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9" activeTab="4"/>
  </bookViews>
  <sheets>
    <sheet name="1_sz_melléklet" sheetId="1" r:id="rId1"/>
    <sheet name="1_asz_melléklet" sheetId="2" r:id="rId2"/>
    <sheet name="1_B_MELLÉKLET" sheetId="3" r:id="rId3"/>
    <sheet name="2.sz. melléklet" sheetId="4" r:id="rId4"/>
    <sheet name="3. sz. melléklet" sheetId="5" r:id="rId5"/>
    <sheet name="4_sz_melléklete" sheetId="6" r:id="rId6"/>
    <sheet name="5. sz. melléklet" sheetId="7" r:id="rId7"/>
    <sheet name="6.sz.melléket" sheetId="8" r:id="rId8"/>
    <sheet name="7. sz.melléklet" sheetId="9" r:id="rId9"/>
    <sheet name="8. sz.melléklet Önkormányzat" sheetId="10" r:id="rId10"/>
    <sheet name="9. sz. melléklet Hivatal" sheetId="11" r:id="rId11"/>
    <sheet name="10. sz. melléklet Hétszínvirág" sheetId="12" r:id="rId12"/>
    <sheet name="11. sz. melléklet Bóbita" sheetId="13" r:id="rId13"/>
    <sheet name="12. sz.mell. Családs.és Bölcsőd" sheetId="14" r:id="rId14"/>
    <sheet name="13. sz. mellékletMűvelődési ház" sheetId="15" r:id="rId15"/>
    <sheet name="14. sz. melléklet Könyvtár" sheetId="16" r:id="rId16"/>
    <sheet name="15.sz. melléklet IGESZ" sheetId="17" r:id="rId17"/>
    <sheet name="16.sz. melléklet" sheetId="18" r:id="rId18"/>
    <sheet name="17. sz. melléklet" sheetId="19" r:id="rId19"/>
    <sheet name="18.sz. melléklet" sheetId="20" r:id="rId20"/>
    <sheet name="19. sz. melléklet" sheetId="21" r:id="rId21"/>
    <sheet name="20. sz. melléklet" sheetId="22" r:id="rId22"/>
    <sheet name="Munka1" sheetId="23" r:id="rId23"/>
  </sheets>
  <definedNames>
    <definedName name="_xlnm.Print_Area" localSheetId="1">'1_asz_melléklet'!$A$1:$G$60</definedName>
    <definedName name="_xlnm.Print_Area" localSheetId="2">'1_B_MELLÉKLET'!$A$1:$G$42</definedName>
    <definedName name="_xlnm.Print_Area" localSheetId="0">'1_sz_melléklet'!$A$2:$I$81</definedName>
    <definedName name="_xlnm.Print_Area" localSheetId="17">'16.sz. melléklet'!$A$1:$E$22</definedName>
    <definedName name="_xlnm.Print_Area" localSheetId="21">'20. sz. melléklet'!$A$1:$P$134</definedName>
    <definedName name="_xlnm.Print_Area" localSheetId="5">'4_sz_melléklete'!$A$1:$J$31</definedName>
    <definedName name="_xlnm.Print_Area" localSheetId="7">'6.sz.melléket'!$A$2:$D$19</definedName>
  </definedNames>
  <calcPr fullCalcOnLoad="1"/>
</workbook>
</file>

<file path=xl/sharedStrings.xml><?xml version="1.0" encoding="utf-8"?>
<sst xmlns="http://schemas.openxmlformats.org/spreadsheetml/2006/main" count="1598" uniqueCount="398">
  <si>
    <t xml:space="preserve"> </t>
  </si>
  <si>
    <t>Isaszeg Város  Önkormányzat 2015. évi bevételei és kiadásai</t>
  </si>
  <si>
    <t>adatok eFt-ban</t>
  </si>
  <si>
    <t>sorszám</t>
  </si>
  <si>
    <t>megnevezés</t>
  </si>
  <si>
    <t>2015. évi terv</t>
  </si>
  <si>
    <t>2015.évi terv adatokból</t>
  </si>
  <si>
    <t>BEVÉTELEK</t>
  </si>
  <si>
    <t>kötelező feladatok bevételei</t>
  </si>
  <si>
    <t>önként vállalt feladatok bevételei</t>
  </si>
  <si>
    <t>államigazgatási feladatok bevételei</t>
  </si>
  <si>
    <t>2016.évi terv</t>
  </si>
  <si>
    <t>2017. évi terv</t>
  </si>
  <si>
    <t>2018. évi terv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</si>
  <si>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</si>
  <si>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</si>
  <si>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</si>
  <si>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</si>
  <si>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</si>
  <si>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</si>
  <si>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 (szociális segély)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</si>
  <si>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</si>
  <si>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</si>
  <si>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</si>
  <si>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</si>
  <si>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 (ÁROP)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</si>
  <si>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</si>
  <si>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</si>
  <si>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</si>
  <si>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</si>
  <si>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</si>
  <si>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</si>
  <si>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</si>
  <si>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Vagyoni típusú adók: Építményadó,Épületek után fizetett idegenforgalmi adó, Magánszemélyek kommunális adója, Telekadó,Luxusadó, Cégautóadó, Közművezetékek adója.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</si>
  <si>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</si>
  <si>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</si>
  <si>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</si>
  <si>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</si>
  <si>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</si>
  <si>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</si>
  <si>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</si>
  <si>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</si>
  <si>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</si>
  <si>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</si>
  <si>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</si>
  <si>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</si>
  <si>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</si>
  <si>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Egyéb tárgyi eszköz értékesítés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</si>
  <si>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</si>
  <si>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</si>
  <si>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</si>
  <si>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</si>
  <si>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</si>
  <si>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 munkáltatói)</t>
  </si>
  <si>
    <t xml:space="preserve">Egyéb felhalmozási célú átvett pénzeszköz </t>
  </si>
  <si>
    <t>Költségvetési bevételek mindösszesen (I.-VIII.)</t>
  </si>
  <si>
    <t>IX.</t>
  </si>
  <si>
    <t>Hitel, kölcsön felvétel államháztartáson kívül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</si>
  <si>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</si>
  <si>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</si>
  <si>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</si>
  <si>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</si>
  <si>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</si>
  <si>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BEVÉTELEK ÖSSZESEN</t>
  </si>
  <si>
    <t>bevételek irányítószervi támogatás nélkül</t>
  </si>
  <si>
    <t>Konszolidált bevétel</t>
  </si>
  <si>
    <t>KIADÁSOK</t>
  </si>
  <si>
    <t>kötelező feladatok költségei</t>
  </si>
  <si>
    <t>önként vállalt feladatok költségei</t>
  </si>
  <si>
    <t>államigazgatási feladatok költségei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</si>
  <si>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</si>
  <si>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</si>
  <si>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</si>
  <si>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</si>
  <si>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( ÁROP)</t>
  </si>
  <si>
    <t>ebből: kamatkiadás</t>
  </si>
  <si>
    <t>Ellátottak pénzbeli juttatásai</t>
  </si>
  <si>
    <t>Egyéb működési célú kiadások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</si>
  <si>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</si>
  <si>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</si>
  <si>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</si>
  <si>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</si>
  <si>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Intézményi 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</si>
  <si>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</si>
  <si>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</si>
  <si>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</si>
  <si>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>Egyéb felhalmozási célú kiadások</t>
  </si>
  <si>
    <t xml:space="preserve"> ebből: Felhalmozási célú pénzeszköz átadás államháztartáson belülre</t>
  </si>
  <si>
    <t>ebből: egyéb felhalmozási célú támogatások államháztartáson kívülre</t>
  </si>
  <si>
    <t>Felhalmozási tartalék</t>
  </si>
  <si>
    <t xml:space="preserve">KÖLTSÉGVETÉSI KIADÁSOK ÖSSZESEN </t>
  </si>
  <si>
    <t>Finanszírozási kiadások</t>
  </si>
  <si>
    <t>Hitel-,kölcsöntörlesztés államháztartáson kívülre</t>
  </si>
  <si>
    <t>Irányító szervi támogatások folyósítása (intézmény finanszírozás)</t>
  </si>
  <si>
    <t>KIADÁSOK ÖSSZESEN: (I.+II.+III.)</t>
  </si>
  <si>
    <t>Konszolidált kiadás</t>
  </si>
  <si>
    <t>Éves engedélyezett létszám előirányzat (fő)</t>
  </si>
  <si>
    <t>Közfoglalkoztatottak létszáma (fő)</t>
  </si>
  <si>
    <t>Költségvetési bevételek mindösszesen (I.-V)</t>
  </si>
  <si>
    <t>Finanszírozási bevételek (VI.-VII.)</t>
  </si>
  <si>
    <t>KIADÁSOK ÖSSZESEN: (I.+II.)</t>
  </si>
  <si>
    <t>Működési többlet/hiány</t>
  </si>
  <si>
    <t>Felhalmozási célú önkormányzati támogatások (vis maior)</t>
  </si>
  <si>
    <t>Egyéb felhalmozási célú átvett pénzeszköz (LTP)</t>
  </si>
  <si>
    <t>Költségvetési bevételek mindösszesen (I.-III.)</t>
  </si>
  <si>
    <t>Finanszírozási bevételek (IV.-V.)</t>
  </si>
  <si>
    <t>Felhalmozási többlet/hiány</t>
  </si>
  <si>
    <t>2015.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</si>
  <si>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</si>
  <si>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</si>
  <si>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</si>
  <si>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</si>
  <si>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</si>
  <si>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>Egyéb működési célú támogatások államháztartáson belülről (ÁROP) EU-s támogatás</t>
  </si>
  <si>
    <t>II. Felhalmozási célú bevételek és kiadások</t>
  </si>
  <si>
    <t>Felhalmozási célú önkormányzati támogatások (vis maior, közcélú foglalk.)</t>
  </si>
  <si>
    <t xml:space="preserve">Isaszeg Város Önkormányzatának adósságot keletkeztető ügyletekből és kezességvállalásokból eredő kötelezettségei </t>
  </si>
  <si>
    <t>eft</t>
  </si>
  <si>
    <t>gépkocsivásárlás</t>
  </si>
  <si>
    <t>összesen</t>
  </si>
  <si>
    <t>Isaszeg Város Önkormányzatának 2015. évi fejlesztési kiadási terve</t>
  </si>
  <si>
    <t>feladat megnevezése</t>
  </si>
  <si>
    <t>2015. évi kiadásból önrész</t>
  </si>
  <si>
    <t>egyéb forrás pályázati pénzeszközök és áfa visszaigénylés</t>
  </si>
  <si>
    <t>pályázati előlegek pénzmaradvány</t>
  </si>
  <si>
    <t>önrész fedezete pénzmaradvány</t>
  </si>
  <si>
    <t>önrész fedezete 2015. évben befolyó felhalmozási  bevételből</t>
  </si>
  <si>
    <t>önrész fedezete hitel</t>
  </si>
  <si>
    <t>Klapka György Általános Iskola és AMI energetikai korszerűsítés</t>
  </si>
  <si>
    <t>Isaszeg Város Önkormányzat Víziközmű vagyonának felújítási, karbantartási munkálatai</t>
  </si>
  <si>
    <t>felújítások mindösszesen</t>
  </si>
  <si>
    <t>A.</t>
  </si>
  <si>
    <t>szellemi termékek vásárlása mindösszesen</t>
  </si>
  <si>
    <t>B.</t>
  </si>
  <si>
    <t>földterület, telek vásárlás</t>
  </si>
  <si>
    <t>Klapka György Általános Iskola konyha bővítés</t>
  </si>
  <si>
    <t>Óvoda bővítés</t>
  </si>
  <si>
    <t>C.</t>
  </si>
  <si>
    <t>épületek vásárlása, létesítése</t>
  </si>
  <si>
    <t>utak korszerűsítése</t>
  </si>
  <si>
    <t>vállalkozási övezet infrastruktúra fejlesztés</t>
  </si>
  <si>
    <t>térfigyelő kamerarendszer</t>
  </si>
  <si>
    <t>D.</t>
  </si>
  <si>
    <t>egyéb építmények, vásárlása, létesítése</t>
  </si>
  <si>
    <t>gépkocsi vásárlás</t>
  </si>
  <si>
    <t>kisértékű tárgyi eszköz</t>
  </si>
  <si>
    <t>E.</t>
  </si>
  <si>
    <t>egyéb gépek,berendezés, felszerelés</t>
  </si>
  <si>
    <t>Beruházások mindösszesen (A..+E)</t>
  </si>
  <si>
    <t>Felhalmozási célra átadott pénzeszközök</t>
  </si>
  <si>
    <t>FELHALMOZÁSI KIADÁSOK MINDÖSSZESEN (I.+II.+III.)</t>
  </si>
  <si>
    <t>Felhalmozási célú tartalékok</t>
  </si>
  <si>
    <t>FELHALMOZÁSI CÉLÚ KIADÁSOK MINDÖSSZESEN</t>
  </si>
  <si>
    <t>Isaszeg Önkormányzat saját bevételeinek részletezése az adósságot keletkeztető ügyletből származó tárgyévi fizetési kötelezettség megállapításához</t>
  </si>
  <si>
    <t>O</t>
  </si>
  <si>
    <t>Ezer forintban !</t>
  </si>
  <si>
    <t>Sor-szám</t>
  </si>
  <si>
    <t>Bevételi jogcímek</t>
  </si>
  <si>
    <t>2015.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</si>
  <si>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</si>
  <si>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</si>
  <si>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</si>
  <si>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</si>
  <si>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</si>
  <si>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</si>
  <si>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</si>
  <si>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eszközök, immateriális jószág, részvény, részesedés, vállalat értékesítéséből vagy privatizációból származó bevétel</t>
  </si>
  <si>
    <t>5.</t>
  </si>
  <si>
    <t>Bírság,-pótlék-és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</si>
  <si>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</si>
  <si>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</si>
  <si>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</si>
  <si>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</si>
  <si>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Isaszeg Város Önkormányzat 2015. évi tartaléka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</si>
  <si>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</si>
  <si>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</si>
  <si>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</si>
  <si>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</si>
  <si>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</si>
  <si>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</si>
  <si>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Környezetvédelmi Alap</t>
  </si>
  <si>
    <t>Összesen (1-2)</t>
  </si>
  <si>
    <t>Isaszeg Város Önkormányzatának 2015. évben Európai Uniós támogatással megvalósuló beruházásának bevételei, kiadásai</t>
  </si>
  <si>
    <t>A projekt neve: Szervezetfejlesztés a Közép-magyarországi régióban lévő önkormányzatok számára”</t>
  </si>
  <si>
    <t>A projekt kódszáma:  ÁROP-3.A.2-2013-2013-00</t>
  </si>
  <si>
    <t>A megvalósítás helye: Isaszeg, Rákóczi u. 45.</t>
  </si>
  <si>
    <t>A projekt megvalósításának kezdete: 2013.12.01.</t>
  </si>
  <si>
    <t>A projekt megvalósításának befejezése: 2014.12.31.</t>
  </si>
  <si>
    <t>A projekt bevételei és kiadásai</t>
  </si>
  <si>
    <t>adatok Eft-ban</t>
  </si>
  <si>
    <t>Bevétel</t>
  </si>
  <si>
    <t>támogatás</t>
  </si>
  <si>
    <t>8. melléklet az /2015. (II..) önkormányzati rendelethez</t>
  </si>
  <si>
    <t>Önkormányzat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</si>
  <si>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</si>
  <si>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</si>
  <si>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</si>
  <si>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</si>
  <si>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</si>
  <si>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</si>
  <si>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 (közfoglalkoztatás támogatása, vis maior)</t>
  </si>
  <si>
    <t>Egyéb működési célra átvett pénzeszközök</t>
  </si>
  <si>
    <t>Egyéb felhalmozási célú átvett pénzeszköz (beruházások pályázati támogatásai, LTP, csatorna hozzájárulás, úthozzájárulás)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</si>
  <si>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</si>
  <si>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</si>
  <si>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</si>
  <si>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cafeteria</t>
  </si>
  <si>
    <t>létszám</t>
  </si>
  <si>
    <t>2</t>
  </si>
  <si>
    <t>polgármester, alpolgármester</t>
  </si>
  <si>
    <t>járulék ( a 147.384 Ft/fő/év  után 35,7 %)</t>
  </si>
  <si>
    <t>Védőnői szolgálat</t>
  </si>
  <si>
    <t>járulék ( a 95.800 Ft/fő/év  után 35,7 %)</t>
  </si>
  <si>
    <t>4</t>
  </si>
  <si>
    <t>Fogorvosi szolgálat</t>
  </si>
  <si>
    <t>járulék ( a 72.000 Ft/fő/év  után 35,7 %)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</si>
  <si>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</si>
  <si>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</si>
  <si>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</si>
  <si>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>9. melléklet az  /2015. (II..) önkormányzati rendelethez</t>
  </si>
  <si>
    <t>Polgármesteri Hivatal</t>
  </si>
  <si>
    <t>02</t>
  </si>
  <si>
    <t>Igazgatási feladatok</t>
  </si>
  <si>
    <t>Irányító szervi támogatás</t>
  </si>
  <si>
    <t>Köztisztviselő (30 fő*147384 Ft/fő/év)</t>
  </si>
  <si>
    <t>Járulék (  35,7 %)</t>
  </si>
  <si>
    <t>10. melléklet az  /2015. (II..) önkormányzati rendelethez</t>
  </si>
  <si>
    <t>Költségvetési szerv I.</t>
  </si>
  <si>
    <t>03</t>
  </si>
  <si>
    <t>Isaszegi Hétszínvirág Óvoda</t>
  </si>
  <si>
    <t>2014.évi terv adatokból</t>
  </si>
  <si>
    <t>közalkalmazottak részére (6000Ft/hó 12 hóra)</t>
  </si>
  <si>
    <t>járulék</t>
  </si>
  <si>
    <t>11. melléklet az /2015. (II..) önkormányzati rendelethez</t>
  </si>
  <si>
    <t>04</t>
  </si>
  <si>
    <t>Isaszegi Bóbita Óvoda</t>
  </si>
  <si>
    <t>12. melléklet az /2015. (II..) önkormányzati rendelethez</t>
  </si>
  <si>
    <t>05</t>
  </si>
  <si>
    <t>Segítőkéz Családsegítő Szolgálat és Aprók falva bölcsőde</t>
  </si>
  <si>
    <t>közalkalmazottak részére (6000Ft/hó  12 hóra)</t>
  </si>
  <si>
    <t>13. melléklet az /2015. (II..) önkormányzati rendelethez</t>
  </si>
  <si>
    <t>06</t>
  </si>
  <si>
    <t>Dózsa György Művelődési Otthon</t>
  </si>
  <si>
    <t>14. melléklet az /2015. (II..) önkormányzati rendelethez</t>
  </si>
  <si>
    <t>07</t>
  </si>
  <si>
    <t>Jókai Mór Városi Könyvtár</t>
  </si>
  <si>
    <t>15. melléklet az /2015. (II..) önkormányzati rendelethez</t>
  </si>
  <si>
    <t>08</t>
  </si>
  <si>
    <t>Isaszegi Gazdasági Ellátó Szervezet</t>
  </si>
  <si>
    <t>2 fő részére 147384 Ft/fő/év</t>
  </si>
  <si>
    <t>2 fő mezőőr részére  95800  Ft/fő/év</t>
  </si>
  <si>
    <t>13</t>
  </si>
  <si>
    <t>13 fő közalkalmazott részére 95800 Ft/fő/év</t>
  </si>
  <si>
    <t>34 fő közalkalmazott részére 72000 Ft/fő/év</t>
  </si>
  <si>
    <t>IGESZ összes személyi jellegű kifizetéséből a cafeteria személyi előirányzata</t>
  </si>
  <si>
    <t>IGESZ összes személyi jellegű kifizetéséből a cafeteria járulék előirányzata</t>
  </si>
  <si>
    <t>Támogatások részletezése 2015. év</t>
  </si>
  <si>
    <t xml:space="preserve">       </t>
  </si>
  <si>
    <t>Megnevezés</t>
  </si>
  <si>
    <t>2015.</t>
  </si>
  <si>
    <t>Nyugdíjas klubok</t>
  </si>
  <si>
    <t>Sportkör</t>
  </si>
  <si>
    <t>Turisztikai célok támogatása</t>
  </si>
  <si>
    <t>Ceglédi Mozgássérültek Egyesülete</t>
  </si>
  <si>
    <t>Szociális és Egészségügyi Bizottság</t>
  </si>
  <si>
    <t>Nyári táborozás</t>
  </si>
  <si>
    <t>Magyar Hagyományőrzők Világszövetsége</t>
  </si>
  <si>
    <t>Civil szervezetek támogatása</t>
  </si>
  <si>
    <t>Kultúrális, Közművelődési és Sport Bizottság</t>
  </si>
  <si>
    <t>Pénzügyi, Jogi, Ügyrendi, Vagyonnyilatkozati és összeférhetetlenséget Kezelő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</si>
  <si>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</si>
  <si>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</si>
  <si>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</si>
  <si>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</si>
  <si>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</si>
  <si>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Születés Hete</t>
  </si>
  <si>
    <t xml:space="preserve">    Összesen: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</si>
  <si>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</si>
  <si>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</si>
  <si>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</si>
  <si>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</si>
  <si>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</si>
  <si>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</si>
  <si>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</si>
  <si>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</si>
  <si>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</si>
  <si>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</si>
  <si>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</si>
  <si>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</si>
  <si>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</si>
  <si>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</si>
  <si>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</si>
  <si>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</si>
  <si>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</si>
  <si>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</si>
  <si>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</si>
  <si>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2014. .......................... hó ..... nap</t>
  </si>
  <si>
    <t>költségvetési szerv vezetője</t>
  </si>
  <si>
    <t>Isaszeg Város Önkormányzat intézményeinek 2014. évi tervezett energia költségei</t>
  </si>
  <si>
    <t>Intézmény</t>
  </si>
  <si>
    <t>gáz</t>
  </si>
  <si>
    <t>villany</t>
  </si>
  <si>
    <t xml:space="preserve">víz </t>
  </si>
  <si>
    <t>csatorna</t>
  </si>
  <si>
    <t>Áfa 27%</t>
  </si>
  <si>
    <t>Mindösszesen</t>
  </si>
  <si>
    <t>Fogászat</t>
  </si>
  <si>
    <t>Védőnői Szolgálat</t>
  </si>
  <si>
    <t>Művelődési Otthon</t>
  </si>
  <si>
    <t>Könyvtár</t>
  </si>
  <si>
    <t>IGESZ</t>
  </si>
  <si>
    <t>Hétszínvirág Óvoda</t>
  </si>
  <si>
    <t>Bóbita Óvoda</t>
  </si>
  <si>
    <t>Damjanich J. Ált. Iskola</t>
  </si>
  <si>
    <t xml:space="preserve">Klapka Gy. és AMI </t>
  </si>
  <si>
    <t>Bölcsőde</t>
  </si>
  <si>
    <t>Családsegítő Szolgálat</t>
  </si>
  <si>
    <t>Isaszeg Város Önkormányzat 2015. évi adókból biztosított kedvezményei</t>
  </si>
  <si>
    <t>Bevételi jogcím</t>
  </si>
  <si>
    <t>Kedvezmény nélkül elérhető bevétel</t>
  </si>
  <si>
    <t>Kedvezmények összege</t>
  </si>
  <si>
    <t>Ellátottak térítési díjának méltányossági alapon történő elengedésének összege</t>
  </si>
  <si>
    <t>Lakosság részére lakásépítéshez, lakásfelújításhoz nyújtott kölcsönök elengedésének összege</t>
  </si>
  <si>
    <t>Iparűzési adóból biztosított kedvezmény, mentesség</t>
  </si>
  <si>
    <t>Kommunális adóból biztosított kedvezmény, mentesség</t>
  </si>
  <si>
    <t>Pótlékokra, bírságokra adott mentesség</t>
  </si>
  <si>
    <t>Gépjárműadóból biztosított kedvezmény, mentesség</t>
  </si>
  <si>
    <t>Helyiségek, eszközök hasznosításából származó bevételből nyújtott kedvezmény, mentesség összege</t>
  </si>
  <si>
    <t>Egyéb nyújtott kedvezmény, vagy kölcsön elengedésének összege</t>
  </si>
  <si>
    <t>2015. évi likvid terv</t>
  </si>
  <si>
    <t>KIADÁS</t>
  </si>
  <si>
    <t>Intézmény megnevezése</t>
  </si>
  <si>
    <t>Kiadás   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</si>
  <si>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</si>
  <si>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</si>
  <si>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</si>
  <si>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</si>
  <si>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</si>
  <si>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</si>
  <si>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</si>
  <si>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</si>
  <si>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</si>
  <si>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</si>
  <si>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</si>
  <si>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</si>
  <si>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</t>
  </si>
  <si>
    <t>Munkaadói járulék</t>
  </si>
  <si>
    <t>Dologi</t>
  </si>
  <si>
    <t xml:space="preserve">Bóbita Óvoda </t>
  </si>
  <si>
    <t>"Segítőkéz"Családsegítő Szolgálat</t>
  </si>
  <si>
    <t>Dózsa György Művelődési Ház</t>
  </si>
  <si>
    <t>ellátottak juttatásai</t>
  </si>
  <si>
    <t>Jókai Mór  Könyvtár</t>
  </si>
  <si>
    <t>Intézmények összesen</t>
  </si>
  <si>
    <t xml:space="preserve">A önkormányzati hivatal igazgatási kiadásai </t>
  </si>
  <si>
    <t>társadalom és szociálpolitikai juttatások</t>
  </si>
  <si>
    <t>Az önkormányzati  hivatal igazgatási kiadásai összesen</t>
  </si>
  <si>
    <t>Kiadás ezer Ft-ban</t>
  </si>
  <si>
    <t>Igazgatási feladatok, közfoglalkoztatás</t>
  </si>
  <si>
    <t>fogorvosi szolgálat</t>
  </si>
  <si>
    <t>Szociális segélyek, rászorultak pénzbeli juttatásai</t>
  </si>
  <si>
    <t>Sportintézmények működtetése</t>
  </si>
  <si>
    <t>Közvilágítás</t>
  </si>
  <si>
    <t>Önállóan működő költségvetési szervek finanszírozása ( működési célú pénzeszközátadás)</t>
  </si>
  <si>
    <t>Működési célú támogatás értékű kiadás</t>
  </si>
  <si>
    <t>Működési célú tartalék</t>
  </si>
  <si>
    <t>Önkormányzat összesen</t>
  </si>
  <si>
    <t>Működési kiadások összesen</t>
  </si>
  <si>
    <t>Működési kiadások intézményi finanszírozás nélkül</t>
  </si>
  <si>
    <t>Önkormányzat felhalmozási kiadásai</t>
  </si>
  <si>
    <t>Beruházások</t>
  </si>
  <si>
    <t>Felhalmozási céltartalék</t>
  </si>
  <si>
    <t>IGESZ felhalmozási kiadásai</t>
  </si>
  <si>
    <t xml:space="preserve"> Önkormányzat felhalmozási kiadások összesen</t>
  </si>
  <si>
    <t>Működési és felhalmozási kiadások összesen</t>
  </si>
  <si>
    <t>Önkormányzat konszolidált költségvetése</t>
  </si>
  <si>
    <t>BEVÉTEL</t>
  </si>
  <si>
    <t>Bevételek ezer Ft-ban</t>
  </si>
  <si>
    <t>Intézményi működési bevétel</t>
  </si>
  <si>
    <t>Önkormányzati működési támogatás</t>
  </si>
  <si>
    <t>Önkormányzati Hivatal</t>
  </si>
  <si>
    <t>Önkormányzati Hivatal összesen</t>
  </si>
  <si>
    <t xml:space="preserve">Önkormányzat </t>
  </si>
  <si>
    <t>Önkormányzat működési támogatása</t>
  </si>
  <si>
    <t>Működési célú támogatások államháztartáson belül</t>
  </si>
  <si>
    <t>Működési célú pénzeszköz átvett pénzeszközök</t>
  </si>
  <si>
    <t>Működési célú bevételek</t>
  </si>
  <si>
    <t xml:space="preserve"> Önkormányzat összesen</t>
  </si>
  <si>
    <t>Működési bevételek  összesen</t>
  </si>
  <si>
    <t xml:space="preserve"> Önkormányzati  felhalmozási bevételek </t>
  </si>
  <si>
    <t>Hitel, kölcsön felvétele államháztartáson kívül</t>
  </si>
  <si>
    <t>Előző évi felhalmozási célú pénzmaradvány</t>
  </si>
  <si>
    <t xml:space="preserve"> Önkormányzat felhalmozási bevételei összesen</t>
  </si>
  <si>
    <t>Működési és felhalmozási bevételek összesen</t>
  </si>
  <si>
    <t>Önállóan működő költségvetési szervek finanszírozása ( működési célú pénzeszközátvétel)</t>
  </si>
  <si>
    <t>Bevétel és kiadás különbözete</t>
  </si>
  <si>
    <t>Működési bevétel és kiadás különbözete</t>
  </si>
  <si>
    <t>Felhalmozási bevétel és kiadás  különbözete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</si>
</sst>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  &quot;;\-#,##0.00&quot;       &quot;;&quot; -&quot;#&quot;       &quot;;@\ "/>
    <numFmt numFmtId="165" formatCode="#,###"/>
    <numFmt numFmtId="166" formatCode="#,###.00"/>
    <numFmt numFmtId="167" formatCode="yyyy\-mm\-dd"/>
    <numFmt numFmtId="168" formatCode="#,##0;\-#,##0"/>
    <numFmt numFmtId="169" formatCode="\ #,##0&quot;     &quot;;\-#,##0&quot;     &quot;;&quot; -&quot;#&quot;     &quot;;@\ "/>
    <numFmt numFmtId="170" formatCode="mmm\ d/"/>
    <numFmt numFmtId="171" formatCode="\ #,##0&quot;       &quot;;\-#,##0&quot;       &quot;;&quot; -&quot;#&quot;       &quot;;@\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1"/>
    </font>
    <font>
      <i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5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1" applyNumberFormat="0" applyAlignment="0" applyProtection="0"/>
    <xf numFmtId="9" fontId="0" fillId="0" borderId="0" applyFill="0" applyBorder="0" applyAlignment="0" applyProtection="0"/>
  </cellStyleXfs>
  <cellXfs count="391">
    <xf numFmtId="0" fontId="0" fillId="0" borderId="0" xfId="0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28" borderId="10" xfId="0" applyFont="1" applyFill="1" applyBorder="1" applyAlignment="1" applyProtection="1">
      <alignment horizontal="center" vertical="center" wrapText="1"/>
      <protection/>
    </xf>
    <xf numFmtId="0" fontId="25" fillId="28" borderId="10" xfId="0" applyFont="1" applyFill="1" applyBorder="1" applyAlignment="1" applyProtection="1">
      <alignment horizontal="left" vertical="center" wrapText="1" indent="1"/>
      <protection/>
    </xf>
    <xf numFmtId="165" fontId="25" fillId="28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165" fontId="20" fillId="0" borderId="10" xfId="0" applyNumberFormat="1" applyFont="1" applyFill="1" applyBorder="1" applyAlignment="1" applyProtection="1">
      <alignment vertical="center" wrapText="1"/>
      <protection/>
    </xf>
    <xf numFmtId="165" fontId="25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28" borderId="10" xfId="0" applyNumberFormat="1" applyFont="1" applyFill="1" applyBorder="1" applyAlignment="1" applyProtection="1">
      <alignment horizontal="center" vertical="center" wrapText="1"/>
      <protection/>
    </xf>
    <xf numFmtId="0" fontId="25" fillId="28" borderId="10" xfId="62" applyFont="1" applyFill="1" applyBorder="1" applyAlignment="1" applyProtection="1">
      <alignment horizontal="left" vertical="center" wrapText="1" inden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62" applyFont="1" applyFill="1" applyBorder="1" applyAlignment="1" applyProtection="1">
      <alignment horizontal="left" vertical="center" wrapText="1" indent="1"/>
      <protection/>
    </xf>
    <xf numFmtId="0" fontId="20" fillId="0" borderId="10" xfId="62" applyFont="1" applyFill="1" applyBorder="1" applyAlignment="1" applyProtection="1">
      <alignment horizontal="left" vertical="center" wrapText="1" inden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28" borderId="13" xfId="62" applyFont="1" applyFill="1" applyBorder="1" applyAlignment="1" applyProtection="1">
      <alignment horizontal="left" vertical="center" wrapText="1" indent="1"/>
      <protection/>
    </xf>
    <xf numFmtId="0" fontId="25" fillId="0" borderId="10" xfId="62" applyFont="1" applyFill="1" applyBorder="1" applyAlignment="1" applyProtection="1">
      <alignment horizontal="left" vertical="center" wrapText="1" indent="1"/>
      <protection/>
    </xf>
    <xf numFmtId="49" fontId="25" fillId="28" borderId="10" xfId="62" applyNumberFormat="1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left" vertical="center" wrapText="1" indent="1"/>
      <protection/>
    </xf>
    <xf numFmtId="49" fontId="20" fillId="28" borderId="10" xfId="62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3" fontId="21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20" fillId="0" borderId="13" xfId="62" applyFont="1" applyFill="1" applyBorder="1" applyAlignment="1" applyProtection="1">
      <alignment horizontal="left" vertical="center" wrapText="1" indent="1"/>
      <protection/>
    </xf>
    <xf numFmtId="165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62" applyFont="1" applyFill="1" applyBorder="1" applyAlignment="1" applyProtection="1">
      <alignment horizontal="left" vertical="center" wrapText="1" indent="6"/>
      <protection/>
    </xf>
    <xf numFmtId="0" fontId="20" fillId="0" borderId="10" xfId="62" applyFont="1" applyFill="1" applyBorder="1" applyAlignment="1" applyProtection="1">
      <alignment horizontal="left" indent="6"/>
      <protection/>
    </xf>
    <xf numFmtId="0" fontId="22" fillId="0" borderId="10" xfId="0" applyFont="1" applyFill="1" applyBorder="1" applyAlignment="1">
      <alignment/>
    </xf>
    <xf numFmtId="165" fontId="25" fillId="28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6" fillId="0" borderId="10" xfId="62" applyFont="1" applyFill="1" applyBorder="1" applyAlignment="1" applyProtection="1">
      <alignment horizontal="left" vertical="center" wrapText="1" indent="1"/>
      <protection/>
    </xf>
    <xf numFmtId="165" fontId="25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166" fontId="25" fillId="0" borderId="10" xfId="0" applyNumberFormat="1" applyFont="1" applyFill="1" applyBorder="1" applyAlignment="1" applyProtection="1">
      <alignment vertical="center" wrapText="1"/>
      <protection locked="0"/>
    </xf>
    <xf numFmtId="2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29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1" fontId="28" fillId="0" borderId="10" xfId="0" applyNumberFormat="1" applyFont="1" applyBorder="1" applyAlignment="1">
      <alignment/>
    </xf>
    <xf numFmtId="49" fontId="30" fillId="28" borderId="10" xfId="0" applyNumberFormat="1" applyFont="1" applyFill="1" applyBorder="1" applyAlignment="1" applyProtection="1">
      <alignment horizontal="center" vertical="center" wrapText="1"/>
      <protection/>
    </xf>
    <xf numFmtId="0" fontId="30" fillId="28" borderId="10" xfId="62" applyFont="1" applyFill="1" applyBorder="1" applyAlignment="1" applyProtection="1">
      <alignment horizontal="left" vertical="center" wrapText="1" indent="1"/>
      <protection/>
    </xf>
    <xf numFmtId="165" fontId="30" fillId="28" borderId="10" xfId="0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2" applyFont="1" applyFill="1" applyBorder="1" applyAlignment="1" applyProtection="1">
      <alignment horizontal="left" vertical="center" wrapText="1" indent="1"/>
      <protection/>
    </xf>
    <xf numFmtId="165" fontId="30" fillId="0" borderId="10" xfId="0" applyNumberFormat="1" applyFont="1" applyFill="1" applyBorder="1" applyAlignment="1" applyProtection="1">
      <alignment vertical="center" wrapText="1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left" vertical="center" wrapText="1" indent="1"/>
      <protection/>
    </xf>
    <xf numFmtId="0" fontId="30" fillId="0" borderId="10" xfId="62" applyFont="1" applyFill="1" applyBorder="1" applyAlignment="1" applyProtection="1">
      <alignment horizontal="left" vertical="center" wrapText="1" indent="1"/>
      <protection/>
    </xf>
    <xf numFmtId="49" fontId="30" fillId="28" borderId="10" xfId="62" applyNumberFormat="1" applyFont="1" applyFill="1" applyBorder="1" applyAlignment="1" applyProtection="1">
      <alignment horizontal="center" vertical="center" wrapText="1"/>
      <protection/>
    </xf>
    <xf numFmtId="49" fontId="27" fillId="0" borderId="10" xfId="62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0" applyFont="1" applyFill="1" applyBorder="1" applyAlignment="1" applyProtection="1">
      <alignment horizontal="left" vertical="center" wrapText="1" indent="1"/>
      <protection/>
    </xf>
    <xf numFmtId="3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165" fontId="27" fillId="28" borderId="10" xfId="0" applyNumberFormat="1" applyFont="1" applyFill="1" applyBorder="1" applyAlignment="1" applyProtection="1">
      <alignment vertical="center" wrapText="1"/>
      <protection locked="0"/>
    </xf>
    <xf numFmtId="49" fontId="27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27" fillId="0" borderId="13" xfId="62" applyFont="1" applyFill="1" applyBorder="1" applyAlignment="1" applyProtection="1">
      <alignment horizontal="left" vertical="center" wrapText="1" indent="1"/>
      <protection/>
    </xf>
    <xf numFmtId="165" fontId="27" fillId="0" borderId="10" xfId="0" applyNumberFormat="1" applyFont="1" applyFill="1" applyBorder="1" applyAlignment="1" applyProtection="1">
      <alignment vertical="center" wrapText="1"/>
      <protection locked="0"/>
    </xf>
    <xf numFmtId="0" fontId="27" fillId="0" borderId="10" xfId="62" applyFont="1" applyFill="1" applyBorder="1" applyAlignment="1" applyProtection="1">
      <alignment horizontal="left" vertical="center" wrapText="1" indent="6"/>
      <protection/>
    </xf>
    <xf numFmtId="0" fontId="31" fillId="0" borderId="10" xfId="62" applyFont="1" applyFill="1" applyBorder="1" applyAlignment="1" applyProtection="1">
      <alignment horizontal="left" vertical="center" wrapText="1" inden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65" fontId="30" fillId="0" borderId="1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10" xfId="0" applyFont="1" applyBorder="1" applyAlignment="1">
      <alignment/>
    </xf>
    <xf numFmtId="0" fontId="27" fillId="0" borderId="14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10" xfId="0" applyFont="1" applyBorder="1" applyAlignment="1">
      <alignment/>
    </xf>
    <xf numFmtId="0" fontId="30" fillId="28" borderId="10" xfId="0" applyFont="1" applyFill="1" applyBorder="1" applyAlignment="1" applyProtection="1">
      <alignment horizontal="center" vertical="center" wrapText="1"/>
      <protection/>
    </xf>
    <xf numFmtId="0" fontId="30" fillId="28" borderId="10" xfId="0" applyFont="1" applyFill="1" applyBorder="1" applyAlignment="1" applyProtection="1">
      <alignment horizontal="left" vertical="center" wrapText="1" indent="1"/>
      <protection/>
    </xf>
    <xf numFmtId="0" fontId="30" fillId="28" borderId="10" xfId="62" applyFont="1" applyFill="1" applyBorder="1" applyAlignment="1" applyProtection="1">
      <alignment vertical="center" wrapText="1"/>
      <protection/>
    </xf>
    <xf numFmtId="0" fontId="29" fillId="28" borderId="10" xfId="0" applyFont="1" applyFill="1" applyBorder="1" applyAlignment="1">
      <alignment wrapText="1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165" fontId="27" fillId="0" borderId="10" xfId="0" applyNumberFormat="1" applyFont="1" applyFill="1" applyBorder="1" applyAlignment="1" applyProtection="1">
      <alignment vertical="center" wrapText="1"/>
      <protection/>
    </xf>
    <xf numFmtId="0" fontId="27" fillId="0" borderId="13" xfId="62" applyFont="1" applyFill="1" applyBorder="1" applyAlignment="1" applyProtection="1">
      <alignment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30" fillId="28" borderId="13" xfId="62" applyFont="1" applyFill="1" applyBorder="1" applyAlignment="1" applyProtection="1">
      <alignment horizontal="left" vertical="center" wrapText="1" indent="1"/>
      <protection/>
    </xf>
    <xf numFmtId="3" fontId="27" fillId="0" borderId="10" xfId="0" applyNumberFormat="1" applyFont="1" applyBorder="1" applyAlignment="1">
      <alignment/>
    </xf>
    <xf numFmtId="0" fontId="30" fillId="0" borderId="10" xfId="62" applyFont="1" applyFill="1" applyBorder="1" applyAlignment="1" applyProtection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0" fontId="30" fillId="0" borderId="10" xfId="0" applyFont="1" applyFill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28" fillId="28" borderId="15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/>
    </xf>
    <xf numFmtId="0" fontId="30" fillId="28" borderId="10" xfId="62" applyFont="1" applyFill="1" applyBorder="1" applyAlignment="1" applyProtection="1">
      <alignment horizontal="left" vertical="center" wrapText="1"/>
      <protection/>
    </xf>
    <xf numFmtId="0" fontId="29" fillId="28" borderId="10" xfId="0" applyFont="1" applyFill="1" applyBorder="1" applyAlignment="1">
      <alignment/>
    </xf>
    <xf numFmtId="0" fontId="28" fillId="0" borderId="15" xfId="0" applyFont="1" applyBorder="1" applyAlignment="1">
      <alignment horizontal="center" vertical="center"/>
    </xf>
    <xf numFmtId="0" fontId="27" fillId="0" borderId="11" xfId="62" applyFont="1" applyFill="1" applyBorder="1" applyAlignment="1" applyProtection="1">
      <alignment vertical="center" wrapText="1"/>
      <protection/>
    </xf>
    <xf numFmtId="0" fontId="29" fillId="0" borderId="10" xfId="0" applyFont="1" applyBorder="1" applyAlignment="1">
      <alignment/>
    </xf>
    <xf numFmtId="0" fontId="27" fillId="0" borderId="13" xfId="62" applyFont="1" applyFill="1" applyBorder="1" applyAlignment="1" applyProtection="1">
      <alignment horizontal="left" vertical="center" wrapText="1"/>
      <protection/>
    </xf>
    <xf numFmtId="0" fontId="27" fillId="0" borderId="10" xfId="62" applyFont="1" applyFill="1" applyBorder="1" applyAlignment="1" applyProtection="1">
      <alignment horizontal="left" vertical="center" wrapText="1"/>
      <protection/>
    </xf>
    <xf numFmtId="0" fontId="29" fillId="0" borderId="15" xfId="0" applyFont="1" applyBorder="1" applyAlignment="1">
      <alignment horizontal="center" vertical="center"/>
    </xf>
    <xf numFmtId="167" fontId="28" fillId="28" borderId="15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168" fontId="27" fillId="0" borderId="0" xfId="0" applyNumberFormat="1" applyFont="1" applyAlignment="1">
      <alignment/>
    </xf>
    <xf numFmtId="168" fontId="30" fillId="0" borderId="0" xfId="0" applyNumberFormat="1" applyFont="1" applyAlignment="1">
      <alignment/>
    </xf>
    <xf numFmtId="0" fontId="30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9" fontId="27" fillId="0" borderId="10" xfId="48" applyNumberFormat="1" applyFont="1" applyFill="1" applyBorder="1" applyAlignment="1" applyProtection="1">
      <alignment/>
      <protection/>
    </xf>
    <xf numFmtId="169" fontId="27" fillId="0" borderId="10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 wrapText="1"/>
    </xf>
    <xf numFmtId="170" fontId="27" fillId="0" borderId="10" xfId="0" applyNumberFormat="1" applyFont="1" applyBorder="1" applyAlignment="1">
      <alignment horizontal="left"/>
    </xf>
    <xf numFmtId="170" fontId="30" fillId="28" borderId="10" xfId="0" applyNumberFormat="1" applyFont="1" applyFill="1" applyBorder="1" applyAlignment="1">
      <alignment horizontal="left"/>
    </xf>
    <xf numFmtId="0" fontId="30" fillId="28" borderId="10" xfId="0" applyFont="1" applyFill="1" applyBorder="1" applyAlignment="1">
      <alignment/>
    </xf>
    <xf numFmtId="169" fontId="30" fillId="28" borderId="10" xfId="48" applyNumberFormat="1" applyFont="1" applyFill="1" applyBorder="1" applyAlignment="1" applyProtection="1">
      <alignment/>
      <protection/>
    </xf>
    <xf numFmtId="169" fontId="30" fillId="28" borderId="15" xfId="48" applyNumberFormat="1" applyFont="1" applyFill="1" applyBorder="1" applyAlignment="1" applyProtection="1">
      <alignment horizontal="center"/>
      <protection/>
    </xf>
    <xf numFmtId="169" fontId="30" fillId="28" borderId="10" xfId="48" applyNumberFormat="1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30" fillId="28" borderId="0" xfId="0" applyFont="1" applyFill="1" applyAlignment="1">
      <alignment/>
    </xf>
    <xf numFmtId="170" fontId="30" fillId="0" borderId="10" xfId="0" applyNumberFormat="1" applyFont="1" applyBorder="1" applyAlignment="1">
      <alignment horizontal="left"/>
    </xf>
    <xf numFmtId="0" fontId="31" fillId="0" borderId="10" xfId="0" applyFont="1" applyBorder="1" applyAlignment="1">
      <alignment/>
    </xf>
    <xf numFmtId="169" fontId="30" fillId="0" borderId="10" xfId="48" applyNumberFormat="1" applyFont="1" applyFill="1" applyBorder="1" applyAlignment="1" applyProtection="1">
      <alignment/>
      <protection/>
    </xf>
    <xf numFmtId="169" fontId="30" fillId="0" borderId="10" xfId="0" applyNumberFormat="1" applyFont="1" applyBorder="1" applyAlignment="1">
      <alignment/>
    </xf>
    <xf numFmtId="169" fontId="30" fillId="0" borderId="15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169" fontId="31" fillId="0" borderId="10" xfId="48" applyNumberFormat="1" applyFont="1" applyFill="1" applyBorder="1" applyAlignment="1" applyProtection="1">
      <alignment/>
      <protection/>
    </xf>
    <xf numFmtId="169" fontId="31" fillId="0" borderId="15" xfId="48" applyNumberFormat="1" applyFont="1" applyFill="1" applyBorder="1" applyAlignment="1" applyProtection="1">
      <alignment/>
      <protection/>
    </xf>
    <xf numFmtId="170" fontId="31" fillId="0" borderId="10" xfId="0" applyNumberFormat="1" applyFont="1" applyBorder="1" applyAlignment="1">
      <alignment horizontal="left"/>
    </xf>
    <xf numFmtId="0" fontId="31" fillId="0" borderId="0" xfId="0" applyFont="1" applyAlignment="1">
      <alignment/>
    </xf>
    <xf numFmtId="169" fontId="31" fillId="28" borderId="10" xfId="48" applyNumberFormat="1" applyFont="1" applyFill="1" applyBorder="1" applyAlignment="1" applyProtection="1">
      <alignment/>
      <protection/>
    </xf>
    <xf numFmtId="169" fontId="31" fillId="28" borderId="15" xfId="48" applyNumberFormat="1" applyFont="1" applyFill="1" applyBorder="1" applyAlignment="1" applyProtection="1">
      <alignment/>
      <protection/>
    </xf>
    <xf numFmtId="0" fontId="31" fillId="28" borderId="0" xfId="0" applyFont="1" applyFill="1" applyAlignment="1">
      <alignment/>
    </xf>
    <xf numFmtId="170" fontId="30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28" borderId="10" xfId="0" applyFont="1" applyFill="1" applyBorder="1" applyAlignment="1">
      <alignment wrapText="1"/>
    </xf>
    <xf numFmtId="169" fontId="30" fillId="28" borderId="15" xfId="48" applyNumberFormat="1" applyFont="1" applyFill="1" applyBorder="1" applyAlignment="1" applyProtection="1">
      <alignment/>
      <protection/>
    </xf>
    <xf numFmtId="0" fontId="27" fillId="8" borderId="10" xfId="0" applyFont="1" applyFill="1" applyBorder="1" applyAlignment="1">
      <alignment/>
    </xf>
    <xf numFmtId="169" fontId="30" fillId="8" borderId="10" xfId="48" applyNumberFormat="1" applyFont="1" applyFill="1" applyBorder="1" applyAlignment="1" applyProtection="1">
      <alignment wrapText="1"/>
      <protection/>
    </xf>
    <xf numFmtId="169" fontId="30" fillId="8" borderId="10" xfId="48" applyNumberFormat="1" applyFont="1" applyFill="1" applyBorder="1" applyAlignment="1" applyProtection="1">
      <alignment/>
      <protection/>
    </xf>
    <xf numFmtId="0" fontId="27" fillId="8" borderId="0" xfId="0" applyFont="1" applyFill="1" applyAlignment="1">
      <alignment/>
    </xf>
    <xf numFmtId="171" fontId="27" fillId="0" borderId="10" xfId="46" applyNumberFormat="1" applyFont="1" applyFill="1" applyBorder="1" applyAlignment="1" applyProtection="1">
      <alignment/>
      <protection/>
    </xf>
    <xf numFmtId="3" fontId="27" fillId="0" borderId="10" xfId="0" applyNumberFormat="1" applyFont="1" applyBorder="1" applyAlignment="1">
      <alignment horizontal="center"/>
    </xf>
    <xf numFmtId="0" fontId="27" fillId="29" borderId="10" xfId="0" applyFont="1" applyFill="1" applyBorder="1" applyAlignment="1">
      <alignment/>
    </xf>
    <xf numFmtId="0" fontId="30" fillId="29" borderId="10" xfId="0" applyFont="1" applyFill="1" applyBorder="1" applyAlignment="1">
      <alignment wrapText="1"/>
    </xf>
    <xf numFmtId="169" fontId="30" fillId="29" borderId="10" xfId="0" applyNumberFormat="1" applyFont="1" applyFill="1" applyBorder="1" applyAlignment="1">
      <alignment/>
    </xf>
    <xf numFmtId="169" fontId="30" fillId="29" borderId="15" xfId="0" applyNumberFormat="1" applyFont="1" applyFill="1" applyBorder="1" applyAlignment="1">
      <alignment/>
    </xf>
    <xf numFmtId="0" fontId="27" fillId="29" borderId="0" xfId="0" applyFont="1" applyFill="1" applyAlignment="1">
      <alignment/>
    </xf>
    <xf numFmtId="169" fontId="27" fillId="0" borderId="0" xfId="0" applyNumberFormat="1" applyFont="1" applyAlignment="1">
      <alignment/>
    </xf>
    <xf numFmtId="0" fontId="27" fillId="0" borderId="0" xfId="62" applyFont="1" applyFill="1">
      <alignment/>
      <protection/>
    </xf>
    <xf numFmtId="165" fontId="30" fillId="0" borderId="0" xfId="6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0" fontId="30" fillId="0" borderId="10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vertical="center"/>
      <protection/>
    </xf>
    <xf numFmtId="0" fontId="27" fillId="0" borderId="10" xfId="62" applyFont="1" applyFill="1" applyBorder="1" applyProtection="1">
      <alignment/>
      <protection/>
    </xf>
    <xf numFmtId="169" fontId="27" fillId="0" borderId="10" xfId="46" applyNumberFormat="1" applyFont="1" applyFill="1" applyBorder="1" applyAlignment="1" applyProtection="1">
      <alignment/>
      <protection locked="0"/>
    </xf>
    <xf numFmtId="0" fontId="27" fillId="0" borderId="10" xfId="62" applyFont="1" applyFill="1" applyBorder="1" applyAlignment="1" applyProtection="1">
      <alignment wrapText="1"/>
      <protection/>
    </xf>
    <xf numFmtId="0" fontId="27" fillId="0" borderId="12" xfId="62" applyFont="1" applyFill="1" applyBorder="1" applyAlignment="1" applyProtection="1">
      <alignment horizontal="center" vertical="center"/>
      <protection/>
    </xf>
    <xf numFmtId="0" fontId="27" fillId="0" borderId="12" xfId="62" applyFont="1" applyFill="1" applyBorder="1" applyProtection="1">
      <alignment/>
      <protection/>
    </xf>
    <xf numFmtId="169" fontId="27" fillId="0" borderId="12" xfId="46" applyNumberFormat="1" applyFont="1" applyFill="1" applyBorder="1" applyAlignment="1" applyProtection="1">
      <alignment/>
      <protection locked="0"/>
    </xf>
    <xf numFmtId="169" fontId="30" fillId="0" borderId="10" xfId="46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6" xfId="0" applyFont="1" applyBorder="1" applyAlignment="1">
      <alignment horizontal="right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165" fontId="33" fillId="0" borderId="0" xfId="0" applyNumberFormat="1" applyFont="1" applyFill="1" applyBorder="1" applyAlignment="1" applyProtection="1">
      <alignment vertical="center" wrapText="1"/>
      <protection locked="0"/>
    </xf>
    <xf numFmtId="165" fontId="34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vertical="center" wrapText="1"/>
    </xf>
    <xf numFmtId="165" fontId="35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0" fontId="36" fillId="0" borderId="0" xfId="0" applyFont="1" applyFill="1" applyAlignment="1">
      <alignment vertical="center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right" vertical="center"/>
      <protection/>
    </xf>
    <xf numFmtId="0" fontId="30" fillId="0" borderId="17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165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0" fillId="0" borderId="13" xfId="62" applyFont="1" applyFill="1" applyBorder="1" applyAlignment="1" applyProtection="1">
      <alignment vertical="center" wrapText="1"/>
      <protection/>
    </xf>
    <xf numFmtId="49" fontId="30" fillId="0" borderId="10" xfId="6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center" wrapText="1" indent="1"/>
      <protection/>
    </xf>
    <xf numFmtId="165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left" vertical="center" wrapText="1"/>
      <protection/>
    </xf>
    <xf numFmtId="0" fontId="27" fillId="0" borderId="10" xfId="62" applyFont="1" applyFill="1" applyBorder="1" applyAlignment="1" applyProtection="1">
      <alignment horizontal="left"/>
      <protection/>
    </xf>
    <xf numFmtId="17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31" fillId="0" borderId="10" xfId="62" applyFont="1" applyFill="1" applyBorder="1" applyAlignment="1" applyProtection="1">
      <alignment horizontal="left" vertical="center" wrapText="1"/>
      <protection/>
    </xf>
    <xf numFmtId="165" fontId="31" fillId="0" borderId="1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4" fontId="3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1" fontId="27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1" fontId="30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 applyProtection="1">
      <alignment vertical="center" wrapText="1"/>
      <protection locked="0"/>
    </xf>
    <xf numFmtId="165" fontId="27" fillId="0" borderId="0" xfId="0" applyNumberFormat="1" applyFont="1" applyFill="1" applyAlignment="1">
      <alignment vertical="center" wrapText="1"/>
    </xf>
    <xf numFmtId="49" fontId="30" fillId="0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49" fontId="30" fillId="0" borderId="18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3" fontId="39" fillId="0" borderId="12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165" fontId="0" fillId="0" borderId="13" xfId="0" applyNumberFormat="1" applyFont="1" applyFill="1" applyBorder="1" applyAlignment="1" applyProtection="1">
      <alignment vertical="center"/>
      <protection locked="0"/>
    </xf>
    <xf numFmtId="165" fontId="42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42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165" fontId="0" fillId="0" borderId="12" xfId="0" applyNumberFormat="1" applyFont="1" applyFill="1" applyBorder="1" applyAlignment="1" applyProtection="1">
      <alignment vertical="center"/>
      <protection locked="0"/>
    </xf>
    <xf numFmtId="165" fontId="42" fillId="0" borderId="12" xfId="0" applyNumberFormat="1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>
      <alignment/>
    </xf>
    <xf numFmtId="0" fontId="27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1" fillId="0" borderId="20" xfId="0" applyFont="1" applyFill="1" applyBorder="1" applyAlignment="1" applyProtection="1">
      <alignment horizontal="center"/>
      <protection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1" fontId="33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1" fontId="34" fillId="0" borderId="10" xfId="0" applyNumberFormat="1" applyFont="1" applyBorder="1" applyAlignment="1">
      <alignment/>
    </xf>
    <xf numFmtId="0" fontId="14" fillId="0" borderId="0" xfId="61" applyFill="1" applyAlignment="1">
      <alignment horizontal="center" vertical="center" wrapText="1"/>
      <protection/>
    </xf>
    <xf numFmtId="0" fontId="14" fillId="0" borderId="0" xfId="61" applyFill="1" applyAlignment="1">
      <alignment vertical="center" wrapText="1"/>
      <protection/>
    </xf>
    <xf numFmtId="0" fontId="0" fillId="0" borderId="0" xfId="61" applyFont="1" applyFill="1" applyAlignment="1">
      <alignment vertical="center" wrapText="1"/>
      <protection/>
    </xf>
    <xf numFmtId="0" fontId="34" fillId="0" borderId="21" xfId="61" applyFont="1" applyFill="1" applyBorder="1" applyAlignment="1">
      <alignment horizontal="center" vertical="center" wrapText="1"/>
      <protection/>
    </xf>
    <xf numFmtId="0" fontId="34" fillId="0" borderId="22" xfId="61" applyFont="1" applyFill="1" applyBorder="1" applyAlignment="1">
      <alignment horizontal="center" vertical="center" wrapText="1"/>
      <protection/>
    </xf>
    <xf numFmtId="0" fontId="34" fillId="0" borderId="23" xfId="61" applyFont="1" applyFill="1" applyBorder="1" applyAlignment="1">
      <alignment horizontal="center" vertical="center" wrapText="1"/>
      <protection/>
    </xf>
    <xf numFmtId="0" fontId="44" fillId="0" borderId="0" xfId="61" applyFont="1" applyFill="1" applyAlignment="1">
      <alignment horizontal="center" vertical="center" wrapText="1"/>
      <protection/>
    </xf>
    <xf numFmtId="0" fontId="33" fillId="0" borderId="24" xfId="61" applyFont="1" applyFill="1" applyBorder="1" applyAlignment="1" applyProtection="1">
      <alignment vertical="center" wrapText="1"/>
      <protection locked="0"/>
    </xf>
    <xf numFmtId="165" fontId="33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5" xfId="6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 wrapText="1"/>
    </xf>
    <xf numFmtId="165" fontId="34" fillId="0" borderId="27" xfId="61" applyNumberFormat="1" applyFont="1" applyFill="1" applyBorder="1" applyAlignment="1">
      <alignment horizontal="center" vertical="center" wrapText="1"/>
      <protection/>
    </xf>
    <xf numFmtId="165" fontId="34" fillId="0" borderId="27" xfId="61" applyNumberFormat="1" applyFont="1" applyFill="1" applyBorder="1" applyAlignment="1">
      <alignment vertical="center" wrapText="1"/>
      <protection/>
    </xf>
    <xf numFmtId="165" fontId="34" fillId="0" borderId="27" xfId="61" applyNumberFormat="1" applyFont="1" applyFill="1" applyBorder="1" applyAlignment="1">
      <alignment horizontal="right" vertical="center" wrapText="1"/>
      <protection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34" fillId="28" borderId="0" xfId="0" applyFont="1" applyFill="1" applyAlignment="1">
      <alignment/>
    </xf>
    <xf numFmtId="1" fontId="34" fillId="28" borderId="0" xfId="0" applyNumberFormat="1" applyFont="1" applyFill="1" applyAlignment="1">
      <alignment/>
    </xf>
    <xf numFmtId="2" fontId="42" fillId="0" borderId="0" xfId="0" applyNumberFormat="1" applyFont="1" applyAlignment="1">
      <alignment wrapText="1"/>
    </xf>
    <xf numFmtId="2" fontId="34" fillId="28" borderId="0" xfId="0" applyNumberFormat="1" applyFont="1" applyFill="1" applyAlignment="1">
      <alignment wrapText="1"/>
    </xf>
    <xf numFmtId="0" fontId="33" fillId="28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Alignment="1">
      <alignment wrapText="1"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Fill="1" applyAlignment="1">
      <alignment/>
    </xf>
    <xf numFmtId="0" fontId="34" fillId="8" borderId="0" xfId="0" applyFont="1" applyFill="1" applyAlignment="1">
      <alignment/>
    </xf>
    <xf numFmtId="0" fontId="33" fillId="8" borderId="0" xfId="0" applyFont="1" applyFill="1" applyAlignment="1">
      <alignment/>
    </xf>
    <xf numFmtId="1" fontId="34" fillId="8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2" fillId="8" borderId="0" xfId="0" applyFont="1" applyFill="1" applyAlignment="1">
      <alignment/>
    </xf>
    <xf numFmtId="0" fontId="30" fillId="29" borderId="0" xfId="0" applyFont="1" applyFill="1" applyAlignment="1">
      <alignment/>
    </xf>
    <xf numFmtId="1" fontId="30" fillId="29" borderId="0" xfId="0" applyNumberFormat="1" applyFont="1" applyFill="1" applyAlignment="1">
      <alignment/>
    </xf>
    <xf numFmtId="0" fontId="30" fillId="29" borderId="0" xfId="0" applyFont="1" applyFill="1" applyAlignment="1">
      <alignment wrapText="1"/>
    </xf>
    <xf numFmtId="1" fontId="3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2" fillId="28" borderId="0" xfId="0" applyFont="1" applyFill="1" applyAlignment="1">
      <alignment/>
    </xf>
    <xf numFmtId="1" fontId="42" fillId="28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33" fillId="0" borderId="0" xfId="0" applyFont="1" applyFill="1" applyAlignment="1">
      <alignment/>
    </xf>
    <xf numFmtId="0" fontId="0" fillId="28" borderId="0" xfId="0" applyFill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1" fontId="27" fillId="29" borderId="0" xfId="0" applyNumberFormat="1" applyFont="1" applyFill="1" applyAlignment="1">
      <alignment/>
    </xf>
    <xf numFmtId="0" fontId="21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65" fontId="30" fillId="0" borderId="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left"/>
      <protection/>
    </xf>
    <xf numFmtId="0" fontId="27" fillId="0" borderId="19" xfId="62" applyFont="1" applyFill="1" applyBorder="1" applyAlignment="1">
      <alignment horizontal="justify" vertical="center" wrapText="1"/>
      <protection/>
    </xf>
    <xf numFmtId="0" fontId="2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16" xfId="61" applyFont="1" applyFill="1" applyBorder="1" applyAlignment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Munka1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_KVIREND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1"/>
  <sheetViews>
    <sheetView view="pageLayout" zoomScaleNormal="77" zoomScaleSheetLayoutView="50" workbookViewId="0" topLeftCell="C60">
      <selection activeCell="G78" sqref="G78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5" width="14.8515625" style="1" customWidth="1"/>
    <col min="6" max="6" width="12.421875" style="1" customWidth="1"/>
    <col min="7" max="7" width="17.421875" style="1" customWidth="1"/>
    <col min="8" max="8" width="15.8515625" style="1" customWidth="1"/>
    <col min="9" max="9" width="19.28125" style="1" customWidth="1"/>
    <col min="10" max="16384" width="9.00390625" style="1" customWidth="1"/>
  </cols>
  <sheetData>
    <row r="1" spans="1:6" s="5" customFormat="1" ht="20.25">
      <c r="A1" s="3"/>
      <c r="B1" s="373" t="s">
        <v>0</v>
      </c>
      <c r="C1" s="373"/>
      <c r="D1" s="3"/>
      <c r="E1" s="3"/>
      <c r="F1" s="3"/>
    </row>
    <row r="2" spans="1:6" s="5" customFormat="1" ht="20.25">
      <c r="A2" s="4"/>
      <c r="B2" s="373" t="s">
        <v>1</v>
      </c>
      <c r="C2" s="373"/>
      <c r="D2" s="3"/>
      <c r="E2" s="3"/>
      <c r="F2" s="3"/>
    </row>
    <row r="3" s="5" customFormat="1" ht="20.25">
      <c r="C3" s="6" t="s">
        <v>2</v>
      </c>
    </row>
    <row r="4" spans="1:253" s="5" customFormat="1" ht="39" customHeight="1">
      <c r="A4" s="7" t="s">
        <v>3</v>
      </c>
      <c r="B4" s="7" t="s">
        <v>4</v>
      </c>
      <c r="C4" s="8" t="s">
        <v>5</v>
      </c>
      <c r="D4" s="374" t="s">
        <v>6</v>
      </c>
      <c r="E4" s="374"/>
      <c r="F4" s="374"/>
      <c r="G4" s="375"/>
      <c r="H4" s="375"/>
      <c r="I4" s="375"/>
      <c r="IS4" s="1"/>
    </row>
    <row r="5" spans="1:253" s="5" customFormat="1" ht="58.5">
      <c r="A5" s="9"/>
      <c r="B5" s="10" t="s">
        <v>7</v>
      </c>
      <c r="C5" s="11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IS5" s="1"/>
    </row>
    <row r="6" spans="1:253" s="5" customFormat="1" ht="20.25">
      <c r="A6" s="13" t="s">
        <v>14</v>
      </c>
      <c r="B6" s="14" t="s">
        <v>15</v>
      </c>
      <c r="C6" s="15">
        <f aca="true" t="shared" si="0" ref="C6:I6">C7+C8+C9+C10+C11+C12</f>
        <v>625074</v>
      </c>
      <c r="D6" s="15">
        <f t="shared" si="0"/>
        <v>435299</v>
      </c>
      <c r="E6" s="15">
        <f t="shared" si="0"/>
        <v>0</v>
      </c>
      <c r="F6" s="15">
        <f t="shared" si="0"/>
        <v>189775</v>
      </c>
      <c r="G6" s="15">
        <f t="shared" si="0"/>
        <v>570255.4800000001</v>
      </c>
      <c r="H6" s="15">
        <f t="shared" si="0"/>
        <v>587363.1444</v>
      </c>
      <c r="I6" s="15">
        <f t="shared" si="0"/>
        <v>604984.038732</v>
      </c>
      <c r="IS6" s="1"/>
    </row>
    <row r="7" spans="1:253" s="5" customFormat="1" ht="20.25">
      <c r="A7" s="16"/>
      <c r="B7" s="17" t="s">
        <v>16</v>
      </c>
      <c r="C7" s="18">
        <f>'8. sz.melléklet Önkormányzat'!C10+'9. sz. melléklet Hivatal'!C9+'10. sz. melléklet Hétszínvirág'!C9+'11. sz. melléklet Bóbita'!C9+'12. sz.mell. Családs.és Bölcsőd'!C9+'13. sz. mellékletMűvelődési ház'!C9+'14. sz. melléklet Könyvtár'!C9+'15.sz. melléklet IGESZ'!C9</f>
        <v>243443</v>
      </c>
      <c r="D7" s="18">
        <f>'8. sz.melléklet Önkormányzat'!D10+'9. sz. melléklet Hivatal'!D9+'10. sz. melléklet Hétszínvirág'!D9+'11. sz. melléklet Bóbita'!D9+'12. sz.mell. Családs.és Bölcsőd'!D9+'13. sz. mellékletMűvelődési ház'!D9+'14. sz. melléklet Könyvtár'!D9+'15.sz. melléklet IGESZ'!D9</f>
        <v>58668</v>
      </c>
      <c r="E7" s="19">
        <f>'8. sz.melléklet Önkormányzat'!E10+'9. sz. melléklet Hivatal'!E9+'10. sz. melléklet Hétszínvirág'!E9+'11. sz. melléklet Bóbita'!E9+'12. sz.mell. Családs.és Bölcsőd'!E9+'13. sz. mellékletMűvelődési ház'!E9+'14. sz. melléklet Könyvtár'!E9+'15.sz. melléklet IGESZ'!E9</f>
        <v>0</v>
      </c>
      <c r="F7" s="18">
        <f>'8. sz.melléklet Önkormányzat'!F10+'9. sz. melléklet Hivatal'!F9+'10. sz. melléklet Hétszínvirág'!F9+'11. sz. melléklet Bóbita'!F9+'12. sz.mell. Családs.és Bölcsőd'!F9+'13. sz. mellékletMűvelődési ház'!F9+'14. sz. melléklet Könyvtár'!F9+'15.sz. melléklet IGESZ'!F9</f>
        <v>184775</v>
      </c>
      <c r="G7" s="18">
        <f>C7*1.02</f>
        <v>248311.86000000002</v>
      </c>
      <c r="H7" s="18">
        <f aca="true" t="shared" si="1" ref="H7:I12">G7*1.03</f>
        <v>255761.21580000003</v>
      </c>
      <c r="I7" s="18">
        <f t="shared" si="1"/>
        <v>263434.052274</v>
      </c>
      <c r="IS7" s="1"/>
    </row>
    <row r="8" spans="1:253" s="5" customFormat="1" ht="20.25">
      <c r="A8" s="20"/>
      <c r="B8" s="17" t="s">
        <v>17</v>
      </c>
      <c r="C8" s="18">
        <f>'8. sz.melléklet Önkormányzat'!C11+'9. sz. melléklet Hivatal'!C10+'10. sz. melléklet Hétszínvirág'!C10+'11. sz. melléklet Bóbita'!C10+'12. sz.mell. Családs.és Bölcsőd'!C10+'13. sz. mellékletMűvelődési ház'!C10+'14. sz. melléklet Könyvtár'!C10+'15.sz. melléklet IGESZ'!C10</f>
        <v>180416</v>
      </c>
      <c r="D8" s="18">
        <f>'8. sz.melléklet Önkormányzat'!D11+'9. sz. melléklet Hivatal'!D10+'10. sz. melléklet Hétszínvirág'!D10+'11. sz. melléklet Bóbita'!D10+'12. sz.mell. Családs.és Bölcsőd'!D10+'13. sz. mellékletMűvelődési ház'!D10+'14. sz. melléklet Könyvtár'!D10+'15.sz. melléklet IGESZ'!D10</f>
        <v>180416</v>
      </c>
      <c r="E8" s="19">
        <f>'8. sz.melléklet Önkormányzat'!E11+'9. sz. melléklet Hivatal'!E10+'10. sz. melléklet Hétszínvirág'!E10+'11. sz. melléklet Bóbita'!E10+'12. sz.mell. Családs.és Bölcsőd'!E10+'13. sz. mellékletMűvelődési ház'!E10+'14. sz. melléklet Könyvtár'!E10+'15.sz. melléklet IGESZ'!E10</f>
        <v>0</v>
      </c>
      <c r="F8" s="18">
        <f>'8. sz.melléklet Önkormányzat'!F11+'9. sz. melléklet Hivatal'!F10+'10. sz. melléklet Hétszínvirág'!F10+'11. sz. melléklet Bóbita'!F10+'12. sz.mell. Családs.és Bölcsőd'!F10+'13. sz. mellékletMűvelődési ház'!F10+'14. sz. melléklet Könyvtár'!F10+'15.sz. melléklet IGESZ'!F10</f>
        <v>0</v>
      </c>
      <c r="G8" s="18">
        <f>C8*1.02</f>
        <v>184024.32</v>
      </c>
      <c r="H8" s="18">
        <f t="shared" si="1"/>
        <v>189545.0496</v>
      </c>
      <c r="I8" s="18">
        <f t="shared" si="1"/>
        <v>195231.401088</v>
      </c>
      <c r="IS8" s="1"/>
    </row>
    <row r="9" spans="1:253" s="5" customFormat="1" ht="20.25">
      <c r="A9" s="20"/>
      <c r="B9" s="17" t="s">
        <v>18</v>
      </c>
      <c r="C9" s="18">
        <f>'8. sz.melléklet Önkormányzat'!C12+'9. sz. melléklet Hivatal'!C11+'10. sz. melléklet Hétszínvirág'!C11+'11. sz. melléklet Bóbita'!C11+'12. sz.mell. Családs.és Bölcsőd'!C11+'13. sz. mellékletMűvelődési ház'!C11+'14. sz. melléklet Könyvtár'!C11+'15.sz. melléklet IGESZ'!C11</f>
        <v>116834</v>
      </c>
      <c r="D9" s="18">
        <f>'8. sz.melléklet Önkormányzat'!D12+'9. sz. melléklet Hivatal'!D11+'10. sz. melléklet Hétszínvirág'!D11+'11. sz. melléklet Bóbita'!D11+'12. sz.mell. Családs.és Bölcsőd'!D11+'13. sz. mellékletMűvelődési ház'!D11+'14. sz. melléklet Könyvtár'!D11+'15.sz. melléklet IGESZ'!D11</f>
        <v>111834</v>
      </c>
      <c r="E9" s="19">
        <f>'8. sz.melléklet Önkormányzat'!E12+'9. sz. melléklet Hivatal'!E11+'10. sz. melléklet Hétszínvirág'!E11+'11. sz. melléklet Bóbita'!E11+'12. sz.mell. Családs.és Bölcsőd'!E11+'13. sz. mellékletMűvelődési ház'!E11+'14. sz. melléklet Könyvtár'!E11+'15.sz. melléklet IGESZ'!E11</f>
        <v>0</v>
      </c>
      <c r="F9" s="18">
        <f>'8. sz.melléklet Önkormányzat'!F12+'9. sz. melléklet Hivatal'!F11+'10. sz. melléklet Hétszínvirág'!F11+'11. sz. melléklet Bóbita'!F11+'12. sz.mell. Családs.és Bölcsőd'!F11+'13. sz. mellékletMűvelődési ház'!F11+'14. sz. melléklet Könyvtár'!F11+'15.sz. melléklet IGESZ'!F11</f>
        <v>5000</v>
      </c>
      <c r="G9" s="18">
        <f>C9*1.02</f>
        <v>119170.68000000001</v>
      </c>
      <c r="H9" s="18">
        <f t="shared" si="1"/>
        <v>122745.80040000001</v>
      </c>
      <c r="I9" s="18">
        <f t="shared" si="1"/>
        <v>126428.17441200001</v>
      </c>
      <c r="IS9" s="1"/>
    </row>
    <row r="10" spans="1:253" s="5" customFormat="1" ht="20.25">
      <c r="A10" s="20"/>
      <c r="B10" s="17" t="s">
        <v>19</v>
      </c>
      <c r="C10" s="18">
        <f>'8. sz.melléklet Önkormányzat'!C13+'9. sz. melléklet Hivatal'!C12+'10. sz. melléklet Hétszínvirág'!C12+'11. sz. melléklet Bóbita'!C12+'12. sz.mell. Családs.és Bölcsőd'!C12+'13. sz. mellékletMűvelődési ház'!C12+'14. sz. melléklet Könyvtár'!C12+'15.sz. melléklet IGESZ'!C12</f>
        <v>12911</v>
      </c>
      <c r="D10" s="18">
        <f>'8. sz.melléklet Önkormányzat'!D13+'9. sz. melléklet Hivatal'!D12+'10. sz. melléklet Hétszínvirág'!D12+'11. sz. melléklet Bóbita'!D12+'12. sz.mell. Családs.és Bölcsőd'!D12+'13. sz. mellékletMűvelődési ház'!D12+'14. sz. melléklet Könyvtár'!D12+'15.sz. melléklet IGESZ'!D12</f>
        <v>12911</v>
      </c>
      <c r="E10" s="19">
        <f>'8. sz.melléklet Önkormányzat'!E13+'9. sz. melléklet Hivatal'!E12+'10. sz. melléklet Hétszínvirág'!E12+'11. sz. melléklet Bóbita'!E12+'12. sz.mell. Családs.és Bölcsőd'!E12+'13. sz. mellékletMűvelődési ház'!E12+'14. sz. melléklet Könyvtár'!E12+'15.sz. melléklet IGESZ'!E12</f>
        <v>0</v>
      </c>
      <c r="F10" s="19">
        <f>'8. sz.melléklet Önkormányzat'!F13+'9. sz. melléklet Hivatal'!F12+'10. sz. melléklet Hétszínvirág'!F12+'11. sz. melléklet Bóbita'!F12+'12. sz.mell. Családs.és Bölcsőd'!F12+'13. sz. mellékletMűvelődési ház'!F12+'14. sz. melléklet Könyvtár'!F12+'15.sz. melléklet IGESZ'!F12</f>
        <v>0</v>
      </c>
      <c r="G10" s="18">
        <f>C10*1.02</f>
        <v>13169.22</v>
      </c>
      <c r="H10" s="18">
        <f t="shared" si="1"/>
        <v>13564.2966</v>
      </c>
      <c r="I10" s="18">
        <f t="shared" si="1"/>
        <v>13971.225498</v>
      </c>
      <c r="IS10" s="1"/>
    </row>
    <row r="11" spans="1:253" s="5" customFormat="1" ht="20.25">
      <c r="A11" s="20"/>
      <c r="B11" s="17" t="s">
        <v>20</v>
      </c>
      <c r="C11" s="18">
        <f>'8. sz.melléklet Önkormányzat'!C14+'9. sz. melléklet Hivatal'!C13+'10. sz. melléklet Hétszínvirág'!C13+'11. sz. melléklet Bóbita'!C13+'12. sz.mell. Családs.és Bölcsőd'!C13+'13. sz. mellékletMűvelődési ház'!C13+'14. sz. melléklet Könyvtár'!C13+'15.sz. melléklet IGESZ'!C13</f>
        <v>5470</v>
      </c>
      <c r="D11" s="18">
        <f>'8. sz.melléklet Önkormányzat'!D14+'9. sz. melléklet Hivatal'!D13+'10. sz. melléklet Hétszínvirág'!D13+'11. sz. melléklet Bóbita'!D13+'12. sz.mell. Családs.és Bölcsőd'!D13+'13. sz. mellékletMűvelődési ház'!D13+'14. sz. melléklet Könyvtár'!D13+'15.sz. melléklet IGESZ'!D13</f>
        <v>5470</v>
      </c>
      <c r="E11" s="19">
        <f>'8. sz.melléklet Önkormányzat'!E14+'9. sz. melléklet Hivatal'!E13+'10. sz. melléklet Hétszínvirág'!E13+'11. sz. melléklet Bóbita'!E13+'12. sz.mell. Családs.és Bölcsőd'!E13+'13. sz. mellékletMűvelődési ház'!E13+'14. sz. melléklet Könyvtár'!E13+'15.sz. melléklet IGESZ'!E13</f>
        <v>0</v>
      </c>
      <c r="F11" s="19">
        <f>'8. sz.melléklet Önkormányzat'!F14+'9. sz. melléklet Hivatal'!F13+'10. sz. melléklet Hétszínvirág'!F13+'11. sz. melléklet Bóbita'!F13+'12. sz.mell. Családs.és Bölcsőd'!F13+'13. sz. mellékletMűvelődési ház'!F13+'14. sz. melléklet Könyvtár'!F13+'15.sz. melléklet IGESZ'!F13</f>
        <v>0</v>
      </c>
      <c r="G11" s="18">
        <f>C11*1.02</f>
        <v>5579.400000000001</v>
      </c>
      <c r="H11" s="18">
        <f t="shared" si="1"/>
        <v>5746.782000000001</v>
      </c>
      <c r="I11" s="18">
        <f t="shared" si="1"/>
        <v>5919.1854600000015</v>
      </c>
      <c r="IS11" s="1"/>
    </row>
    <row r="12" spans="1:253" s="5" customFormat="1" ht="20.25">
      <c r="A12" s="20"/>
      <c r="B12" s="17" t="s">
        <v>21</v>
      </c>
      <c r="C12" s="18">
        <f>'8. sz.melléklet Önkormányzat'!C15+'9. sz. melléklet Hivatal'!C14+'10. sz. melléklet Hétszínvirág'!C14+'11. sz. melléklet Bóbita'!C14+'12. sz.mell. Családs.és Bölcsőd'!C14+'13. sz. mellékletMűvelődési ház'!C14+'14. sz. melléklet Könyvtár'!C14+'15.sz. melléklet IGESZ'!C14</f>
        <v>66000</v>
      </c>
      <c r="D12" s="18">
        <v>66000</v>
      </c>
      <c r="E12" s="19">
        <f>'8. sz.melléklet Önkormányzat'!E15+'9. sz. melléklet Hivatal'!E14+'10. sz. melléklet Hétszínvirág'!E14+'11. sz. melléklet Bóbita'!E14+'12. sz.mell. Családs.és Bölcsőd'!E14+'13. sz. mellékletMűvelődési ház'!E14+'14. sz. melléklet Könyvtár'!E14+'15.sz. melléklet IGESZ'!E14</f>
        <v>0</v>
      </c>
      <c r="F12" s="19">
        <f>'8. sz.melléklet Önkormányzat'!F15+'9. sz. melléklet Hivatal'!F14+'10. sz. melléklet Hétszínvirág'!F14+'11. sz. melléklet Bóbita'!F14+'12. sz.mell. Családs.és Bölcsőd'!F14+'13. sz. mellékletMűvelődési ház'!F14+'14. sz. melléklet Könyvtár'!F14+'15.sz. melléklet IGESZ'!F14</f>
        <v>0</v>
      </c>
      <c r="G12" s="18"/>
      <c r="H12" s="18">
        <f t="shared" si="1"/>
        <v>0</v>
      </c>
      <c r="I12" s="18">
        <f t="shared" si="1"/>
        <v>0</v>
      </c>
      <c r="IS12" s="1"/>
    </row>
    <row r="13" spans="1:253" s="5" customFormat="1" ht="20.25">
      <c r="A13" s="21" t="s">
        <v>22</v>
      </c>
      <c r="B13" s="14" t="s">
        <v>23</v>
      </c>
      <c r="C13" s="15">
        <f>'8. sz.melléklet Önkormányzat'!C16+'9. sz. melléklet Hivatal'!C15+'10. sz. melléklet Hétszínvirág'!C15+'11. sz. melléklet Bóbita'!C15+'12. sz.mell. Családs.és Bölcsőd'!C15+'13. sz. mellékletMűvelődési ház'!C15+'14. sz. melléklet Könyvtár'!C15+'15.sz. melléklet IGESZ'!C15</f>
        <v>94622</v>
      </c>
      <c r="D13" s="15">
        <f>'8. sz.melléklet Önkormányzat'!D16+'9. sz. melléklet Hivatal'!D15+'10. sz. melléklet Hétszínvirág'!D15+'11. sz. melléklet Bóbita'!D15+'12. sz.mell. Családs.és Bölcsőd'!D15+'13. sz. mellékletMűvelődési ház'!D15+'14. sz. melléklet Könyvtár'!D15+'15.sz. melléklet IGESZ'!D15</f>
        <v>76863</v>
      </c>
      <c r="E13" s="15">
        <f>'8. sz.melléklet Önkormányzat'!E16+'9. sz. melléklet Hivatal'!E15+'10. sz. melléklet Hétszínvirág'!E15+'11. sz. melléklet Bóbita'!E15+'12. sz.mell. Családs.és Bölcsőd'!E15+'13. sz. mellékletMűvelődési ház'!E15+'14. sz. melléklet Könyvtár'!E15+'15.sz. melléklet IGESZ'!E15</f>
        <v>17759</v>
      </c>
      <c r="F13" s="15">
        <f>'8. sz.melléklet Önkormányzat'!F16+'9. sz. melléklet Hivatal'!F15+'10. sz. melléklet Hétszínvirág'!F15+'11. sz. melléklet Bóbita'!F15+'12. sz.mell. Családs.és Bölcsőd'!F15+'13. sz. mellékletMűvelődési ház'!F15+'14. sz. melléklet Könyvtár'!F15+'15.sz. melléklet IGESZ'!F15</f>
        <v>0</v>
      </c>
      <c r="G13" s="15">
        <f>G14+G15+G16+G17</f>
        <v>79624.26000000001</v>
      </c>
      <c r="H13" s="15">
        <f>H14+H15+H16+H17</f>
        <v>82012.9878</v>
      </c>
      <c r="I13" s="15">
        <f>I14+I15+I16+I17</f>
        <v>84473.377434</v>
      </c>
      <c r="IS13" s="1"/>
    </row>
    <row r="14" spans="1:253" s="5" customFormat="1" ht="20.25">
      <c r="A14" s="16"/>
      <c r="B14" s="17" t="s">
        <v>24</v>
      </c>
      <c r="C14" s="18">
        <f>'8. sz.melléklet Önkormányzat'!C17+'9. sz. melléklet Hivatal'!C16+'10. sz. melléklet Hétszínvirág'!C16+'11. sz. melléklet Bóbita'!C16+'12. sz.mell. Családs.és Bölcsőd'!C16+'13. sz. mellékletMűvelődési ház'!C16+'14. sz. melléklet Könyvtár'!C16+'15.sz. melléklet IGESZ'!C16</f>
        <v>1200</v>
      </c>
      <c r="D14" s="18">
        <f>'8. sz.melléklet Önkormányzat'!D17+'9. sz. melléklet Hivatal'!D16+'10. sz. melléklet Hétszínvirág'!D16+'11. sz. melléklet Bóbita'!D16+'12. sz.mell. Családs.és Bölcsőd'!D16+'13. sz. mellékletMűvelődési ház'!D16+'14. sz. melléklet Könyvtár'!D16+'15.sz. melléklet IGESZ'!D16</f>
        <v>0</v>
      </c>
      <c r="E14" s="18">
        <f>'8. sz.melléklet Önkormányzat'!E17+'9. sz. melléklet Hivatal'!E16+'10. sz. melléklet Hétszínvirág'!E16+'11. sz. melléklet Bóbita'!E16+'12. sz.mell. Családs.és Bölcsőd'!E16+'13. sz. mellékletMűvelődési ház'!E16+'14. sz. melléklet Könyvtár'!E16+'15.sz. melléklet IGESZ'!E16</f>
        <v>1200</v>
      </c>
      <c r="F14" s="19">
        <f>'8. sz.melléklet Önkormányzat'!F17+'9. sz. melléklet Hivatal'!F16+'10. sz. melléklet Hétszínvirág'!F16+'11. sz. melléklet Bóbita'!F16+'12. sz.mell. Családs.és Bölcsőd'!F16+'13. sz. mellékletMűvelődési ház'!F16+'14. sz. melléklet Könyvtár'!F16+'15.sz. melléklet IGESZ'!F16</f>
        <v>0</v>
      </c>
      <c r="G14" s="18">
        <f>C14*1.02</f>
        <v>1224</v>
      </c>
      <c r="H14" s="18">
        <f aca="true" t="shared" si="2" ref="H14:I17">G14*1.03</f>
        <v>1260.72</v>
      </c>
      <c r="I14" s="18">
        <f t="shared" si="2"/>
        <v>1298.5416</v>
      </c>
      <c r="IS14" s="1"/>
    </row>
    <row r="15" spans="1:253" s="5" customFormat="1" ht="20.25">
      <c r="A15" s="20"/>
      <c r="B15" s="17" t="s">
        <v>25</v>
      </c>
      <c r="C15" s="18">
        <f>'8. sz.melléklet Önkormányzat'!C18+'9. sz. melléklet Hivatal'!C17+'10. sz. melléklet Hétszínvirág'!C17+'11. sz. melléklet Bóbita'!C17+'12. sz.mell. Családs.és Bölcsőd'!C17+'13. sz. mellékletMűvelődési ház'!C17+'14. sz. melléklet Könyvtár'!C17+'15.sz. melléklet IGESZ'!C17</f>
        <v>16559</v>
      </c>
      <c r="D15" s="18">
        <f>'8. sz.melléklet Önkormányzat'!D18+'9. sz. melléklet Hivatal'!D17+'10. sz. melléklet Hétszínvirág'!D17+'11. sz. melléklet Bóbita'!D17+'12. sz.mell. Családs.és Bölcsőd'!D17+'13. sz. mellékletMűvelődési ház'!D17+'14. sz. melléklet Könyvtár'!D17+'15.sz. melléklet IGESZ'!D17</f>
        <v>0</v>
      </c>
      <c r="E15" s="18">
        <f>'8. sz.melléklet Önkormányzat'!E18+'9. sz. melléklet Hivatal'!E17+'10. sz. melléklet Hétszínvirág'!E17+'11. sz. melléklet Bóbita'!E17+'12. sz.mell. Családs.és Bölcsőd'!E17+'13. sz. mellékletMűvelődési ház'!E17+'14. sz. melléklet Könyvtár'!E17+'15.sz. melléklet IGESZ'!E17</f>
        <v>16559</v>
      </c>
      <c r="F15" s="19">
        <f>'8. sz.melléklet Önkormányzat'!F18+'9. sz. melléklet Hivatal'!F17+'10. sz. melléklet Hétszínvirág'!F17+'11. sz. melléklet Bóbita'!F17+'12. sz.mell. Családs.és Bölcsőd'!F17+'13. sz. mellékletMűvelődési ház'!F17+'14. sz. melléklet Könyvtár'!F17+'15.sz. melléklet IGESZ'!F17</f>
        <v>0</v>
      </c>
      <c r="G15" s="18"/>
      <c r="H15" s="18">
        <f t="shared" si="2"/>
        <v>0</v>
      </c>
      <c r="I15" s="18">
        <f t="shared" si="2"/>
        <v>0</v>
      </c>
      <c r="IS15" s="1"/>
    </row>
    <row r="16" spans="1:253" s="5" customFormat="1" ht="20.25">
      <c r="A16" s="20"/>
      <c r="B16" s="17" t="s">
        <v>26</v>
      </c>
      <c r="C16" s="18">
        <f>'8. sz.melléklet Önkormányzat'!C19+'9. sz. melléklet Hivatal'!C18+'10. sz. melléklet Hétszínvirág'!C18+'11. sz. melléklet Bóbita'!C18+'12. sz.mell. Családs.és Bölcsőd'!C18+'13. sz. mellékletMűvelődési ház'!C18+'14. sz. melléklet Könyvtár'!C18+'15.sz. melléklet IGESZ'!C18</f>
        <v>38356</v>
      </c>
      <c r="D16" s="18">
        <f>'8. sz.melléklet Önkormányzat'!D19+'9. sz. melléklet Hivatal'!D18+'10. sz. melléklet Hétszínvirág'!D18+'11. sz. melléklet Bóbita'!D18+'12. sz.mell. Családs.és Bölcsőd'!D18+'13. sz. mellékletMűvelődési ház'!D18+'14. sz. melléklet Könyvtár'!D18+'15.sz. melléklet IGESZ'!D18</f>
        <v>38356</v>
      </c>
      <c r="E16" s="19">
        <f>'8. sz.melléklet Önkormányzat'!E19+'9. sz. melléklet Hivatal'!E18+'10. sz. melléklet Hétszínvirág'!E18+'11. sz. melléklet Bóbita'!E18+'12. sz.mell. Családs.és Bölcsőd'!E18+'13. sz. mellékletMűvelődési ház'!E18+'14. sz. melléklet Könyvtár'!E18+'15.sz. melléklet IGESZ'!E18</f>
        <v>0</v>
      </c>
      <c r="F16" s="19">
        <f>'8. sz.melléklet Önkormányzat'!F19+'9. sz. melléklet Hivatal'!F18+'10. sz. melléklet Hétszínvirág'!F18+'11. sz. melléklet Bóbita'!F18+'12. sz.mell. Családs.és Bölcsőd'!F18+'13. sz. mellékletMűvelődési ház'!F18+'14. sz. melléklet Könyvtár'!F18+'15.sz. melléklet IGESZ'!F18</f>
        <v>0</v>
      </c>
      <c r="G16" s="18">
        <f>C16*1.02</f>
        <v>39123.12</v>
      </c>
      <c r="H16" s="18">
        <f t="shared" si="2"/>
        <v>40296.8136</v>
      </c>
      <c r="I16" s="18">
        <f t="shared" si="2"/>
        <v>41505.718008</v>
      </c>
      <c r="IS16" s="1"/>
    </row>
    <row r="17" spans="1:253" s="5" customFormat="1" ht="20.25">
      <c r="A17" s="20"/>
      <c r="B17" s="17" t="s">
        <v>27</v>
      </c>
      <c r="C17" s="18">
        <f>'8. sz.melléklet Önkormányzat'!C20+'9. sz. melléklet Hivatal'!C19+'10. sz. melléklet Hétszínvirág'!C19+'11. sz. melléklet Bóbita'!C19+'12. sz.mell. Családs.és Bölcsőd'!C19+'13. sz. mellékletMűvelődési ház'!C19+'14. sz. melléklet Könyvtár'!C19+'15.sz. melléklet IGESZ'!C19</f>
        <v>38507</v>
      </c>
      <c r="D17" s="18">
        <f>'8. sz.melléklet Önkormányzat'!D20+'9. sz. melléklet Hivatal'!D19+'10. sz. melléklet Hétszínvirág'!D19+'11. sz. melléklet Bóbita'!D19+'12. sz.mell. Családs.és Bölcsőd'!D19+'13. sz. mellékletMűvelődési ház'!D19+'14. sz. melléklet Könyvtár'!D19+'15.sz. melléklet IGESZ'!D19</f>
        <v>38507</v>
      </c>
      <c r="E17" s="19">
        <f>'8. sz.melléklet Önkormányzat'!E20+'9. sz. melléklet Hivatal'!E19+'10. sz. melléklet Hétszínvirág'!E19+'11. sz. melléklet Bóbita'!E19+'12. sz.mell. Családs.és Bölcsőd'!E19+'13. sz. mellékletMűvelődési ház'!E19+'14. sz. melléklet Könyvtár'!E19+'15.sz. melléklet IGESZ'!E19</f>
        <v>0</v>
      </c>
      <c r="F17" s="19">
        <f>'8. sz.melléklet Önkormányzat'!F20+'9. sz. melléklet Hivatal'!F19+'10. sz. melléklet Hétszínvirág'!F19+'11. sz. melléklet Bóbita'!F19+'12. sz.mell. Családs.és Bölcsőd'!F19+'13. sz. mellékletMűvelődési ház'!F19+'14. sz. melléklet Könyvtár'!F19+'15.sz. melléklet IGESZ'!F19</f>
        <v>0</v>
      </c>
      <c r="G17" s="18">
        <f>C17*1.02</f>
        <v>39277.14</v>
      </c>
      <c r="H17" s="18">
        <f t="shared" si="2"/>
        <v>40455.4542</v>
      </c>
      <c r="I17" s="18">
        <f t="shared" si="2"/>
        <v>41669.117826</v>
      </c>
      <c r="IS17" s="1"/>
    </row>
    <row r="18" spans="1:253" s="5" customFormat="1" ht="20.25">
      <c r="A18" s="21" t="s">
        <v>28</v>
      </c>
      <c r="B18" s="22" t="s">
        <v>29</v>
      </c>
      <c r="C18" s="15">
        <f>'8. sz.melléklet Önkormányzat'!C21+'9. sz. melléklet Hivatal'!C20+'10. sz. melléklet Hétszínvirág'!C20+'11. sz. melléklet Bóbita'!C20+'12. sz.mell. Családs.és Bölcsőd'!C20+'13. sz. mellékletMűvelődési ház'!C20+'14. sz. melléklet Könyvtár'!C20+'15.sz. melléklet IGESZ'!C20</f>
        <v>0</v>
      </c>
      <c r="D18" s="15">
        <f>'8. sz.melléklet Önkormányzat'!D21+'9. sz. melléklet Hivatal'!D20+'10. sz. melléklet Hétszínvirág'!D20+'11. sz. melléklet Bóbita'!D20+'12. sz.mell. Családs.és Bölcsőd'!D20+'13. sz. mellékletMűvelődési ház'!D20+'14. sz. melléklet Könyvtár'!D20+'15.sz. melléklet IGESZ'!D20</f>
        <v>0</v>
      </c>
      <c r="E18" s="15">
        <f>'8. sz.melléklet Önkormányzat'!E21+'9. sz. melléklet Hivatal'!E20+'10. sz. melléklet Hétszínvirág'!E20+'11. sz. melléklet Bóbita'!E20+'12. sz.mell. Családs.és Bölcsőd'!E20+'13. sz. mellékletMűvelődési ház'!E20+'14. sz. melléklet Könyvtár'!E20+'15.sz. melléklet IGESZ'!E20</f>
        <v>0</v>
      </c>
      <c r="F18" s="15">
        <f>'8. sz.melléklet Önkormányzat'!F21+'9. sz. melléklet Hivatal'!F20+'10. sz. melléklet Hétszínvirág'!F20+'11. sz. melléklet Bóbita'!F20+'12. sz.mell. Családs.és Bölcsőd'!F20+'13. sz. mellékletMűvelődési ház'!F20+'14. sz. melléklet Könyvtár'!F20+'15.sz. melléklet IGESZ'!F20</f>
        <v>0</v>
      </c>
      <c r="G18" s="15">
        <f>G19</f>
        <v>0</v>
      </c>
      <c r="H18" s="15">
        <f>H19</f>
        <v>0</v>
      </c>
      <c r="I18" s="15">
        <f>I19</f>
        <v>0</v>
      </c>
      <c r="IS18" s="1"/>
    </row>
    <row r="19" spans="1:253" s="5" customFormat="1" ht="20.25">
      <c r="A19" s="23"/>
      <c r="B19" s="24" t="s">
        <v>30</v>
      </c>
      <c r="C19" s="19">
        <f>'8. sz.melléklet Önkormányzat'!C22+'9. sz. melléklet Hivatal'!C21+'10. sz. melléklet Hétszínvirág'!C21+'11. sz. melléklet Bóbita'!C21+'12. sz.mell. Családs.és Bölcsőd'!C21+'13. sz. mellékletMűvelődési ház'!C21+'14. sz. melléklet Könyvtár'!C21+'15.sz. melléklet IGESZ'!C21</f>
        <v>0</v>
      </c>
      <c r="D19" s="19">
        <f>'8. sz.melléklet Önkormányzat'!D22+'9. sz. melléklet Hivatal'!D21+'10. sz. melléklet Hétszínvirág'!D21+'11. sz. melléklet Bóbita'!D21+'12. sz.mell. Családs.és Bölcsőd'!D21+'13. sz. mellékletMűvelődési ház'!D21+'14. sz. melléklet Könyvtár'!D21+'15.sz. melléklet IGESZ'!D21</f>
        <v>0</v>
      </c>
      <c r="E19" s="19">
        <f>'8. sz.melléklet Önkormányzat'!E22+'9. sz. melléklet Hivatal'!E21+'10. sz. melléklet Hétszínvirág'!E21+'11. sz. melléklet Bóbita'!E21+'12. sz.mell. Családs.és Bölcsőd'!E21+'13. sz. mellékletMűvelődési ház'!E21+'14. sz. melléklet Könyvtár'!E21+'15.sz. melléklet IGESZ'!E21</f>
        <v>0</v>
      </c>
      <c r="F19" s="19">
        <f>'8. sz.melléklet Önkormányzat'!F22+'9. sz. melléklet Hivatal'!F21+'10. sz. melléklet Hétszínvirág'!F21+'11. sz. melléklet Bóbita'!F21+'12. sz.mell. Családs.és Bölcsőd'!F21+'13. sz. mellékletMűvelődési ház'!F21+'14. sz. melléklet Könyvtár'!F21+'15.sz. melléklet IGESZ'!F21</f>
        <v>0</v>
      </c>
      <c r="G19" s="18">
        <f>C19*1.02</f>
        <v>0</v>
      </c>
      <c r="H19" s="18">
        <f>G19*1.03</f>
        <v>0</v>
      </c>
      <c r="I19" s="18">
        <f>H19*1.03</f>
        <v>0</v>
      </c>
      <c r="IS19" s="1"/>
    </row>
    <row r="20" spans="1:253" s="5" customFormat="1" ht="22.5" customHeight="1">
      <c r="A20" s="21" t="s">
        <v>31</v>
      </c>
      <c r="B20" s="22" t="s">
        <v>32</v>
      </c>
      <c r="C20" s="15">
        <f>'8. sz.melléklet Önkormányzat'!C23+'9. sz. melléklet Hivatal'!C22+'10. sz. melléklet Hétszínvirág'!C22+'11. sz. melléklet Bóbita'!C22+'12. sz.mell. Családs.és Bölcsőd'!C22+'13. sz. mellékletMűvelődési ház'!C22+'14. sz. melléklet Könyvtár'!C22+'15.sz. melléklet IGESZ'!C22</f>
        <v>198700</v>
      </c>
      <c r="D20" s="15">
        <f>'8. sz.melléklet Önkormányzat'!D23+'9. sz. melléklet Hivatal'!D22+'10. sz. melléklet Hétszínvirág'!D22+'11. sz. melléklet Bóbita'!D22+'12. sz.mell. Családs.és Bölcsőd'!D22+'13. sz. mellékletMűvelődési ház'!D22+'14. sz. melléklet Könyvtár'!D22+'15.sz. melléklet IGESZ'!D22</f>
        <v>198700</v>
      </c>
      <c r="E20" s="15">
        <f>'8. sz.melléklet Önkormányzat'!E23+'9. sz. melléklet Hivatal'!E22+'10. sz. melléklet Hétszínvirág'!E22+'11. sz. melléklet Bóbita'!E22+'12. sz.mell. Családs.és Bölcsőd'!E22+'13. sz. mellékletMűvelődési ház'!E22+'14. sz. melléklet Könyvtár'!E22+'15.sz. melléklet IGESZ'!E22</f>
        <v>0</v>
      </c>
      <c r="F20" s="15">
        <f>'8. sz.melléklet Önkormányzat'!F23+'9. sz. melléklet Hivatal'!F22+'10. sz. melléklet Hétszínvirág'!F22+'11. sz. melléklet Bóbita'!F22+'12. sz.mell. Családs.és Bölcsőd'!F22+'13. sz. mellékletMűvelődési ház'!F22+'14. sz. melléklet Könyvtár'!F22+'15.sz. melléklet IGESZ'!F22</f>
        <v>0</v>
      </c>
      <c r="G20" s="15">
        <f>G21+G22+G24+G23</f>
        <v>202674</v>
      </c>
      <c r="H20" s="15">
        <f>H21+H22+H24+H23</f>
        <v>208754.22</v>
      </c>
      <c r="I20" s="15">
        <f>I21+I22+I24+I23</f>
        <v>215016.84660000002</v>
      </c>
      <c r="IS20" s="1"/>
    </row>
    <row r="21" spans="1:253" s="5" customFormat="1" ht="60.75" customHeight="1">
      <c r="A21" s="23"/>
      <c r="B21" s="25" t="s">
        <v>33</v>
      </c>
      <c r="C21" s="18">
        <f>'8. sz.melléklet Önkormányzat'!C24+'9. sz. melléklet Hivatal'!C23+'10. sz. melléklet Hétszínvirág'!C23+'11. sz. melléklet Bóbita'!C23+'12. sz.mell. Családs.és Bölcsőd'!C23+'13. sz. mellékletMűvelődési ház'!C23+'14. sz. melléklet Könyvtár'!C23+'15.sz. melléklet IGESZ'!C23</f>
        <v>55200</v>
      </c>
      <c r="D21" s="18">
        <f>'8. sz.melléklet Önkormányzat'!D24+'9. sz. melléklet Hivatal'!D23+'10. sz. melléklet Hétszínvirág'!D23+'11. sz. melléklet Bóbita'!D23+'12. sz.mell. Családs.és Bölcsőd'!D23+'13. sz. mellékletMűvelődési ház'!D23+'14. sz. melléklet Könyvtár'!D23+'15.sz. melléklet IGESZ'!D23</f>
        <v>55200</v>
      </c>
      <c r="E21" s="19">
        <f>'8. sz.melléklet Önkormányzat'!E24+'9. sz. melléklet Hivatal'!E23+'10. sz. melléklet Hétszínvirág'!E23+'11. sz. melléklet Bóbita'!E23+'12. sz.mell. Családs.és Bölcsőd'!E23+'13. sz. mellékletMűvelődési ház'!E23+'14. sz. melléklet Könyvtár'!E23+'15.sz. melléklet IGESZ'!E23</f>
        <v>0</v>
      </c>
      <c r="F21" s="19">
        <f>'8. sz.melléklet Önkormányzat'!F24+'9. sz. melléklet Hivatal'!F23+'10. sz. melléklet Hétszínvirág'!F23+'11. sz. melléklet Bóbita'!F23+'12. sz.mell. Családs.és Bölcsőd'!F23+'13. sz. mellékletMűvelődési ház'!F23+'14. sz. melléklet Könyvtár'!F23+'15.sz. melléklet IGESZ'!F23</f>
        <v>0</v>
      </c>
      <c r="G21" s="18">
        <f>C21*1.02</f>
        <v>56304</v>
      </c>
      <c r="H21" s="18">
        <f aca="true" t="shared" si="3" ref="H21:I24">G21*1.03</f>
        <v>57993.12</v>
      </c>
      <c r="I21" s="18">
        <f t="shared" si="3"/>
        <v>59732.91360000001</v>
      </c>
      <c r="IS21" s="1"/>
    </row>
    <row r="22" spans="1:253" s="5" customFormat="1" ht="21" customHeight="1">
      <c r="A22" s="26"/>
      <c r="B22" s="25" t="s">
        <v>34</v>
      </c>
      <c r="C22" s="18">
        <f>'8. sz.melléklet Önkormányzat'!C25+'9. sz. melléklet Hivatal'!C24+'10. sz. melléklet Hétszínvirág'!C24+'11. sz. melléklet Bóbita'!C24+'12. sz.mell. Családs.és Bölcsőd'!C24+'13. sz. mellékletMűvelődési ház'!C24+'14. sz. melléklet Könyvtár'!C24+'15.sz. melléklet IGESZ'!C24</f>
        <v>26000</v>
      </c>
      <c r="D22" s="18">
        <f>'8. sz.melléklet Önkormányzat'!D25+'9. sz. melléklet Hivatal'!D24+'10. sz. melléklet Hétszínvirág'!D24+'11. sz. melléklet Bóbita'!D24+'12. sz.mell. Családs.és Bölcsőd'!D24+'13. sz. mellékletMűvelődési ház'!D24+'14. sz. melléklet Könyvtár'!D24+'15.sz. melléklet IGESZ'!D24</f>
        <v>26000</v>
      </c>
      <c r="E22" s="19">
        <f>'8. sz.melléklet Önkormányzat'!E25+'9. sz. melléklet Hivatal'!E24+'10. sz. melléklet Hétszínvirág'!E24+'11. sz. melléklet Bóbita'!E24+'12. sz.mell. Családs.és Bölcsőd'!E24+'13. sz. mellékletMűvelődési ház'!E24+'14. sz. melléklet Könyvtár'!E24+'15.sz. melléklet IGESZ'!E24</f>
        <v>0</v>
      </c>
      <c r="F22" s="19">
        <f>'8. sz.melléklet Önkormányzat'!F25+'9. sz. melléklet Hivatal'!F24+'10. sz. melléklet Hétszínvirág'!F24+'11. sz. melléklet Bóbita'!F24+'12. sz.mell. Családs.és Bölcsőd'!F24+'13. sz. mellékletMűvelődési ház'!F24+'14. sz. melléklet Könyvtár'!F24+'15.sz. melléklet IGESZ'!F24</f>
        <v>0</v>
      </c>
      <c r="G22" s="18">
        <f>C22*1.02</f>
        <v>26520</v>
      </c>
      <c r="H22" s="18">
        <f t="shared" si="3"/>
        <v>27315.600000000002</v>
      </c>
      <c r="I22" s="18">
        <f t="shared" si="3"/>
        <v>28135.068000000003</v>
      </c>
      <c r="IS22" s="1"/>
    </row>
    <row r="23" spans="1:253" s="5" customFormat="1" ht="20.25">
      <c r="A23" s="23"/>
      <c r="B23" s="25" t="s">
        <v>35</v>
      </c>
      <c r="C23" s="18">
        <f>'8. sz.melléklet Önkormányzat'!C26+'9. sz. melléklet Hivatal'!C25+'10. sz. melléklet Hétszínvirág'!C25+'11. sz. melléklet Bóbita'!C25+'12. sz.mell. Családs.és Bölcsőd'!C25+'13. sz. mellékletMűvelődési ház'!C25+'14. sz. melléklet Könyvtár'!C25+'15.sz. melléklet IGESZ'!C25</f>
        <v>0</v>
      </c>
      <c r="D23" s="18">
        <f>'8. sz.melléklet Önkormányzat'!D26+'9. sz. melléklet Hivatal'!D25+'10. sz. melléklet Hétszínvirág'!D25+'11. sz. melléklet Bóbita'!D25+'12. sz.mell. Családs.és Bölcsőd'!D25+'13. sz. mellékletMűvelődési ház'!D25+'14. sz. melléklet Könyvtár'!D25+'15.sz. melléklet IGESZ'!D25</f>
        <v>0</v>
      </c>
      <c r="E23" s="19">
        <f>'8. sz.melléklet Önkormányzat'!E26+'9. sz. melléklet Hivatal'!E25+'10. sz. melléklet Hétszínvirág'!E25+'11. sz. melléklet Bóbita'!E25+'12. sz.mell. Családs.és Bölcsőd'!E25+'13. sz. mellékletMűvelődési ház'!E25+'14. sz. melléklet Könyvtár'!E25+'15.sz. melléklet IGESZ'!E25</f>
        <v>0</v>
      </c>
      <c r="F23" s="19">
        <f>'8. sz.melléklet Önkormányzat'!F26+'9. sz. melléklet Hivatal'!F25+'10. sz. melléklet Hétszínvirág'!F25+'11. sz. melléklet Bóbita'!F25+'12. sz.mell. Családs.és Bölcsőd'!F25+'13. sz. mellékletMűvelődési ház'!F25+'14. sz. melléklet Könyvtár'!F25+'15.sz. melléklet IGESZ'!F25</f>
        <v>0</v>
      </c>
      <c r="G23" s="18">
        <f>C23*1.02</f>
        <v>0</v>
      </c>
      <c r="H23" s="18">
        <f t="shared" si="3"/>
        <v>0</v>
      </c>
      <c r="I23" s="18">
        <f t="shared" si="3"/>
        <v>0</v>
      </c>
      <c r="IS23" s="1"/>
    </row>
    <row r="24" spans="1:253" s="5" customFormat="1" ht="60.75">
      <c r="A24" s="16"/>
      <c r="B24" s="25" t="s">
        <v>36</v>
      </c>
      <c r="C24" s="18">
        <f>'8. sz.melléklet Önkormányzat'!C27+'9. sz. melléklet Hivatal'!C26+'10. sz. melléklet Hétszínvirág'!C26+'11. sz. melléklet Bóbita'!C26+'12. sz.mell. Családs.és Bölcsőd'!C26+'13. sz. mellékletMűvelődési ház'!C26+'14. sz. melléklet Könyvtár'!C26+'15.sz. melléklet IGESZ'!C26</f>
        <v>117500</v>
      </c>
      <c r="D24" s="18">
        <f>'8. sz.melléklet Önkormányzat'!D27+'9. sz. melléklet Hivatal'!D26+'10. sz. melléklet Hétszínvirág'!D26+'11. sz. melléklet Bóbita'!D26+'12. sz.mell. Családs.és Bölcsőd'!D26+'13. sz. mellékletMűvelődési ház'!D26+'14. sz. melléklet Könyvtár'!D26+'15.sz. melléklet IGESZ'!D26</f>
        <v>117500</v>
      </c>
      <c r="E24" s="19">
        <f>'8. sz.melléklet Önkormányzat'!E27+'9. sz. melléklet Hivatal'!E26+'10. sz. melléklet Hétszínvirág'!E26+'11. sz. melléklet Bóbita'!E26+'12. sz.mell. Családs.és Bölcsőd'!E26+'13. sz. mellékletMűvelődési ház'!E26+'14. sz. melléklet Könyvtár'!E26+'15.sz. melléklet IGESZ'!E26</f>
        <v>0</v>
      </c>
      <c r="F24" s="19">
        <f>'8. sz.melléklet Önkormányzat'!F27+'9. sz. melléklet Hivatal'!F26+'10. sz. melléklet Hétszínvirág'!F26+'11. sz. melléklet Bóbita'!F26+'12. sz.mell. Családs.és Bölcsőd'!F26+'13. sz. mellékletMűvelődési ház'!F26+'14. sz. melléklet Könyvtár'!F26+'15.sz. melléklet IGESZ'!F26</f>
        <v>0</v>
      </c>
      <c r="G24" s="18">
        <f>C24*1.02</f>
        <v>119850</v>
      </c>
      <c r="H24" s="18">
        <f t="shared" si="3"/>
        <v>123445.5</v>
      </c>
      <c r="I24" s="18">
        <f t="shared" si="3"/>
        <v>127148.865</v>
      </c>
      <c r="IS24" s="1"/>
    </row>
    <row r="25" spans="1:253" s="5" customFormat="1" ht="20.25">
      <c r="A25" s="21" t="s">
        <v>37</v>
      </c>
      <c r="B25" s="27" t="s">
        <v>38</v>
      </c>
      <c r="C25" s="15">
        <f>'8. sz.melléklet Önkormányzat'!C28+'9. sz. melléklet Hivatal'!C27+'10. sz. melléklet Hétszínvirág'!C27+'11. sz. melléklet Bóbita'!C27+'12. sz.mell. Családs.és Bölcsőd'!C27+'13. sz. mellékletMűvelődési ház'!C27+'14. sz. melléklet Könyvtár'!C27+'15.sz. melléklet IGESZ'!C27</f>
        <v>137244</v>
      </c>
      <c r="D25" s="15">
        <f>'8. sz.melléklet Önkormányzat'!D28+'9. sz. melléklet Hivatal'!D27+'10. sz. melléklet Hétszínvirág'!D27+'11. sz. melléklet Bóbita'!D27+'12. sz.mell. Családs.és Bölcsőd'!D27+'13. sz. mellékletMűvelődési ház'!D27+'14. sz. melléklet Könyvtár'!D27+'15.sz. melléklet IGESZ'!D27</f>
        <v>135314</v>
      </c>
      <c r="E25" s="15">
        <f>'8. sz.melléklet Önkormányzat'!E28+'9. sz. melléklet Hivatal'!E27+'10. sz. melléklet Hétszínvirág'!E27+'11. sz. melléklet Bóbita'!E27+'12. sz.mell. Családs.és Bölcsőd'!E27+'13. sz. mellékletMűvelődési ház'!E27+'14. sz. melléklet Könyvtár'!E27+'15.sz. melléklet IGESZ'!E27</f>
        <v>0</v>
      </c>
      <c r="F25" s="15">
        <f>'8. sz.melléklet Önkormányzat'!F28+'9. sz. melléklet Hivatal'!F27+'10. sz. melléklet Hétszínvirág'!F27+'11. sz. melléklet Bóbita'!F27+'12. sz.mell. Családs.és Bölcsőd'!F27+'13. sz. mellékletMűvelődési ház'!F27+'14. sz. melléklet Könyvtár'!F27+'15.sz. melléklet IGESZ'!F27</f>
        <v>1930</v>
      </c>
      <c r="G25" s="15">
        <f>G26+G27+G28+G29+G30</f>
        <v>139988.88</v>
      </c>
      <c r="H25" s="15">
        <f>H26+H27+H28+H29+H30</f>
        <v>144188.54640000002</v>
      </c>
      <c r="I25" s="15">
        <f>I26+I27+I28+I29+I30</f>
        <v>148514.20279200003</v>
      </c>
      <c r="IS25" s="1"/>
    </row>
    <row r="26" spans="1:253" s="5" customFormat="1" ht="40.5">
      <c r="A26" s="23"/>
      <c r="B26" s="25" t="s">
        <v>39</v>
      </c>
      <c r="C26" s="18">
        <f>'8. sz.melléklet Önkormányzat'!C29+'9. sz. melléklet Hivatal'!C28+'10. sz. melléklet Hétszínvirág'!C28+'11. sz. melléklet Bóbita'!C28+'12. sz.mell. Családs.és Bölcsőd'!C28+'13. sz. mellékletMűvelődési ház'!C28+'14. sz. melléklet Könyvtár'!C28+'15.sz. melléklet IGESZ'!C28</f>
        <v>137244</v>
      </c>
      <c r="D26" s="18">
        <f>'8. sz.melléklet Önkormányzat'!D29+'9. sz. melléklet Hivatal'!D28+'10. sz. melléklet Hétszínvirág'!D28+'11. sz. melléklet Bóbita'!D28+'12. sz.mell. Családs.és Bölcsőd'!D28+'13. sz. mellékletMűvelődési ház'!D28+'14. sz. melléklet Könyvtár'!D28+'15.sz. melléklet IGESZ'!D28</f>
        <v>135314</v>
      </c>
      <c r="E26" s="18">
        <f>'8. sz.melléklet Önkormányzat'!E29+'9. sz. melléklet Hivatal'!E28+'10. sz. melléklet Hétszínvirág'!E28+'11. sz. melléklet Bóbita'!E28+'12. sz.mell. Családs.és Bölcsőd'!E28+'13. sz. mellékletMűvelődési ház'!E28+'14. sz. melléklet Könyvtár'!E28+'15.sz. melléklet IGESZ'!E28</f>
        <v>0</v>
      </c>
      <c r="F26" s="18">
        <f>'8. sz.melléklet Önkormányzat'!F29+'9. sz. melléklet Hivatal'!F28+'10. sz. melléklet Hétszínvirág'!F28+'11. sz. melléklet Bóbita'!F28+'12. sz.mell. Családs.és Bölcsőd'!F28+'13. sz. mellékletMűvelődési ház'!F28+'14. sz. melléklet Könyvtár'!F28+'15.sz. melléklet IGESZ'!F28</f>
        <v>1930</v>
      </c>
      <c r="G26" s="18">
        <f>C26*1.02</f>
        <v>139988.88</v>
      </c>
      <c r="H26" s="18">
        <f aca="true" t="shared" si="4" ref="H26:I30">G26*1.03</f>
        <v>144188.54640000002</v>
      </c>
      <c r="I26" s="18">
        <f t="shared" si="4"/>
        <v>148514.20279200003</v>
      </c>
      <c r="IS26" s="1"/>
    </row>
    <row r="27" spans="1:253" s="5" customFormat="1" ht="20.25">
      <c r="A27" s="23"/>
      <c r="B27" s="25" t="s">
        <v>40</v>
      </c>
      <c r="C27" s="19">
        <f>'8. sz.melléklet Önkormányzat'!C30+'9. sz. melléklet Hivatal'!C29+'10. sz. melléklet Hétszínvirág'!C29+'11. sz. melléklet Bóbita'!C29+'12. sz.mell. Családs.és Bölcsőd'!C29+'13. sz. mellékletMűvelődési ház'!C29+'14. sz. melléklet Könyvtár'!C29+'15.sz. melléklet IGESZ'!C29</f>
        <v>0</v>
      </c>
      <c r="D27" s="19">
        <f>'8. sz.melléklet Önkormányzat'!D30+'9. sz. melléklet Hivatal'!D29+'10. sz. melléklet Hétszínvirág'!D29+'11. sz. melléklet Bóbita'!D29+'12. sz.mell. Családs.és Bölcsőd'!D29+'13. sz. mellékletMűvelődési ház'!D29+'14. sz. melléklet Könyvtár'!D29+'15.sz. melléklet IGESZ'!D29</f>
        <v>0</v>
      </c>
      <c r="E27" s="19">
        <f>'8. sz.melléklet Önkormányzat'!E30+'9. sz. melléklet Hivatal'!E29+'10. sz. melléklet Hétszínvirág'!E29+'11. sz. melléklet Bóbita'!E29+'12. sz.mell. Családs.és Bölcsőd'!E29+'13. sz. mellékletMűvelődési ház'!E29+'14. sz. melléklet Könyvtár'!E29+'15.sz. melléklet IGESZ'!E29</f>
        <v>0</v>
      </c>
      <c r="F27" s="19">
        <f>'8. sz.melléklet Önkormányzat'!F30+'9. sz. melléklet Hivatal'!F29+'10. sz. melléklet Hétszínvirág'!F29+'11. sz. melléklet Bóbita'!F29+'12. sz.mell. Családs.és Bölcsőd'!F29+'13. sz. mellékletMűvelődési ház'!F29+'14. sz. melléklet Könyvtár'!F29+'15.sz. melléklet IGESZ'!F29</f>
        <v>0</v>
      </c>
      <c r="G27" s="18">
        <f>C27*1.02</f>
        <v>0</v>
      </c>
      <c r="H27" s="18">
        <f t="shared" si="4"/>
        <v>0</v>
      </c>
      <c r="I27" s="18">
        <f t="shared" si="4"/>
        <v>0</v>
      </c>
      <c r="IS27" s="1"/>
    </row>
    <row r="28" spans="1:253" s="5" customFormat="1" ht="20.25">
      <c r="A28" s="23"/>
      <c r="B28" s="25" t="s">
        <v>41</v>
      </c>
      <c r="C28" s="19">
        <f>'8. sz.melléklet Önkormányzat'!C31+'9. sz. melléklet Hivatal'!C30+'10. sz. melléklet Hétszínvirág'!C30+'11. sz. melléklet Bóbita'!C30+'12. sz.mell. Családs.és Bölcsőd'!C30+'13. sz. mellékletMűvelődési ház'!C30+'14. sz. melléklet Könyvtár'!C30+'15.sz. melléklet IGESZ'!C30</f>
        <v>0</v>
      </c>
      <c r="D28" s="19">
        <f>'8. sz.melléklet Önkormányzat'!D31+'9. sz. melléklet Hivatal'!D30+'10. sz. melléklet Hétszínvirág'!D30+'11. sz. melléklet Bóbita'!D30+'12. sz.mell. Családs.és Bölcsőd'!D30+'13. sz. mellékletMűvelődési ház'!D30+'14. sz. melléklet Könyvtár'!D30+'15.sz. melléklet IGESZ'!D30</f>
        <v>0</v>
      </c>
      <c r="E28" s="19">
        <f>'8. sz.melléklet Önkormányzat'!E31+'9. sz. melléklet Hivatal'!E30+'10. sz. melléklet Hétszínvirág'!E30+'11. sz. melléklet Bóbita'!E30+'12. sz.mell. Családs.és Bölcsőd'!E30+'13. sz. mellékletMűvelődési ház'!E30+'14. sz. melléklet Könyvtár'!E30+'15.sz. melléklet IGESZ'!E30</f>
        <v>0</v>
      </c>
      <c r="F28" s="19">
        <f>'8. sz.melléklet Önkormányzat'!F31+'9. sz. melléklet Hivatal'!F30+'10. sz. melléklet Hétszínvirág'!F30+'11. sz. melléklet Bóbita'!F30+'12. sz.mell. Családs.és Bölcsőd'!F30+'13. sz. mellékletMűvelődési ház'!F30+'14. sz. melléklet Könyvtár'!F30+'15.sz. melléklet IGESZ'!F30</f>
        <v>0</v>
      </c>
      <c r="G28" s="18">
        <f>C28*1.02</f>
        <v>0</v>
      </c>
      <c r="H28" s="18">
        <f t="shared" si="4"/>
        <v>0</v>
      </c>
      <c r="I28" s="18">
        <f t="shared" si="4"/>
        <v>0</v>
      </c>
      <c r="IS28" s="1"/>
    </row>
    <row r="29" spans="1:253" s="5" customFormat="1" ht="20.25">
      <c r="A29" s="23"/>
      <c r="B29" s="25" t="s">
        <v>42</v>
      </c>
      <c r="C29" s="19">
        <f>'8. sz.melléklet Önkormányzat'!C32+'9. sz. melléklet Hivatal'!C31+'10. sz. melléklet Hétszínvirág'!C31+'11. sz. melléklet Bóbita'!C31+'12. sz.mell. Családs.és Bölcsőd'!C31+'13. sz. mellékletMűvelődési ház'!C31+'14. sz. melléklet Könyvtár'!C31+'15.sz. melléklet IGESZ'!C31</f>
        <v>0</v>
      </c>
      <c r="D29" s="19">
        <f>'8. sz.melléklet Önkormányzat'!D32+'9. sz. melléklet Hivatal'!D31+'10. sz. melléklet Hétszínvirág'!D31+'11. sz. melléklet Bóbita'!D31+'12. sz.mell. Családs.és Bölcsőd'!D31+'13. sz. mellékletMűvelődési ház'!D31+'14. sz. melléklet Könyvtár'!D31+'15.sz. melléklet IGESZ'!D31</f>
        <v>0</v>
      </c>
      <c r="E29" s="19">
        <f>'8. sz.melléklet Önkormányzat'!E32+'9. sz. melléklet Hivatal'!E31+'10. sz. melléklet Hétszínvirág'!E31+'11. sz. melléklet Bóbita'!E31+'12. sz.mell. Családs.és Bölcsőd'!E31+'13. sz. mellékletMűvelődési ház'!E31+'14. sz. melléklet Könyvtár'!E31+'15.sz. melléklet IGESZ'!E31</f>
        <v>0</v>
      </c>
      <c r="F29" s="19">
        <f>'8. sz.melléklet Önkormányzat'!F32+'9. sz. melléklet Hivatal'!F31+'10. sz. melléklet Hétszínvirág'!F31+'11. sz. melléklet Bóbita'!F31+'12. sz.mell. Családs.és Bölcsőd'!F31+'13. sz. mellékletMűvelődési ház'!F31+'14. sz. melléklet Könyvtár'!F31+'15.sz. melléklet IGESZ'!F31</f>
        <v>0</v>
      </c>
      <c r="G29" s="18">
        <f>C29*1.02</f>
        <v>0</v>
      </c>
      <c r="H29" s="18">
        <f t="shared" si="4"/>
        <v>0</v>
      </c>
      <c r="I29" s="18">
        <f t="shared" si="4"/>
        <v>0</v>
      </c>
      <c r="IS29" s="1"/>
    </row>
    <row r="30" spans="1:253" s="5" customFormat="1" ht="20.25">
      <c r="A30" s="23"/>
      <c r="B30" s="25" t="s">
        <v>43</v>
      </c>
      <c r="C30" s="19">
        <f>'8. sz.melléklet Önkormányzat'!C33+'9. sz. melléklet Hivatal'!C32+'10. sz. melléklet Hétszínvirág'!C32+'11. sz. melléklet Bóbita'!C32+'12. sz.mell. Családs.és Bölcsőd'!C32+'13. sz. mellékletMűvelődési ház'!C32+'14. sz. melléklet Könyvtár'!C32+'15.sz. melléklet IGESZ'!C32</f>
        <v>0</v>
      </c>
      <c r="D30" s="19">
        <f>'8. sz.melléklet Önkormányzat'!D33+'9. sz. melléklet Hivatal'!D32+'10. sz. melléklet Hétszínvirág'!D32+'11. sz. melléklet Bóbita'!D32+'12. sz.mell. Családs.és Bölcsőd'!D32+'13. sz. mellékletMűvelődési ház'!D32+'14. sz. melléklet Könyvtár'!D32+'15.sz. melléklet IGESZ'!D32</f>
        <v>0</v>
      </c>
      <c r="E30" s="19">
        <f>'8. sz.melléklet Önkormányzat'!E33+'9. sz. melléklet Hivatal'!E32+'10. sz. melléklet Hétszínvirág'!E32+'11. sz. melléklet Bóbita'!E32+'12. sz.mell. Családs.és Bölcsőd'!E32+'13. sz. mellékletMűvelődési ház'!E32+'14. sz. melléklet Könyvtár'!E32+'15.sz. melléklet IGESZ'!E32</f>
        <v>0</v>
      </c>
      <c r="F30" s="19">
        <f>'8. sz.melléklet Önkormányzat'!F33+'9. sz. melléklet Hivatal'!F32+'10. sz. melléklet Hétszínvirág'!F32+'11. sz. melléklet Bóbita'!F32+'12. sz.mell. Családs.és Bölcsőd'!F32+'13. sz. mellékletMűvelődési ház'!F32+'14. sz. melléklet Könyvtár'!F32+'15.sz. melléklet IGESZ'!F32</f>
        <v>0</v>
      </c>
      <c r="G30" s="18">
        <f>C30*1.02</f>
        <v>0</v>
      </c>
      <c r="H30" s="18">
        <f t="shared" si="4"/>
        <v>0</v>
      </c>
      <c r="I30" s="18">
        <f t="shared" si="4"/>
        <v>0</v>
      </c>
      <c r="IS30" s="1"/>
    </row>
    <row r="31" spans="1:253" s="5" customFormat="1" ht="20.25">
      <c r="A31" s="21" t="s">
        <v>44</v>
      </c>
      <c r="B31" s="22" t="s">
        <v>45</v>
      </c>
      <c r="C31" s="15">
        <f>'8. sz.melléklet Önkormányzat'!C34+'9. sz. melléklet Hivatal'!C33+'10. sz. melléklet Hétszínvirág'!C33+'11. sz. melléklet Bóbita'!C33+'12. sz.mell. Családs.és Bölcsőd'!C33+'13. sz. mellékletMűvelődési ház'!C33+'14. sz. melléklet Könyvtár'!C33+'15.sz. melléklet IGESZ'!C33</f>
        <v>0</v>
      </c>
      <c r="D31" s="15">
        <f>'8. sz.melléklet Önkormányzat'!D34+'9. sz. melléklet Hivatal'!D33+'10. sz. melléklet Hétszínvirág'!D33+'11. sz. melléklet Bóbita'!D33+'12. sz.mell. Családs.és Bölcsőd'!D33+'13. sz. mellékletMűvelődési ház'!D33+'14. sz. melléklet Könyvtár'!D33+'15.sz. melléklet IGESZ'!D33</f>
        <v>0</v>
      </c>
      <c r="E31" s="15">
        <f>'8. sz.melléklet Önkormányzat'!E34+'9. sz. melléklet Hivatal'!E33+'10. sz. melléklet Hétszínvirág'!E33+'11. sz. melléklet Bóbita'!E33+'12. sz.mell. Családs.és Bölcsőd'!E33+'13. sz. mellékletMűvelődési ház'!E33+'14. sz. melléklet Könyvtár'!E33+'15.sz. melléklet IGESZ'!E33</f>
        <v>0</v>
      </c>
      <c r="F31" s="15">
        <f>'8. sz.melléklet Önkormányzat'!F34+'9. sz. melléklet Hivatal'!F33+'10. sz. melléklet Hétszínvirág'!F33+'11. sz. melléklet Bóbita'!F33+'12. sz.mell. Családs.és Bölcsőd'!F33+'13. sz. mellékletMűvelődési ház'!F33+'14. sz. melléklet Könyvtár'!F33+'15.sz. melléklet IGESZ'!F33</f>
        <v>0</v>
      </c>
      <c r="G31" s="15">
        <f>G32+G33</f>
        <v>0</v>
      </c>
      <c r="H31" s="15">
        <f>H32+H33</f>
        <v>0</v>
      </c>
      <c r="I31" s="15">
        <f>I32+I33</f>
        <v>0</v>
      </c>
      <c r="IS31" s="1"/>
    </row>
    <row r="32" spans="1:253" s="5" customFormat="1" ht="20.25">
      <c r="A32" s="26"/>
      <c r="B32" s="25" t="s">
        <v>46</v>
      </c>
      <c r="C32" s="19">
        <f>'8. sz.melléklet Önkormányzat'!C35+'9. sz. melléklet Hivatal'!C34+'10. sz. melléklet Hétszínvirág'!C34+'11. sz. melléklet Bóbita'!C34+'12. sz.mell. Családs.és Bölcsőd'!C34+'13. sz. mellékletMűvelődési ház'!C34+'14. sz. melléklet Könyvtár'!C34+'15.sz. melléklet IGESZ'!C34</f>
        <v>0</v>
      </c>
      <c r="D32" s="19">
        <f>'8. sz.melléklet Önkormányzat'!D35+'9. sz. melléklet Hivatal'!D34+'10. sz. melléklet Hétszínvirág'!D34+'11. sz. melléklet Bóbita'!D34+'12. sz.mell. Családs.és Bölcsőd'!D34+'13. sz. mellékletMűvelődési ház'!D34+'14. sz. melléklet Könyvtár'!D34+'15.sz. melléklet IGESZ'!D34</f>
        <v>0</v>
      </c>
      <c r="E32" s="19">
        <f>'8. sz.melléklet Önkormányzat'!E35+'9. sz. melléklet Hivatal'!E34+'10. sz. melléklet Hétszínvirág'!E34+'11. sz. melléklet Bóbita'!E34+'12. sz.mell. Családs.és Bölcsőd'!E34+'13. sz. mellékletMűvelődési ház'!E34+'14. sz. melléklet Könyvtár'!E34+'15.sz. melléklet IGESZ'!E34</f>
        <v>0</v>
      </c>
      <c r="F32" s="19">
        <f>'8. sz.melléklet Önkormányzat'!F35+'9. sz. melléklet Hivatal'!F34+'10. sz. melléklet Hétszínvirág'!F34+'11. sz. melléklet Bóbita'!F34+'12. sz.mell. Családs.és Bölcsőd'!F34+'13. sz. mellékletMűvelődési ház'!F34+'14. sz. melléklet Könyvtár'!F34+'15.sz. melléklet IGESZ'!F34</f>
        <v>0</v>
      </c>
      <c r="G32" s="18">
        <f>C32*1.02</f>
        <v>0</v>
      </c>
      <c r="H32" s="18">
        <f>G32*1.03</f>
        <v>0</v>
      </c>
      <c r="I32" s="18">
        <f>H32*1.03</f>
        <v>0</v>
      </c>
      <c r="IS32" s="1"/>
    </row>
    <row r="33" spans="1:253" s="5" customFormat="1" ht="20.25">
      <c r="A33" s="28"/>
      <c r="B33" s="25" t="s">
        <v>47</v>
      </c>
      <c r="C33" s="19">
        <f>'8. sz.melléklet Önkormányzat'!C36+'9. sz. melléklet Hivatal'!C35+'10. sz. melléklet Hétszínvirág'!C35+'11. sz. melléklet Bóbita'!C35+'12. sz.mell. Családs.és Bölcsőd'!C35+'13. sz. mellékletMűvelődési ház'!C35+'14. sz. melléklet Könyvtár'!C35+'15.sz. melléklet IGESZ'!C35</f>
        <v>0</v>
      </c>
      <c r="D33" s="19">
        <f>'8. sz.melléklet Önkormányzat'!D36+'9. sz. melléklet Hivatal'!D35+'10. sz. melléklet Hétszínvirág'!D35+'11. sz. melléklet Bóbita'!D35+'12. sz.mell. Családs.és Bölcsőd'!D35+'13. sz. mellékletMűvelődési ház'!D35+'14. sz. melléklet Könyvtár'!D35+'15.sz. melléklet IGESZ'!D35</f>
        <v>0</v>
      </c>
      <c r="E33" s="19">
        <f>'8. sz.melléklet Önkormányzat'!E36+'9. sz. melléklet Hivatal'!E35+'10. sz. melléklet Hétszínvirág'!E35+'11. sz. melléklet Bóbita'!E35+'12. sz.mell. Családs.és Bölcsőd'!E35+'13. sz. mellékletMűvelődési ház'!E35+'14. sz. melléklet Könyvtár'!E35+'15.sz. melléklet IGESZ'!E35</f>
        <v>0</v>
      </c>
      <c r="F33" s="19">
        <f>'8. sz.melléklet Önkormányzat'!F36+'9. sz. melléklet Hivatal'!F35+'10. sz. melléklet Hétszínvirág'!F35+'11. sz. melléklet Bóbita'!F35+'12. sz.mell. Családs.és Bölcsőd'!F35+'13. sz. mellékletMűvelődési ház'!F35+'14. sz. melléklet Könyvtár'!F35+'15.sz. melléklet IGESZ'!F35</f>
        <v>0</v>
      </c>
      <c r="G33" s="18">
        <f>C33*1.02</f>
        <v>0</v>
      </c>
      <c r="H33" s="18">
        <f>G33*1.03</f>
        <v>0</v>
      </c>
      <c r="I33" s="18">
        <f>H33*1.03</f>
        <v>0</v>
      </c>
      <c r="IS33" s="1"/>
    </row>
    <row r="34" spans="1:253" s="5" customFormat="1" ht="20.25">
      <c r="A34" s="29" t="s">
        <v>48</v>
      </c>
      <c r="B34" s="22" t="s">
        <v>49</v>
      </c>
      <c r="C34" s="15">
        <f>'8. sz.melléklet Önkormányzat'!C37+'9. sz. melléklet Hivatal'!C36+'10. sz. melléklet Hétszínvirág'!C36+'11. sz. melléklet Bóbita'!C36+'12. sz.mell. Családs.és Bölcsőd'!C36+'13. sz. mellékletMűvelődési ház'!C36+'14. sz. melléklet Könyvtár'!C36+'15.sz. melléklet IGESZ'!C36</f>
        <v>0</v>
      </c>
      <c r="D34" s="15">
        <f>'8. sz.melléklet Önkormányzat'!D37+'9. sz. melléklet Hivatal'!D36+'10. sz. melléklet Hétszínvirág'!D36+'11. sz. melléklet Bóbita'!D36+'12. sz.mell. Családs.és Bölcsőd'!D36+'13. sz. mellékletMűvelődési ház'!D36+'14. sz. melléklet Könyvtár'!D36+'15.sz. melléklet IGESZ'!D36</f>
        <v>0</v>
      </c>
      <c r="E34" s="15">
        <f>'8. sz.melléklet Önkormányzat'!E37+'9. sz. melléklet Hivatal'!E36+'10. sz. melléklet Hétszínvirág'!E36+'11. sz. melléklet Bóbita'!E36+'12. sz.mell. Családs.és Bölcsőd'!E36+'13. sz. mellékletMűvelődési ház'!E36+'14. sz. melléklet Könyvtár'!E36+'15.sz. melléklet IGESZ'!E36</f>
        <v>0</v>
      </c>
      <c r="F34" s="15">
        <f>'8. sz.melléklet Önkormányzat'!F37+'9. sz. melléklet Hivatal'!F36+'10. sz. melléklet Hétszínvirág'!F36+'11. sz. melléklet Bóbita'!F36+'12. sz.mell. Családs.és Bölcsőd'!F36+'13. sz. mellékletMűvelődési ház'!F36+'14. sz. melléklet Könyvtár'!F36+'15.sz. melléklet IGESZ'!F36</f>
        <v>0</v>
      </c>
      <c r="G34" s="15">
        <f>G35</f>
        <v>0</v>
      </c>
      <c r="H34" s="15">
        <f>H35</f>
        <v>0</v>
      </c>
      <c r="I34" s="15">
        <f>I35</f>
        <v>0</v>
      </c>
      <c r="IS34" s="1"/>
    </row>
    <row r="35" spans="1:253" s="5" customFormat="1" ht="20.25">
      <c r="A35" s="30"/>
      <c r="B35" s="24" t="s">
        <v>50</v>
      </c>
      <c r="C35" s="19">
        <f>'8. sz.melléklet Önkormányzat'!C38+'9. sz. melléklet Hivatal'!C37+'10. sz. melléklet Hétszínvirág'!C37+'11. sz. melléklet Bóbita'!C37+'12. sz.mell. Családs.és Bölcsőd'!C37+'13. sz. mellékletMűvelődési ház'!C37+'14. sz. melléklet Könyvtár'!C37+'15.sz. melléklet IGESZ'!C37</f>
        <v>0</v>
      </c>
      <c r="D35" s="19">
        <f>'8. sz.melléklet Önkormányzat'!D38+'9. sz. melléklet Hivatal'!D37+'10. sz. melléklet Hétszínvirág'!D37+'11. sz. melléklet Bóbita'!D37+'12. sz.mell. Családs.és Bölcsőd'!D37+'13. sz. mellékletMűvelődési ház'!D37+'14. sz. melléklet Könyvtár'!D37+'15.sz. melléklet IGESZ'!D37</f>
        <v>0</v>
      </c>
      <c r="E35" s="19">
        <f>'8. sz.melléklet Önkormányzat'!E38+'9. sz. melléklet Hivatal'!E37+'10. sz. melléklet Hétszínvirág'!E37+'11. sz. melléklet Bóbita'!E37+'12. sz.mell. Családs.és Bölcsőd'!E37+'13. sz. mellékletMűvelődési ház'!E37+'14. sz. melléklet Könyvtár'!E37+'15.sz. melléklet IGESZ'!E37</f>
        <v>0</v>
      </c>
      <c r="F35" s="19">
        <f>'8. sz.melléklet Önkormányzat'!F38+'9. sz. melléklet Hivatal'!F37+'10. sz. melléklet Hétszínvirág'!F37+'11. sz. melléklet Bóbita'!F37+'12. sz.mell. Családs.és Bölcsőd'!F37+'13. sz. mellékletMűvelődési ház'!F37+'14. sz. melléklet Könyvtár'!F37+'15.sz. melléklet IGESZ'!F37</f>
        <v>0</v>
      </c>
      <c r="G35" s="18">
        <f>C35*1.02</f>
        <v>0</v>
      </c>
      <c r="H35" s="18">
        <f>D35*1.02</f>
        <v>0</v>
      </c>
      <c r="I35" s="18">
        <f>E35*1.02</f>
        <v>0</v>
      </c>
      <c r="IS35" s="1"/>
    </row>
    <row r="36" spans="1:253" s="5" customFormat="1" ht="20.25">
      <c r="A36" s="29" t="s">
        <v>51</v>
      </c>
      <c r="B36" s="22" t="s">
        <v>52</v>
      </c>
      <c r="C36" s="15">
        <f>'8. sz.melléklet Önkormányzat'!C39+'9. sz. melléklet Hivatal'!C38+'10. sz. melléklet Hétszínvirág'!C38+'11. sz. melléklet Bóbita'!C38+'12. sz.mell. Családs.és Bölcsőd'!C38+'13. sz. mellékletMűvelődési ház'!C38+'14. sz. melléklet Könyvtár'!C38+'15.sz. melléklet IGESZ'!C38</f>
        <v>581405</v>
      </c>
      <c r="D36" s="15">
        <f>'8. sz.melléklet Önkormányzat'!D39+'9. sz. melléklet Hivatal'!D38+'10. sz. melléklet Hétszínvirág'!D38+'11. sz. melléklet Bóbita'!D38+'12. sz.mell. Családs.és Bölcsőd'!D38+'13. sz. mellékletMűvelődési ház'!D38+'14. sz. melléklet Könyvtár'!D38+'15.sz. melléklet IGESZ'!D38</f>
        <v>0</v>
      </c>
      <c r="E36" s="15">
        <f>'8. sz.melléklet Önkormányzat'!E39+'9. sz. melléklet Hivatal'!E38+'10. sz. melléklet Hétszínvirág'!E38+'11. sz. melléklet Bóbita'!E38+'12. sz.mell. Családs.és Bölcsőd'!E38+'13. sz. mellékletMűvelődési ház'!E38+'14. sz. melléklet Könyvtár'!E38+'15.sz. melléklet IGESZ'!E38</f>
        <v>581405</v>
      </c>
      <c r="F36" s="15">
        <f>'8. sz.melléklet Önkormányzat'!F39+'9. sz. melléklet Hivatal'!F38+'10. sz. melléklet Hétszínvirág'!F38+'11. sz. melléklet Bóbita'!F38+'12. sz.mell. Családs.és Bölcsőd'!F38+'13. sz. mellékletMűvelődési ház'!F38+'14. sz. melléklet Könyvtár'!F38+'15.sz. melléklet IGESZ'!F38</f>
        <v>0</v>
      </c>
      <c r="G36" s="15">
        <f>G37+G38</f>
        <v>668.1</v>
      </c>
      <c r="H36" s="15">
        <f>H37+H38</f>
        <v>688.143</v>
      </c>
      <c r="I36" s="15">
        <f>I37+I38</f>
        <v>708.7872900000001</v>
      </c>
      <c r="IS36" s="1"/>
    </row>
    <row r="37" spans="1:253" s="5" customFormat="1" ht="40.5">
      <c r="A37" s="30"/>
      <c r="B37" s="25" t="s">
        <v>53</v>
      </c>
      <c r="C37" s="18">
        <f>'8. sz.melléklet Önkormányzat'!C40+'9. sz. melléklet Hivatal'!C39+'10. sz. melléklet Hétszínvirág'!C39+'11. sz. melléklet Bóbita'!C39+'12. sz.mell. Családs.és Bölcsőd'!C39+'13. sz. mellékletMűvelődési ház'!C39+'14. sz. melléklet Könyvtár'!C39+'15.sz. melléklet IGESZ'!C39</f>
        <v>655</v>
      </c>
      <c r="D37" s="18">
        <f>'8. sz.melléklet Önkormányzat'!D40+'9. sz. melléklet Hivatal'!D39+'10. sz. melléklet Hétszínvirág'!D39+'11. sz. melléklet Bóbita'!D39+'12. sz.mell. Családs.és Bölcsőd'!D39+'13. sz. mellékletMűvelődési ház'!D39+'14. sz. melléklet Könyvtár'!D39+'15.sz. melléklet IGESZ'!D39</f>
        <v>0</v>
      </c>
      <c r="E37" s="18">
        <f>'8. sz.melléklet Önkormányzat'!E40+'9. sz. melléklet Hivatal'!E39+'10. sz. melléklet Hétszínvirág'!E39+'11. sz. melléklet Bóbita'!E39+'12. sz.mell. Családs.és Bölcsőd'!E39+'13. sz. mellékletMűvelődési ház'!E39+'14. sz. melléklet Könyvtár'!E39+'15.sz. melléklet IGESZ'!E39</f>
        <v>655</v>
      </c>
      <c r="F37" s="19">
        <f>'8. sz.melléklet Önkormányzat'!F40+'9. sz. melléklet Hivatal'!F39+'10. sz. melléklet Hétszínvirág'!F39+'11. sz. melléklet Bóbita'!F39+'12. sz.mell. Családs.és Bölcsőd'!F39+'13. sz. mellékletMűvelődési ház'!F39+'14. sz. melléklet Könyvtár'!F39+'15.sz. melléklet IGESZ'!F39</f>
        <v>0</v>
      </c>
      <c r="G37" s="18">
        <f>C37*1.02</f>
        <v>668.1</v>
      </c>
      <c r="H37" s="18">
        <f>G37*1.03</f>
        <v>688.143</v>
      </c>
      <c r="I37" s="18">
        <f>H37*1.03</f>
        <v>708.7872900000001</v>
      </c>
      <c r="IS37" s="1"/>
    </row>
    <row r="38" spans="1:253" s="5" customFormat="1" ht="20.25">
      <c r="A38" s="30"/>
      <c r="B38" s="25" t="s">
        <v>54</v>
      </c>
      <c r="C38" s="18">
        <f>'8. sz.melléklet Önkormányzat'!C41+'9. sz. melléklet Hivatal'!C40+'10. sz. melléklet Hétszínvirág'!C40+'11. sz. melléklet Bóbita'!C40+'12. sz.mell. Családs.és Bölcsőd'!C40+'13. sz. mellékletMűvelődési ház'!C40+'14. sz. melléklet Könyvtár'!C40+'15.sz. melléklet IGESZ'!C40</f>
        <v>580750</v>
      </c>
      <c r="D38" s="18">
        <f>'8. sz.melléklet Önkormányzat'!D41+'9. sz. melléklet Hivatal'!D40+'10. sz. melléklet Hétszínvirág'!D40+'11. sz. melléklet Bóbita'!D40+'12. sz.mell. Családs.és Bölcsőd'!D40+'13. sz. mellékletMűvelődési ház'!D40+'14. sz. melléklet Könyvtár'!D40+'15.sz. melléklet IGESZ'!D40</f>
        <v>0</v>
      </c>
      <c r="E38" s="18">
        <f>'8. sz.melléklet Önkormányzat'!E41+'9. sz. melléklet Hivatal'!E40+'10. sz. melléklet Hétszínvirág'!E40+'11. sz. melléklet Bóbita'!E40+'12. sz.mell. Családs.és Bölcsőd'!E40+'13. sz. mellékletMűvelődési ház'!E40+'14. sz. melléklet Könyvtár'!E40+'15.sz. melléklet IGESZ'!E40</f>
        <v>580750</v>
      </c>
      <c r="F38" s="19">
        <f>'8. sz.melléklet Önkormányzat'!F41+'9. sz. melléklet Hivatal'!F40+'10. sz. melléklet Hétszínvirág'!F40+'11. sz. melléklet Bóbita'!F40+'12. sz.mell. Családs.és Bölcsőd'!F40+'13. sz. mellékletMűvelődési ház'!F40+'14. sz. melléklet Könyvtár'!F40+'15.sz. melléklet IGESZ'!F40</f>
        <v>0</v>
      </c>
      <c r="G38" s="18"/>
      <c r="H38" s="18">
        <f>G38*1.03</f>
        <v>0</v>
      </c>
      <c r="I38" s="18">
        <f>H38*1.03</f>
        <v>0</v>
      </c>
      <c r="IS38" s="1"/>
    </row>
    <row r="39" spans="1:253" s="5" customFormat="1" ht="20.25">
      <c r="A39" s="31"/>
      <c r="B39" s="22" t="s">
        <v>55</v>
      </c>
      <c r="C39" s="15">
        <f>'8. sz.melléklet Önkormányzat'!C42+'9. sz. melléklet Hivatal'!C41+'10. sz. melléklet Hétszínvirág'!C41+'11. sz. melléklet Bóbita'!C41+'12. sz.mell. Családs.és Bölcsőd'!C41+'13. sz. mellékletMűvelődési ház'!C41+'14. sz. melléklet Könyvtár'!C41+'15.sz. melléklet IGESZ'!C41</f>
        <v>1637045</v>
      </c>
      <c r="D39" s="15">
        <f>'8. sz.melléklet Önkormányzat'!D42+'9. sz. melléklet Hivatal'!D41+'10. sz. melléklet Hétszínvirág'!D41+'11. sz. melléklet Bóbita'!D41+'12. sz.mell. Családs.és Bölcsőd'!D41+'13. sz. mellékletMűvelődési ház'!D41+'14. sz. melléklet Könyvtár'!D41+'15.sz. melléklet IGESZ'!D41</f>
        <v>846176</v>
      </c>
      <c r="E39" s="15">
        <f>'8. sz.melléklet Önkormányzat'!E42+'9. sz. melléklet Hivatal'!E41+'10. sz. melléklet Hétszínvirág'!E41+'11. sz. melléklet Bóbita'!E41+'12. sz.mell. Családs.és Bölcsőd'!E41+'13. sz. mellékletMűvelődési ház'!E41+'14. sz. melléklet Könyvtár'!E41+'15.sz. melléklet IGESZ'!E41</f>
        <v>599164</v>
      </c>
      <c r="F39" s="15">
        <f>'8. sz.melléklet Önkormányzat'!F42+'9. sz. melléklet Hivatal'!F41+'10. sz. melléklet Hétszínvirág'!F41+'11. sz. melléklet Bóbita'!F41+'12. sz.mell. Családs.és Bölcsőd'!F41+'13. sz. mellékletMűvelődési ház'!F41+'14. sz. melléklet Könyvtár'!F41+'15.sz. melléklet IGESZ'!F41</f>
        <v>191705</v>
      </c>
      <c r="G39" s="15">
        <f>G6+G13+G20+G18+G25+G31+G34+G36</f>
        <v>993210.7200000001</v>
      </c>
      <c r="H39" s="15">
        <f>H6+H13+H20+H18+H25+H31+H34+H36</f>
        <v>1023007.0416</v>
      </c>
      <c r="I39" s="15">
        <f>I6+I13+I20+I18+I25+I31+I34+I36</f>
        <v>1053697.252848</v>
      </c>
      <c r="IS39" s="1"/>
    </row>
    <row r="40" spans="1:253" s="5" customFormat="1" ht="20.25">
      <c r="A40" s="29" t="s">
        <v>56</v>
      </c>
      <c r="B40" s="22" t="s">
        <v>57</v>
      </c>
      <c r="C40" s="15">
        <v>3000</v>
      </c>
      <c r="D40" s="15"/>
      <c r="E40" s="15"/>
      <c r="F40" s="15"/>
      <c r="G40" s="15"/>
      <c r="H40" s="15"/>
      <c r="I40" s="15"/>
      <c r="IS40" s="1"/>
    </row>
    <row r="41" spans="1:253" s="5" customFormat="1" ht="20.25">
      <c r="A41" s="29" t="s">
        <v>58</v>
      </c>
      <c r="B41" s="22" t="s">
        <v>59</v>
      </c>
      <c r="C41" s="15">
        <f>1_asz_melléklet!C32</f>
        <v>25363</v>
      </c>
      <c r="D41" s="15">
        <f>'8. sz.melléklet Önkormányzat'!D44+'9. sz. melléklet Hivatal'!D43+'10. sz. melléklet Hétszínvirág'!D43+'11. sz. melléklet Bóbita'!D43+'12. sz.mell. Családs.és Bölcsőd'!D43+'13. sz. mellékletMűvelődési ház'!D43+'14. sz. melléklet Könyvtár'!D43+'15.sz. melléklet IGESZ'!D43</f>
        <v>25363</v>
      </c>
      <c r="E41" s="15">
        <f>'8. sz.melléklet Önkormányzat'!E44+'9. sz. melléklet Hivatal'!E43+'10. sz. melléklet Hétszínvirág'!E43+'11. sz. melléklet Bóbita'!E43+'12. sz.mell. Családs.és Bölcsőd'!E43+'13. sz. mellékletMűvelődési ház'!E43+'14. sz. melléklet Könyvtár'!E43+'15.sz. melléklet IGESZ'!E43</f>
        <v>0</v>
      </c>
      <c r="F41" s="15">
        <f>'8. sz.melléklet Önkormányzat'!F44+'9. sz. melléklet Hivatal'!F43+'10. sz. melléklet Hétszínvirág'!F43+'11. sz. melléklet Bóbita'!F43+'12. sz.mell. Családs.és Bölcsőd'!F43+'13. sz. mellékletMűvelődési ház'!F43+'14. sz. melléklet Könyvtár'!F43+'15.sz. melléklet IGESZ'!F43</f>
        <v>0</v>
      </c>
      <c r="G41" s="15">
        <v>81200</v>
      </c>
      <c r="H41" s="15">
        <v>82316</v>
      </c>
      <c r="I41" s="15">
        <v>83466</v>
      </c>
      <c r="IS41" s="1"/>
    </row>
    <row r="42" spans="1:253" s="5" customFormat="1" ht="20.25">
      <c r="A42" s="29" t="s">
        <v>60</v>
      </c>
      <c r="B42" s="22" t="s">
        <v>61</v>
      </c>
      <c r="C42" s="15">
        <f>1_B_MELLÉKLET!C16</f>
        <v>54637</v>
      </c>
      <c r="D42" s="15">
        <f>'8. sz.melléklet Önkormányzat'!D45+'9. sz. melléklet Hivatal'!D44+'10. sz. melléklet Hétszínvirág'!D44+'11. sz. melléklet Bóbita'!D44+'12. sz.mell. Családs.és Bölcsőd'!D44+'13. sz. mellékletMűvelődési ház'!D44+'14. sz. melléklet Könyvtár'!D44+'15.sz. melléklet IGESZ'!D44</f>
        <v>0</v>
      </c>
      <c r="E42" s="15">
        <f>'8. sz.melléklet Önkormányzat'!E45+'9. sz. melléklet Hivatal'!E44+'10. sz. melléklet Hétszínvirág'!E44+'11. sz. melléklet Bóbita'!E44+'12. sz.mell. Családs.és Bölcsőd'!E44+'13. sz. mellékletMűvelődési ház'!E44+'14. sz. melléklet Könyvtár'!E44+'15.sz. melléklet IGESZ'!E44</f>
        <v>54637</v>
      </c>
      <c r="F42" s="15">
        <f>'8. sz.melléklet Önkormányzat'!F45+'9. sz. melléklet Hivatal'!F44+'10. sz. melléklet Hétszínvirág'!F44+'11. sz. melléklet Bóbita'!F44+'12. sz.mell. Családs.és Bölcsőd'!F44+'13. sz. mellékletMűvelődési ház'!F44+'14. sz. melléklet Könyvtár'!F44+'15.sz. melléklet IGESZ'!F44</f>
        <v>0</v>
      </c>
      <c r="G42" s="15"/>
      <c r="H42" s="15">
        <f>'8. sz.melléklet Önkormányzat'!H45+'9. sz. melléklet Hivatal'!H44+'10. sz. melléklet Hétszínvirág'!H44+'11. sz. melléklet Bóbita'!H44+'12. sz.mell. Családs.és Bölcsőd'!H44+'13. sz. mellékletMűvelődési ház'!H44+'14. sz. melléklet Könyvtár'!H44+'15.sz. melléklet IGESZ'!H44</f>
        <v>0</v>
      </c>
      <c r="I42" s="15">
        <f>'8. sz.melléklet Önkormányzat'!I45+'9. sz. melléklet Hivatal'!I44+'10. sz. melléklet Hétszínvirág'!I44+'11. sz. melléklet Bóbita'!I44+'12. sz.mell. Családs.és Bölcsőd'!I44+'13. sz. mellékletMűvelődési ház'!I44+'14. sz. melléklet Könyvtár'!I44+'15.sz. melléklet IGESZ'!I44</f>
        <v>0</v>
      </c>
      <c r="IS42" s="1"/>
    </row>
    <row r="43" spans="1:253" s="5" customFormat="1" ht="20.25">
      <c r="A43" s="31"/>
      <c r="B43" s="22" t="s">
        <v>62</v>
      </c>
      <c r="C43" s="15">
        <f aca="true" t="shared" si="5" ref="C43:I43">SUM(C40:C42)</f>
        <v>83000</v>
      </c>
      <c r="D43" s="15">
        <f t="shared" si="5"/>
        <v>25363</v>
      </c>
      <c r="E43" s="15">
        <f t="shared" si="5"/>
        <v>54637</v>
      </c>
      <c r="F43" s="15">
        <f t="shared" si="5"/>
        <v>0</v>
      </c>
      <c r="G43" s="15">
        <f t="shared" si="5"/>
        <v>81200</v>
      </c>
      <c r="H43" s="15">
        <f t="shared" si="5"/>
        <v>82316</v>
      </c>
      <c r="I43" s="15">
        <f t="shared" si="5"/>
        <v>83466</v>
      </c>
      <c r="IS43" s="1"/>
    </row>
    <row r="44" spans="1:253" s="5" customFormat="1" ht="20.25">
      <c r="A44" s="30"/>
      <c r="B44" s="32" t="s">
        <v>63</v>
      </c>
      <c r="C44" s="19">
        <f>'8. sz.melléklet Önkormányzat'!C47+'9. sz. melléklet Hivatal'!C46+'10. sz. melléklet Hétszínvirág'!C46+'11. sz. melléklet Bóbita'!C46+'12. sz.mell. Családs.és Bölcsőd'!C46+'13. sz. mellékletMűvelődési ház'!C46+'14. sz. melléklet Könyvtár'!C46+'15.sz. melléklet IGESZ'!C46</f>
        <v>2388567</v>
      </c>
      <c r="D44" s="19">
        <f>'8. sz.melléklet Önkormányzat'!D47+'9. sz. melléklet Hivatal'!D46+'10. sz. melléklet Hétszínvirág'!D46+'11. sz. melléklet Bóbita'!D46+'12. sz.mell. Családs.és Bölcsőd'!D46+'13. sz. mellékletMűvelődési ház'!D46+'14. sz. melléklet Könyvtár'!D46+'15.sz. melléklet IGESZ'!D46</f>
        <v>1357216</v>
      </c>
      <c r="E44" s="19">
        <f>'8. sz.melléklet Önkormányzat'!E47+'9. sz. melléklet Hivatal'!E46+'10. sz. melléklet Hétszínvirág'!E46+'11. sz. melléklet Bóbita'!E46+'12. sz.mell. Családs.és Bölcsőd'!E46+'13. sz. mellékletMűvelődési ház'!E46+'14. sz. melléklet Könyvtár'!E46+'15.sz. melléklet IGESZ'!E46</f>
        <v>656801</v>
      </c>
      <c r="F44" s="19">
        <f>'8. sz.melléklet Önkormányzat'!F47+'9. sz. melléklet Hivatal'!F46+'10. sz. melléklet Hétszínvirág'!F46+'11. sz. melléklet Bóbita'!F46+'12. sz.mell. Családs.és Bölcsőd'!F46+'13. sz. mellékletMűvelődési ház'!F46+'14. sz. melléklet Könyvtár'!F46+'15.sz. melléklet IGESZ'!F46</f>
        <v>374550</v>
      </c>
      <c r="G44" s="19">
        <f>G39+G43+G40</f>
        <v>1074410.7200000002</v>
      </c>
      <c r="H44" s="19">
        <f>H39+H43+H40</f>
        <v>1105323.0416</v>
      </c>
      <c r="I44" s="19">
        <f>I39+I43+I40</f>
        <v>1137163.252848</v>
      </c>
      <c r="IS44" s="1"/>
    </row>
    <row r="45" spans="1:253" s="5" customFormat="1" ht="20.25">
      <c r="A45" s="1"/>
      <c r="B45" s="1" t="s">
        <v>64</v>
      </c>
      <c r="C45" s="33">
        <f aca="true" t="shared" si="6" ref="C45:I45">C76</f>
        <v>668522</v>
      </c>
      <c r="D45" s="33">
        <f t="shared" si="6"/>
        <v>485677</v>
      </c>
      <c r="E45" s="33">
        <f t="shared" si="6"/>
        <v>0</v>
      </c>
      <c r="F45" s="33">
        <f t="shared" si="6"/>
        <v>182845</v>
      </c>
      <c r="G45" s="33">
        <f t="shared" si="6"/>
        <v>681892.4400000001</v>
      </c>
      <c r="H45" s="33">
        <f t="shared" si="6"/>
        <v>702349.2132000001</v>
      </c>
      <c r="I45" s="33">
        <f t="shared" si="6"/>
        <v>723419.6895960001</v>
      </c>
      <c r="IS45" s="1"/>
    </row>
    <row r="46" spans="1:253" s="5" customFormat="1" ht="20.25">
      <c r="A46" s="1"/>
      <c r="B46" s="1" t="s">
        <v>65</v>
      </c>
      <c r="C46" s="33">
        <f aca="true" t="shared" si="7" ref="C46:I46">C44-C45</f>
        <v>1720045</v>
      </c>
      <c r="D46" s="33">
        <f t="shared" si="7"/>
        <v>871539</v>
      </c>
      <c r="E46" s="33">
        <f t="shared" si="7"/>
        <v>656801</v>
      </c>
      <c r="F46" s="33">
        <f t="shared" si="7"/>
        <v>191705</v>
      </c>
      <c r="G46" s="33">
        <f t="shared" si="7"/>
        <v>392518.28000000014</v>
      </c>
      <c r="H46" s="33">
        <f t="shared" si="7"/>
        <v>402973.8284</v>
      </c>
      <c r="I46" s="33">
        <f t="shared" si="7"/>
        <v>413743.5632519999</v>
      </c>
      <c r="N46" s="34"/>
      <c r="IS46" s="1"/>
    </row>
    <row r="47" spans="2:4" s="5" customFormat="1" ht="20.25">
      <c r="B47" s="1"/>
      <c r="C47" s="33"/>
      <c r="D47" s="35"/>
    </row>
    <row r="48" spans="1:253" s="5" customFormat="1" ht="39" customHeight="1">
      <c r="A48" s="7" t="s">
        <v>3</v>
      </c>
      <c r="B48" s="7" t="s">
        <v>4</v>
      </c>
      <c r="C48" s="8" t="s">
        <v>5</v>
      </c>
      <c r="D48" s="374" t="s">
        <v>6</v>
      </c>
      <c r="E48" s="374"/>
      <c r="F48" s="374"/>
      <c r="G48" s="375"/>
      <c r="H48" s="375"/>
      <c r="I48" s="375"/>
      <c r="IS48" s="1"/>
    </row>
    <row r="49" spans="1:253" s="5" customFormat="1" ht="58.5">
      <c r="A49" s="7"/>
      <c r="B49" s="10" t="s">
        <v>66</v>
      </c>
      <c r="C49" s="36"/>
      <c r="D49" s="12" t="s">
        <v>67</v>
      </c>
      <c r="E49" s="12" t="s">
        <v>68</v>
      </c>
      <c r="F49" s="12" t="s">
        <v>69</v>
      </c>
      <c r="G49" s="12" t="s">
        <v>11</v>
      </c>
      <c r="H49" s="12" t="s">
        <v>12</v>
      </c>
      <c r="I49" s="12" t="s">
        <v>13</v>
      </c>
      <c r="IS49" s="1"/>
    </row>
    <row r="50" spans="1:253" s="5" customFormat="1" ht="25.5" customHeight="1">
      <c r="A50" s="22" t="s">
        <v>14</v>
      </c>
      <c r="B50" s="22" t="s">
        <v>70</v>
      </c>
      <c r="C50" s="15">
        <f aca="true" t="shared" si="8" ref="C50:I50">C51+C52+C53+C56+C57</f>
        <v>1081003</v>
      </c>
      <c r="D50" s="15">
        <f t="shared" si="8"/>
        <v>888228</v>
      </c>
      <c r="E50" s="15">
        <f t="shared" si="8"/>
        <v>8000</v>
      </c>
      <c r="F50" s="15">
        <f t="shared" si="8"/>
        <v>184775</v>
      </c>
      <c r="G50" s="15">
        <f t="shared" si="8"/>
        <v>1074411.1400000001</v>
      </c>
      <c r="H50" s="15">
        <f t="shared" si="8"/>
        <v>1105323.4742</v>
      </c>
      <c r="I50" s="15">
        <f t="shared" si="8"/>
        <v>1137163.178426</v>
      </c>
      <c r="IS50" s="1"/>
    </row>
    <row r="51" spans="1:253" s="5" customFormat="1" ht="25.5" customHeight="1">
      <c r="A51" s="37"/>
      <c r="B51" s="38" t="s">
        <v>71</v>
      </c>
      <c r="C51" s="39">
        <f>'8. sz.melléklet Önkormányzat'!C52+'9. sz. melléklet Hivatal'!C51+'10. sz. melléklet Hétszínvirág'!C51+'11. sz. melléklet Bóbita'!C51+'12. sz.mell. Családs.és Bölcsőd'!C51+'13. sz. mellékletMűvelődési ház'!C51+'14. sz. melléklet Könyvtár'!C51+'15.sz. melléklet IGESZ'!C51</f>
        <v>464895</v>
      </c>
      <c r="D51" s="39">
        <f>'8. sz.melléklet Önkormányzat'!D52+'9. sz. melléklet Hivatal'!D51+'10. sz. melléklet Hétszínvirág'!D51+'11. sz. melléklet Bóbita'!D51+'12. sz.mell. Családs.és Bölcsőd'!D51+'13. sz. mellékletMűvelődési ház'!D51+'14. sz. melléklet Könyvtár'!D51+'15.sz. melléklet IGESZ'!D51</f>
        <v>351457</v>
      </c>
      <c r="E51" s="39">
        <f>'8. sz.melléklet Önkormányzat'!E52+'9. sz. melléklet Hivatal'!E51+'10. sz. melléklet Hétszínvirág'!E51+'11. sz. melléklet Bóbita'!E51+'12. sz.mell. Családs.és Bölcsőd'!E51+'13. sz. mellékletMűvelődési ház'!E51+'14. sz. melléklet Könyvtár'!E51+'15.sz. melléklet IGESZ'!E51</f>
        <v>0</v>
      </c>
      <c r="F51" s="39">
        <f>'8. sz.melléklet Önkormányzat'!F52+'9. sz. melléklet Hivatal'!F51+'10. sz. melléklet Hétszínvirág'!F51+'11. sz. melléklet Bóbita'!F51+'12. sz.mell. Családs.és Bölcsőd'!F51+'13. sz. mellékletMűvelődési ház'!F51+'14. sz. melléklet Könyvtár'!F51+'15.sz. melléklet IGESZ'!F51</f>
        <v>113438</v>
      </c>
      <c r="G51" s="18">
        <f aca="true" t="shared" si="9" ref="G51:G56">C51*1.02</f>
        <v>474192.9</v>
      </c>
      <c r="H51" s="18">
        <f aca="true" t="shared" si="10" ref="H51:I56">G51*1.03</f>
        <v>488418.68700000003</v>
      </c>
      <c r="I51" s="18">
        <f t="shared" si="10"/>
        <v>503071.24761</v>
      </c>
      <c r="IS51" s="1"/>
    </row>
    <row r="52" spans="1:253" s="5" customFormat="1" ht="20.25">
      <c r="A52" s="30"/>
      <c r="B52" s="25" t="s">
        <v>72</v>
      </c>
      <c r="C52" s="39">
        <f>'8. sz.melléklet Önkormányzat'!C53+'9. sz. melléklet Hivatal'!C52+'10. sz. melléklet Hétszínvirág'!C52+'11. sz. melléklet Bóbita'!C52+'12. sz.mell. Családs.és Bölcsőd'!C52+'13. sz. mellékletMűvelődési ház'!C52+'14. sz. melléklet Könyvtár'!C52+'15.sz. melléklet IGESZ'!C52</f>
        <v>125001</v>
      </c>
      <c r="D52" s="39">
        <f>'8. sz.melléklet Önkormányzat'!D53+'9. sz. melléklet Hivatal'!D52+'10. sz. melléklet Hétszínvirág'!D52+'11. sz. melléklet Bóbita'!D52+'12. sz.mell. Családs.és Bölcsőd'!D52+'13. sz. mellékletMűvelődési ház'!D52+'14. sz. melléklet Könyvtár'!D52+'15.sz. melléklet IGESZ'!D52</f>
        <v>92624</v>
      </c>
      <c r="E52" s="39">
        <f>'8. sz.melléklet Önkormányzat'!E53+'9. sz. melléklet Hivatal'!E52+'10. sz. melléklet Hétszínvirág'!E52+'11. sz. melléklet Bóbita'!E52+'12. sz.mell. Családs.és Bölcsőd'!E52+'13. sz. mellékletMűvelődési ház'!E52+'14. sz. melléklet Könyvtár'!E52+'15.sz. melléklet IGESZ'!E52</f>
        <v>0</v>
      </c>
      <c r="F52" s="39">
        <f>'8. sz.melléklet Önkormányzat'!F53+'9. sz. melléklet Hivatal'!F52+'10. sz. melléklet Hétszínvirág'!F52+'11. sz. melléklet Bóbita'!F52+'12. sz.mell. Családs.és Bölcsőd'!F52+'13. sz. mellékletMűvelődési ház'!F52+'14. sz. melléklet Könyvtár'!F52+'15.sz. melléklet IGESZ'!F52</f>
        <v>32377</v>
      </c>
      <c r="G52" s="18">
        <f t="shared" si="9"/>
        <v>127501.02</v>
      </c>
      <c r="H52" s="18">
        <f t="shared" si="10"/>
        <v>131326.05060000002</v>
      </c>
      <c r="I52" s="18">
        <f t="shared" si="10"/>
        <v>135265.83211800002</v>
      </c>
      <c r="IS52" s="1"/>
    </row>
    <row r="53" spans="1:253" s="5" customFormat="1" ht="20.25">
      <c r="A53" s="30"/>
      <c r="B53" s="25" t="s">
        <v>73</v>
      </c>
      <c r="C53" s="39">
        <f>'8. sz.melléklet Önkormányzat'!C54+'9. sz. melléklet Hivatal'!C53+'10. sz. melléklet Hétszínvirág'!C53+'11. sz. melléklet Bóbita'!C53+'12. sz.mell. Családs.és Bölcsőd'!C53+'13. sz. mellékletMűvelődési ház'!C53+'14. sz. melléklet Könyvtár'!C53+'15.sz. melléklet IGESZ'!C53</f>
        <v>367856</v>
      </c>
      <c r="D53" s="39">
        <f>'8. sz.melléklet Önkormányzat'!D54+'9. sz. melléklet Hivatal'!D53+'10. sz. melléklet Hétszínvirág'!D53+'11. sz. melléklet Bóbita'!D53+'12. sz.mell. Családs.és Bölcsőd'!D53+'13. sz. mellékletMűvelődési ház'!D53+'14. sz. melléklet Könyvtár'!D53+'15.sz. melléklet IGESZ'!D53</f>
        <v>340196</v>
      </c>
      <c r="E53" s="39">
        <f>'8. sz.melléklet Önkormányzat'!E54+'9. sz. melléklet Hivatal'!E53+'10. sz. melléklet Hétszínvirág'!E53+'11. sz. melléklet Bóbita'!E53+'12. sz.mell. Családs.és Bölcsőd'!E53+'13. sz. mellékletMűvelődési ház'!E53+'14. sz. melléklet Könyvtár'!E53+'15.sz. melléklet IGESZ'!E53</f>
        <v>0</v>
      </c>
      <c r="F53" s="39">
        <f>'8. sz.melléklet Önkormányzat'!F54+'9. sz. melléklet Hivatal'!F53+'10. sz. melléklet Hétszínvirág'!F53+'11. sz. melléklet Bóbita'!F53+'12. sz.mell. Családs.és Bölcsőd'!F53+'13. sz. mellékletMűvelődési ház'!F53+'14. sz. melléklet Könyvtár'!F53+'15.sz. melléklet IGESZ'!F53</f>
        <v>27660</v>
      </c>
      <c r="G53" s="18">
        <f t="shared" si="9"/>
        <v>375213.12</v>
      </c>
      <c r="H53" s="18">
        <f t="shared" si="10"/>
        <v>386469.5136</v>
      </c>
      <c r="I53" s="18">
        <f t="shared" si="10"/>
        <v>398063.599008</v>
      </c>
      <c r="IS53" s="1"/>
    </row>
    <row r="54" spans="1:253" s="5" customFormat="1" ht="40.5">
      <c r="A54" s="30"/>
      <c r="B54" s="40" t="s">
        <v>74</v>
      </c>
      <c r="C54" s="39">
        <f>'8. sz.melléklet Önkormányzat'!C55+'9. sz. melléklet Hivatal'!C54+'10. sz. melléklet Hétszínvirág'!C54+'11. sz. melléklet Bóbita'!C54+'12. sz.mell. Családs.és Bölcsőd'!C54+'13. sz. mellékletMűvelődési ház'!C54+'14. sz. melléklet Könyvtár'!C54+'15.sz. melléklet IGESZ'!C54</f>
        <v>0</v>
      </c>
      <c r="D54" s="39">
        <f>'8. sz.melléklet Önkormányzat'!D55+'9. sz. melléklet Hivatal'!D54+'10. sz. melléklet Hétszínvirág'!D54+'11. sz. melléklet Bóbita'!D54+'12. sz.mell. Családs.és Bölcsőd'!D54+'13. sz. mellékletMűvelődési ház'!D54+'14. sz. melléklet Könyvtár'!D54+'15.sz. melléklet IGESZ'!D54</f>
        <v>0</v>
      </c>
      <c r="E54" s="39">
        <f>'8. sz.melléklet Önkormányzat'!E55+'9. sz. melléklet Hivatal'!E54+'10. sz. melléklet Hétszínvirág'!E54+'11. sz. melléklet Bóbita'!E54+'12. sz.mell. Családs.és Bölcsőd'!E54+'13. sz. mellékletMűvelődési ház'!E54+'14. sz. melléklet Könyvtár'!E54+'15.sz. melléklet IGESZ'!E54</f>
        <v>0</v>
      </c>
      <c r="F54" s="39">
        <f>'8. sz.melléklet Önkormányzat'!F55+'9. sz. melléklet Hivatal'!F54+'10. sz. melléklet Hétszínvirág'!F54+'11. sz. melléklet Bóbita'!F54+'12. sz.mell. Családs.és Bölcsőd'!F54+'13. sz. mellékletMűvelődési ház'!F54+'14. sz. melléklet Könyvtár'!F54+'15.sz. melléklet IGESZ'!F54</f>
        <v>0</v>
      </c>
      <c r="G54" s="18">
        <f t="shared" si="9"/>
        <v>0</v>
      </c>
      <c r="H54" s="18">
        <f t="shared" si="10"/>
        <v>0</v>
      </c>
      <c r="I54" s="18">
        <f t="shared" si="10"/>
        <v>0</v>
      </c>
      <c r="IS54" s="1"/>
    </row>
    <row r="55" spans="1:253" s="5" customFormat="1" ht="20.25">
      <c r="A55" s="30"/>
      <c r="B55" s="40" t="s">
        <v>75</v>
      </c>
      <c r="C55" s="39">
        <f>'8. sz.melléklet Önkormányzat'!C56+'9. sz. melléklet Hivatal'!C55+'10. sz. melléklet Hétszínvirág'!C55+'11. sz. melléklet Bóbita'!C55+'12. sz.mell. Családs.és Bölcsőd'!C55+'13. sz. mellékletMűvelődési ház'!C55+'14. sz. melléklet Könyvtár'!C55+'15.sz. melléklet IGESZ'!C55</f>
        <v>0</v>
      </c>
      <c r="D55" s="39">
        <f>'8. sz.melléklet Önkormányzat'!D56+'9. sz. melléklet Hivatal'!D55+'10. sz. melléklet Hétszínvirág'!D55+'11. sz. melléklet Bóbita'!D55+'12. sz.mell. Családs.és Bölcsőd'!D55+'13. sz. mellékletMűvelődési ház'!D55+'14. sz. melléklet Könyvtár'!D55+'15.sz. melléklet IGESZ'!D55</f>
        <v>0</v>
      </c>
      <c r="E55" s="39">
        <f>'8. sz.melléklet Önkormányzat'!E56+'9. sz. melléklet Hivatal'!E55+'10. sz. melléklet Hétszínvirág'!E55+'11. sz. melléklet Bóbita'!E55+'12. sz.mell. Családs.és Bölcsőd'!E55+'13. sz. mellékletMűvelődési ház'!E55+'14. sz. melléklet Könyvtár'!E55+'15.sz. melléklet IGESZ'!E55</f>
        <v>0</v>
      </c>
      <c r="F55" s="39">
        <f>'8. sz.melléklet Önkormányzat'!F56+'9. sz. melléklet Hivatal'!F55+'10. sz. melléklet Hétszínvirág'!F55+'11. sz. melléklet Bóbita'!F55+'12. sz.mell. Családs.és Bölcsőd'!F55+'13. sz. mellékletMűvelődési ház'!F55+'14. sz. melléklet Könyvtár'!F55+'15.sz. melléklet IGESZ'!F55</f>
        <v>0</v>
      </c>
      <c r="G55" s="18">
        <f t="shared" si="9"/>
        <v>0</v>
      </c>
      <c r="H55" s="18">
        <f t="shared" si="10"/>
        <v>0</v>
      </c>
      <c r="I55" s="18">
        <f t="shared" si="10"/>
        <v>0</v>
      </c>
      <c r="IS55" s="1"/>
    </row>
    <row r="56" spans="1:253" s="5" customFormat="1" ht="20.25">
      <c r="A56" s="30"/>
      <c r="B56" s="25" t="s">
        <v>76</v>
      </c>
      <c r="C56" s="39">
        <f>'8. sz.melléklet Önkormányzat'!C57+'9. sz. melléklet Hivatal'!C56+'10. sz. melléklet Hétszínvirág'!C56+'11. sz. melléklet Bóbita'!C56+'12. sz.mell. Családs.és Bölcsőd'!C56+'13. sz. mellékletMűvelődési ház'!C56+'14. sz. melléklet Könyvtár'!C56+'15.sz. melléklet IGESZ'!C56</f>
        <v>52455</v>
      </c>
      <c r="D56" s="39">
        <f>'8. sz.melléklet Önkormányzat'!D57+'9. sz. melléklet Hivatal'!D56+'10. sz. melléklet Hétszínvirág'!D56+'11. sz. melléklet Bóbita'!D56+'12. sz.mell. Családs.és Bölcsőd'!D56+'13. sz. mellékletMűvelődési ház'!D56+'14. sz. melléklet Könyvtár'!D56+'15.sz. melléklet IGESZ'!D56</f>
        <v>41155</v>
      </c>
      <c r="E56" s="39">
        <f>'8. sz.melléklet Önkormányzat'!E57+'9. sz. melléklet Hivatal'!E56+'10. sz. melléklet Hétszínvirág'!E56+'11. sz. melléklet Bóbita'!E56+'12. sz.mell. Családs.és Bölcsőd'!E56+'13. sz. mellékletMűvelődési ház'!E56+'14. sz. melléklet Könyvtár'!E56+'15.sz. melléklet IGESZ'!E56</f>
        <v>0</v>
      </c>
      <c r="F56" s="39">
        <f>'8. sz.melléklet Önkormányzat'!F57+'9. sz. melléklet Hivatal'!F56+'10. sz. melléklet Hétszínvirág'!F56+'11. sz. melléklet Bóbita'!F56+'12. sz.mell. Családs.és Bölcsőd'!F56+'13. sz. mellékletMűvelődési ház'!F56+'14. sz. melléklet Könyvtár'!F56+'15.sz. melléklet IGESZ'!F56</f>
        <v>11300</v>
      </c>
      <c r="G56" s="18">
        <f t="shared" si="9"/>
        <v>53504.1</v>
      </c>
      <c r="H56" s="18">
        <f t="shared" si="10"/>
        <v>55109.223</v>
      </c>
      <c r="I56" s="18">
        <f t="shared" si="10"/>
        <v>56762.49969</v>
      </c>
      <c r="IS56" s="1"/>
    </row>
    <row r="57" spans="1:253" s="5" customFormat="1" ht="20.25">
      <c r="A57" s="30"/>
      <c r="B57" s="25" t="s">
        <v>77</v>
      </c>
      <c r="C57" s="39">
        <f>'8. sz.melléklet Önkormányzat'!C58+'9. sz. melléklet Hivatal'!C57+'10. sz. melléklet Hétszínvirág'!C57+'11. sz. melléklet Bóbita'!C57+'12. sz.mell. Családs.és Bölcsőd'!C57+'13. sz. mellékletMűvelődési ház'!C57+'14. sz. melléklet Könyvtár'!C57+'15.sz. melléklet IGESZ'!C57</f>
        <v>70796</v>
      </c>
      <c r="D57" s="39">
        <f>'8. sz.melléklet Önkormányzat'!D58+'9. sz. melléklet Hivatal'!D57+'10. sz. melléklet Hétszínvirág'!D57+'11. sz. melléklet Bóbita'!D57+'12. sz.mell. Családs.és Bölcsőd'!D57+'13. sz. mellékletMűvelődési ház'!D57+'14. sz. melléklet Könyvtár'!D57+'15.sz. melléklet IGESZ'!D57</f>
        <v>62796</v>
      </c>
      <c r="E57" s="39">
        <f>'8. sz.melléklet Önkormányzat'!E58+'9. sz. melléklet Hivatal'!E57+'10. sz. melléklet Hétszínvirág'!E57+'11. sz. melléklet Bóbita'!E57+'12. sz.mell. Családs.és Bölcsőd'!E57+'13. sz. mellékletMűvelődési ház'!E57+'14. sz. melléklet Könyvtár'!E57+'15.sz. melléklet IGESZ'!E57</f>
        <v>8000</v>
      </c>
      <c r="F57" s="39">
        <f>'8. sz.melléklet Önkormányzat'!F58+'9. sz. melléklet Hivatal'!F57+'10. sz. melléklet Hétszínvirág'!F57+'11. sz. melléklet Bóbita'!F57+'12. sz.mell. Családs.és Bölcsőd'!F57+'13. sz. mellékletMűvelődési ház'!F57+'14. sz. melléklet Könyvtár'!F57+'15.sz. melléklet IGESZ'!F57</f>
        <v>0</v>
      </c>
      <c r="G57" s="18">
        <f>G58+G59+G60</f>
        <v>44000</v>
      </c>
      <c r="H57" s="18">
        <f>H58+H59+H60</f>
        <v>44000</v>
      </c>
      <c r="I57" s="18">
        <f>I58+I59+I60</f>
        <v>44000</v>
      </c>
      <c r="IS57" s="1"/>
    </row>
    <row r="58" spans="1:253" s="5" customFormat="1" ht="20.25">
      <c r="A58" s="30"/>
      <c r="B58" s="40" t="s">
        <v>78</v>
      </c>
      <c r="C58" s="39">
        <f>'8. sz.melléklet Önkormányzat'!C59+'9. sz. melléklet Hivatal'!C58+'10. sz. melléklet Hétszínvirág'!C58+'11. sz. melléklet Bóbita'!C58+'12. sz.mell. Családs.és Bölcsőd'!C58+'13. sz. mellékletMűvelődési ház'!C58+'14. sz. melléklet Könyvtár'!C58+'15.sz. melléklet IGESZ'!C58</f>
        <v>55828</v>
      </c>
      <c r="D58" s="39">
        <f>'8. sz.melléklet Önkormányzat'!D59+'9. sz. melléklet Hivatal'!D58+'10. sz. melléklet Hétszínvirág'!D58+'11. sz. melléklet Bóbita'!D58+'12. sz.mell. Családs.és Bölcsőd'!D58+'13. sz. mellékletMűvelődési ház'!D58+'14. sz. melléklet Könyvtár'!D58+'15.sz. melléklet IGESZ'!D58</f>
        <v>55828</v>
      </c>
      <c r="E58" s="39">
        <f>'8. sz.melléklet Önkormányzat'!E59+'9. sz. melléklet Hivatal'!E58+'10. sz. melléklet Hétszínvirág'!E58+'11. sz. melléklet Bóbita'!E58+'12. sz.mell. Családs.és Bölcsőd'!E58+'13. sz. mellékletMűvelődési ház'!E58+'14. sz. melléklet Könyvtár'!E58+'15.sz. melléklet IGESZ'!E58</f>
        <v>0</v>
      </c>
      <c r="F58" s="39">
        <f>'8. sz.melléklet Önkormányzat'!F59+'9. sz. melléklet Hivatal'!F58+'10. sz. melléklet Hétszínvirág'!F58+'11. sz. melléklet Bóbita'!F58+'12. sz.mell. Családs.és Bölcsőd'!F58+'13. sz. mellékletMűvelődési ház'!F58+'14. sz. melléklet Könyvtár'!F58+'15.sz. melléklet IGESZ'!F58</f>
        <v>0</v>
      </c>
      <c r="G58" s="18">
        <v>30000</v>
      </c>
      <c r="H58" s="18">
        <v>30000</v>
      </c>
      <c r="I58" s="18">
        <v>30000</v>
      </c>
      <c r="IS58" s="1"/>
    </row>
    <row r="59" spans="1:253" s="5" customFormat="1" ht="20.25">
      <c r="A59" s="30"/>
      <c r="B59" s="40" t="s">
        <v>79</v>
      </c>
      <c r="C59" s="39">
        <f>'8. sz.melléklet Önkormányzat'!C60+'9. sz. melléklet Hivatal'!C59+'10. sz. melléklet Hétszínvirág'!C59+'11. sz. melléklet Bóbita'!C59+'12. sz.mell. Családs.és Bölcsőd'!C59+'13. sz. mellékletMűvelődési ház'!C59+'14. sz. melléklet Könyvtár'!C59+'15.sz. melléklet IGESZ'!C59</f>
        <v>0</v>
      </c>
      <c r="D59" s="39">
        <f>'8. sz.melléklet Önkormányzat'!D60+'9. sz. melléklet Hivatal'!D59+'10. sz. melléklet Hétszínvirág'!D59+'11. sz. melléklet Bóbita'!D59+'12. sz.mell. Családs.és Bölcsőd'!D59+'13. sz. mellékletMűvelődési ház'!D59+'14. sz. melléklet Könyvtár'!D59+'15.sz. melléklet IGESZ'!D59</f>
        <v>0</v>
      </c>
      <c r="E59" s="39">
        <f>'8. sz.melléklet Önkormányzat'!E60+'9. sz. melléklet Hivatal'!E59+'10. sz. melléklet Hétszínvirág'!E59+'11. sz. melléklet Bóbita'!E59+'12. sz.mell. Családs.és Bölcsőd'!E59+'13. sz. mellékletMűvelődési ház'!E59+'14. sz. melléklet Könyvtár'!E59+'15.sz. melléklet IGESZ'!E59</f>
        <v>0</v>
      </c>
      <c r="F59" s="39">
        <f>'8. sz.melléklet Önkormányzat'!F60+'9. sz. melléklet Hivatal'!F59+'10. sz. melléklet Hétszínvirág'!F59+'11. sz. melléklet Bóbita'!F59+'12. sz.mell. Családs.és Bölcsőd'!F59+'13. sz. mellékletMűvelődési ház'!F59+'14. sz. melléklet Könyvtár'!F59+'15.sz. melléklet IGESZ'!F59</f>
        <v>0</v>
      </c>
      <c r="G59" s="18">
        <f>C59*1.02</f>
        <v>0</v>
      </c>
      <c r="H59" s="18">
        <f>G59*1.03</f>
        <v>0</v>
      </c>
      <c r="I59" s="18">
        <f>H59*1.03</f>
        <v>0</v>
      </c>
      <c r="IS59" s="1"/>
    </row>
    <row r="60" spans="1:253" s="5" customFormat="1" ht="20.25">
      <c r="A60" s="30"/>
      <c r="B60" s="40" t="s">
        <v>80</v>
      </c>
      <c r="C60" s="39">
        <f>'8. sz.melléklet Önkormányzat'!C61+'9. sz. melléklet Hivatal'!C60+'10. sz. melléklet Hétszínvirág'!C60+'11. sz. melléklet Bóbita'!C60+'12. sz.mell. Családs.és Bölcsőd'!C60+'13. sz. mellékletMűvelődési ház'!C60+'14. sz. melléklet Könyvtár'!C60+'15.sz. melléklet IGESZ'!C60</f>
        <v>14968</v>
      </c>
      <c r="D60" s="39">
        <f>'8. sz.melléklet Önkormányzat'!D61+'9. sz. melléklet Hivatal'!D60+'10. sz. melléklet Hétszínvirág'!D60+'11. sz. melléklet Bóbita'!D60+'12. sz.mell. Családs.és Bölcsőd'!D60+'13. sz. mellékletMűvelődési ház'!D60+'14. sz. melléklet Könyvtár'!D60+'15.sz. melléklet IGESZ'!D60</f>
        <v>6968</v>
      </c>
      <c r="E60" s="39">
        <f>'8. sz.melléklet Önkormányzat'!E61+'9. sz. melléklet Hivatal'!E60+'10. sz. melléklet Hétszínvirág'!E60+'11. sz. melléklet Bóbita'!E60+'12. sz.mell. Családs.és Bölcsőd'!E60+'13. sz. mellékletMűvelődési ház'!E60+'14. sz. melléklet Könyvtár'!E60+'15.sz. melléklet IGESZ'!E60</f>
        <v>8000</v>
      </c>
      <c r="F60" s="39">
        <f>'8. sz.melléklet Önkormányzat'!F61+'9. sz. melléklet Hivatal'!F60+'10. sz. melléklet Hétszínvirág'!F60+'11. sz. melléklet Bóbita'!F60+'12. sz.mell. Családs.és Bölcsőd'!F60+'13. sz. mellékletMűvelődési ház'!F60+'14. sz. melléklet Könyvtár'!F60+'15.sz. melléklet IGESZ'!F60</f>
        <v>0</v>
      </c>
      <c r="G60" s="18">
        <v>14000</v>
      </c>
      <c r="H60" s="18">
        <v>14000</v>
      </c>
      <c r="I60" s="18">
        <v>14000</v>
      </c>
      <c r="IS60" s="1"/>
    </row>
    <row r="61" spans="1:253" s="5" customFormat="1" ht="20.25">
      <c r="A61" s="30"/>
      <c r="B61" s="41"/>
      <c r="C61" s="39">
        <f>'8. sz.melléklet Önkormányzat'!C62+'9. sz. melléklet Hivatal'!C61+'10. sz. melléklet Hétszínvirág'!C61+'11. sz. melléklet Bóbita'!C61+'12. sz.mell. Családs.és Bölcsőd'!C61+'13. sz. mellékletMűvelődési ház'!C61+'14. sz. melléklet Könyvtár'!C61+'15.sz. melléklet IGESZ'!C61</f>
        <v>0</v>
      </c>
      <c r="D61" s="9"/>
      <c r="E61" s="9"/>
      <c r="F61" s="42"/>
      <c r="G61" s="18">
        <f>C61*1.02</f>
        <v>0</v>
      </c>
      <c r="H61" s="18">
        <f>G61*1.03</f>
        <v>0</v>
      </c>
      <c r="I61" s="18">
        <f>H61*1.03</f>
        <v>0</v>
      </c>
      <c r="IS61" s="1"/>
    </row>
    <row r="62" spans="1:253" s="5" customFormat="1" ht="20.25">
      <c r="A62" s="22" t="s">
        <v>22</v>
      </c>
      <c r="B62" s="22" t="s">
        <v>81</v>
      </c>
      <c r="C62" s="43">
        <f>'8. sz.melléklet Önkormányzat'!C63+'9. sz. melléklet Hivatal'!C62+'10. sz. melléklet Hétszínvirág'!C62+'11. sz. melléklet Bóbita'!C62+'12. sz.mell. Családs.és Bölcsőd'!C62+'13. sz. mellékletMűvelődési ház'!C62+'14. sz. melléklet Könyvtár'!C62+'15.sz. melléklet IGESZ'!C62</f>
        <v>639042</v>
      </c>
      <c r="D62" s="43">
        <f>'8. sz.melléklet Önkormányzat'!D63+'9. sz. melléklet Hivatal'!D62+'10. sz. melléklet Hétszínvirág'!D62+'11. sz. melléklet Bóbita'!D62+'12. sz.mell. Családs.és Bölcsőd'!D62+'13. sz. mellékletMűvelődési ház'!D62+'14. sz. melléklet Könyvtár'!D62+'15.sz. melléklet IGESZ'!D62</f>
        <v>0</v>
      </c>
      <c r="E62" s="43">
        <f>'8. sz.melléklet Önkormányzat'!E63+'9. sz. melléklet Hivatal'!E62+'10. sz. melléklet Hétszínvirág'!E62+'11. sz. melléklet Bóbita'!E62+'12. sz.mell. Családs.és Bölcsőd'!E62+'13. sz. mellékletMűvelődési ház'!E62+'14. sz. melléklet Könyvtár'!E62+'15.sz. melléklet IGESZ'!E62</f>
        <v>639042</v>
      </c>
      <c r="F62" s="43">
        <f>'8. sz.melléklet Önkormányzat'!F63+'9. sz. melléklet Hivatal'!F62+'10. sz. melléklet Hétszínvirág'!F62+'11. sz. melléklet Bóbita'!F62+'12. sz.mell. Családs.és Bölcsőd'!F62+'13. sz. mellékletMűvelődési ház'!F62+'14. sz. melléklet Könyvtár'!F62+'15.sz. melléklet IGESZ'!F62</f>
        <v>0</v>
      </c>
      <c r="G62" s="43">
        <f>G63+G66+G67+G70</f>
        <v>0</v>
      </c>
      <c r="H62" s="43">
        <f>H63+H66+H67+H70</f>
        <v>0</v>
      </c>
      <c r="I62" s="43">
        <f>I63+I66+I67+I70</f>
        <v>0</v>
      </c>
      <c r="IS62" s="1"/>
    </row>
    <row r="63" spans="1:9" s="5" customFormat="1" ht="20.25">
      <c r="A63" s="37"/>
      <c r="B63" s="38" t="s">
        <v>82</v>
      </c>
      <c r="C63" s="39">
        <f>'8. sz.melléklet Önkormányzat'!C64+'9. sz. melléklet Hivatal'!C63+'10. sz. melléklet Hétszínvirág'!C63+'11. sz. melléklet Bóbita'!C63+'12. sz.mell. Családs.és Bölcsőd'!C63+'13. sz. mellékletMűvelődési ház'!C63+'14. sz. melléklet Könyvtár'!C63+'15.sz. melléklet IGESZ'!C63</f>
        <v>390218</v>
      </c>
      <c r="D63" s="39">
        <f>'8. sz.melléklet Önkormányzat'!D64+'9. sz. melléklet Hivatal'!D63+'10. sz. melléklet Hétszínvirág'!D63+'11. sz. melléklet Bóbita'!D63+'12. sz.mell. Családs.és Bölcsőd'!D63+'13. sz. mellékletMűvelődési ház'!D63+'14. sz. melléklet Könyvtár'!D63+'15.sz. melléklet IGESZ'!D63</f>
        <v>0</v>
      </c>
      <c r="E63" s="39">
        <f>'8. sz.melléklet Önkormányzat'!E64+'9. sz. melléklet Hivatal'!E63+'10. sz. melléklet Hétszínvirág'!E63+'11. sz. melléklet Bóbita'!E63+'12. sz.mell. Családs.és Bölcsőd'!E63+'13. sz. mellékletMűvelődési ház'!E63+'14. sz. melléklet Könyvtár'!E63+'15.sz. melléklet IGESZ'!E63</f>
        <v>390218</v>
      </c>
      <c r="F63" s="39">
        <f>'8. sz.melléklet Önkormányzat'!F64+'9. sz. melléklet Hivatal'!F63+'10. sz. melléklet Hétszínvirág'!F63+'11. sz. melléklet Bóbita'!F63+'12. sz.mell. Családs.és Bölcsőd'!F63+'13. sz. mellékletMűvelődési ház'!F63+'14. sz. melléklet Könyvtár'!F63+'15.sz. melléklet IGESZ'!F63</f>
        <v>0</v>
      </c>
      <c r="G63" s="18"/>
      <c r="H63" s="18">
        <f>G63*1.03</f>
        <v>0</v>
      </c>
      <c r="I63" s="18">
        <f>H63*1.03</f>
        <v>0</v>
      </c>
    </row>
    <row r="64" spans="1:9" s="5" customFormat="1" ht="40.5">
      <c r="A64" s="37"/>
      <c r="B64" s="40" t="s">
        <v>83</v>
      </c>
      <c r="C64" s="39">
        <f>'8. sz.melléklet Önkormányzat'!C65+'9. sz. melléklet Hivatal'!C64+'10. sz. melléklet Hétszínvirág'!C64+'11. sz. melléklet Bóbita'!C64+'12. sz.mell. Családs.és Bölcsőd'!C64+'13. sz. mellékletMűvelődési ház'!C64+'14. sz. melléklet Könyvtár'!C64+'15.sz. melléklet IGESZ'!C64</f>
        <v>390218</v>
      </c>
      <c r="D64" s="39">
        <f>'8. sz.melléklet Önkormányzat'!D65+'9. sz. melléklet Hivatal'!D64+'10. sz. melléklet Hétszínvirág'!D64+'11. sz. melléklet Bóbita'!D64+'12. sz.mell. Családs.és Bölcsőd'!D64+'13. sz. mellékletMűvelődési ház'!D64+'14. sz. melléklet Könyvtár'!D64+'15.sz. melléklet IGESZ'!D64</f>
        <v>0</v>
      </c>
      <c r="E64" s="39">
        <f>'8. sz.melléklet Önkormányzat'!E65+'9. sz. melléklet Hivatal'!E64+'10. sz. melléklet Hétszínvirág'!E64+'11. sz. melléklet Bóbita'!E64+'12. sz.mell. Családs.és Bölcsőd'!E64+'13. sz. mellékletMűvelődési ház'!E64+'14. sz. melléklet Könyvtár'!E64+'15.sz. melléklet IGESZ'!E64</f>
        <v>390218</v>
      </c>
      <c r="F64" s="39">
        <f>'8. sz.melléklet Önkormányzat'!F65+'9. sz. melléklet Hivatal'!F64+'10. sz. melléklet Hétszínvirág'!F64+'11. sz. melléklet Bóbita'!F64+'12. sz.mell. Családs.és Bölcsőd'!F64+'13. sz. mellékletMűvelődési ház'!F64+'14. sz. melléklet Könyvtár'!F64+'15.sz. melléklet IGESZ'!F64</f>
        <v>0</v>
      </c>
      <c r="G64" s="18"/>
      <c r="H64" s="18"/>
      <c r="I64" s="18"/>
    </row>
    <row r="65" spans="1:9" s="5" customFormat="1" ht="40.5">
      <c r="A65" s="37"/>
      <c r="B65" s="40" t="s">
        <v>84</v>
      </c>
      <c r="C65" s="39">
        <f>'8. sz.melléklet Önkormányzat'!C66+'9. sz. melléklet Hivatal'!C65+'10. sz. melléklet Hétszínvirág'!C65+'11. sz. melléklet Bóbita'!C65+'12. sz.mell. Családs.és Bölcsőd'!C65+'13. sz. mellékletMűvelődési ház'!C65+'14. sz. melléklet Könyvtár'!C65+'15.sz. melléklet IGESZ'!C65</f>
        <v>0</v>
      </c>
      <c r="D65" s="39">
        <f>'8. sz.melléklet Önkormányzat'!D66+'9. sz. melléklet Hivatal'!D65+'10. sz. melléklet Hétszínvirág'!D65+'11. sz. melléklet Bóbita'!D65+'12. sz.mell. Családs.és Bölcsőd'!D65+'13. sz. mellékletMűvelődési ház'!D65+'14. sz. melléklet Könyvtár'!D65+'15.sz. melléklet IGESZ'!D65</f>
        <v>0</v>
      </c>
      <c r="E65" s="39">
        <f>'8. sz.melléklet Önkormányzat'!E66+'9. sz. melléklet Hivatal'!E65+'10. sz. melléklet Hétszínvirág'!E65+'11. sz. melléklet Bóbita'!E65+'12. sz.mell. Családs.és Bölcsőd'!E65+'13. sz. mellékletMűvelődési ház'!E65+'14. sz. melléklet Könyvtár'!E65+'15.sz. melléklet IGESZ'!E65</f>
        <v>0</v>
      </c>
      <c r="F65" s="39">
        <f>'8. sz.melléklet Önkormányzat'!F66+'9. sz. melléklet Hivatal'!F65+'10. sz. melléklet Hétszínvirág'!F65+'11. sz. melléklet Bóbita'!F65+'12. sz.mell. Családs.és Bölcsőd'!F65+'13. sz. mellékletMűvelődési ház'!F65+'14. sz. melléklet Könyvtár'!F65+'15.sz. melléklet IGESZ'!F65</f>
        <v>0</v>
      </c>
      <c r="G65" s="18"/>
      <c r="H65" s="18"/>
      <c r="I65" s="18"/>
    </row>
    <row r="66" spans="1:9" ht="20.25">
      <c r="A66" s="30"/>
      <c r="B66" s="25" t="s">
        <v>85</v>
      </c>
      <c r="C66" s="39">
        <f>'8. sz.melléklet Önkormányzat'!C67+'9. sz. melléklet Hivatal'!C66+'10. sz. melléklet Hétszínvirág'!C66+'11. sz. melléklet Bóbita'!C66+'12. sz.mell. Családs.és Bölcsőd'!C66+'13. sz. mellékletMűvelődési ház'!C66+'14. sz. melléklet Könyvtár'!C66+'15.sz. melléklet IGESZ'!C66</f>
        <v>212192</v>
      </c>
      <c r="D66" s="39">
        <f>'8. sz.melléklet Önkormányzat'!D67+'9. sz. melléklet Hivatal'!D66+'10. sz. melléklet Hétszínvirág'!D66+'11. sz. melléklet Bóbita'!D66+'12. sz.mell. Családs.és Bölcsőd'!D66+'13. sz. mellékletMűvelődési ház'!D66+'14. sz. melléklet Könyvtár'!D66+'15.sz. melléklet IGESZ'!D66</f>
        <v>0</v>
      </c>
      <c r="E66" s="39">
        <f>'8. sz.melléklet Önkormányzat'!E67+'9. sz. melléklet Hivatal'!E66+'10. sz. melléklet Hétszínvirág'!E66+'11. sz. melléklet Bóbita'!E66+'12. sz.mell. Családs.és Bölcsőd'!E66+'13. sz. mellékletMűvelődési ház'!E66+'14. sz. melléklet Könyvtár'!E66+'15.sz. melléklet IGESZ'!E66</f>
        <v>212192</v>
      </c>
      <c r="F66" s="39">
        <f>'8. sz.melléklet Önkormányzat'!F67+'9. sz. melléklet Hivatal'!F66+'10. sz. melléklet Hétszínvirág'!F66+'11. sz. melléklet Bóbita'!F66+'12. sz.mell. Családs.és Bölcsőd'!F66+'13. sz. mellékletMűvelődési ház'!F66+'14. sz. melléklet Könyvtár'!F66+'15.sz. melléklet IGESZ'!F66</f>
        <v>0</v>
      </c>
      <c r="G66" s="44"/>
      <c r="H66" s="9"/>
      <c r="I66" s="34"/>
    </row>
    <row r="67" spans="1:9" ht="20.25">
      <c r="A67" s="30"/>
      <c r="B67" s="25" t="s">
        <v>86</v>
      </c>
      <c r="C67" s="39">
        <f>'8. sz.melléklet Önkormányzat'!C68+'9. sz. melléklet Hivatal'!C67+'10. sz. melléklet Hétszínvirág'!C67+'11. sz. melléklet Bóbita'!C67+'12. sz.mell. Családs.és Bölcsőd'!C67+'13. sz. mellékletMűvelődési ház'!C67+'14. sz. melléklet Könyvtár'!C67+'15.sz. melléklet IGESZ'!C67</f>
        <v>0</v>
      </c>
      <c r="D67" s="39">
        <f>'8. sz.melléklet Önkormányzat'!D68+'9. sz. melléklet Hivatal'!D67+'10. sz. melléklet Hétszínvirág'!D67+'11. sz. melléklet Bóbita'!D67+'12. sz.mell. Családs.és Bölcsőd'!D67+'13. sz. mellékletMűvelődési ház'!D67+'14. sz. melléklet Könyvtár'!D67+'15.sz. melléklet IGESZ'!D67</f>
        <v>0</v>
      </c>
      <c r="E67" s="39">
        <f>'8. sz.melléklet Önkormányzat'!E68+'9. sz. melléklet Hivatal'!E67+'10. sz. melléklet Hétszínvirág'!E67+'11. sz. melléklet Bóbita'!E67+'12. sz.mell. Családs.és Bölcsőd'!E67+'13. sz. mellékletMűvelődési ház'!E67+'14. sz. melléklet Könyvtár'!E67+'15.sz. melléklet IGESZ'!E67</f>
        <v>0</v>
      </c>
      <c r="F67" s="39">
        <f>'8. sz.melléklet Önkormányzat'!F68+'9. sz. melléklet Hivatal'!F67+'10. sz. melléklet Hétszínvirág'!F67+'11. sz. melléklet Bóbita'!F67+'12. sz.mell. Családs.és Bölcsőd'!F67+'13. sz. mellékletMűvelődési ház'!F67+'14. sz. melléklet Könyvtár'!F67+'15.sz. melléklet IGESZ'!F67</f>
        <v>0</v>
      </c>
      <c r="G67" s="44"/>
      <c r="H67" s="9"/>
      <c r="I67" s="34"/>
    </row>
    <row r="68" spans="1:9" ht="20.25">
      <c r="A68" s="30"/>
      <c r="B68" s="40" t="s">
        <v>87</v>
      </c>
      <c r="C68" s="39">
        <f>'8. sz.melléklet Önkormányzat'!C69+'9. sz. melléklet Hivatal'!C68+'10. sz. melléklet Hétszínvirág'!C68+'11. sz. melléklet Bóbita'!C68+'12. sz.mell. Családs.és Bölcsőd'!C68+'13. sz. mellékletMűvelődési ház'!C68+'14. sz. melléklet Könyvtár'!C68+'15.sz. melléklet IGESZ'!C68</f>
        <v>0</v>
      </c>
      <c r="D68" s="39">
        <f>'8. sz.melléklet Önkormányzat'!D69+'9. sz. melléklet Hivatal'!D68+'10. sz. melléklet Hétszínvirág'!D68+'11. sz. melléklet Bóbita'!D68+'12. sz.mell. Családs.és Bölcsőd'!D68+'13. sz. mellékletMűvelődési ház'!D68+'14. sz. melléklet Könyvtár'!D68+'15.sz. melléklet IGESZ'!D68</f>
        <v>0</v>
      </c>
      <c r="E68" s="39">
        <f>'8. sz.melléklet Önkormányzat'!E69+'9. sz. melléklet Hivatal'!E68+'10. sz. melléklet Hétszínvirág'!E68+'11. sz. melléklet Bóbita'!E68+'12. sz.mell. Családs.és Bölcsőd'!E68+'13. sz. mellékletMűvelődési ház'!E68+'14. sz. melléklet Könyvtár'!E68+'15.sz. melléklet IGESZ'!E68</f>
        <v>0</v>
      </c>
      <c r="F68" s="39">
        <f>'8. sz.melléklet Önkormányzat'!F69+'9. sz. melléklet Hivatal'!F68+'10. sz. melléklet Hétszínvirág'!F68+'11. sz. melléklet Bóbita'!F68+'12. sz.mell. Családs.és Bölcsőd'!F68+'13. sz. mellékletMűvelődési ház'!F68+'14. sz. melléklet Könyvtár'!F68+'15.sz. melléklet IGESZ'!F68</f>
        <v>0</v>
      </c>
      <c r="G68" s="44"/>
      <c r="H68" s="9"/>
      <c r="I68" s="34"/>
    </row>
    <row r="69" spans="1:9" ht="20.25">
      <c r="A69" s="30"/>
      <c r="B69" s="40" t="s">
        <v>88</v>
      </c>
      <c r="C69" s="39">
        <f>'8. sz.melléklet Önkormányzat'!C70+'9. sz. melléklet Hivatal'!C69+'10. sz. melléklet Hétszínvirág'!C69+'11. sz. melléklet Bóbita'!C69+'12. sz.mell. Családs.és Bölcsőd'!C69+'13. sz. mellékletMűvelődési ház'!C69+'14. sz. melléklet Könyvtár'!C69+'15.sz. melléklet IGESZ'!C69</f>
        <v>0</v>
      </c>
      <c r="D69" s="39">
        <f>'8. sz.melléklet Önkormányzat'!D70+'9. sz. melléklet Hivatal'!D69+'10. sz. melléklet Hétszínvirág'!D69+'11. sz. melléklet Bóbita'!D69+'12. sz.mell. Családs.és Bölcsőd'!D69+'13. sz. mellékletMűvelődési ház'!D69+'14. sz. melléklet Könyvtár'!D69+'15.sz. melléklet IGESZ'!D69</f>
        <v>0</v>
      </c>
      <c r="E69" s="39">
        <f>'8. sz.melléklet Önkormányzat'!E70+'9. sz. melléklet Hivatal'!E69+'10. sz. melléklet Hétszínvirág'!E69+'11. sz. melléklet Bóbita'!E69+'12. sz.mell. Családs.és Bölcsőd'!E69+'13. sz. mellékletMűvelődési ház'!E69+'14. sz. melléklet Könyvtár'!E69+'15.sz. melléklet IGESZ'!E69</f>
        <v>0</v>
      </c>
      <c r="F69" s="39">
        <f>'8. sz.melléklet Önkormányzat'!F70+'9. sz. melléklet Hivatal'!F69+'10. sz. melléklet Hétszínvirág'!F69+'11. sz. melléklet Bóbita'!F69+'12. sz.mell. Családs.és Bölcsőd'!F69+'13. sz. mellékletMűvelődési ház'!F69+'14. sz. melléklet Könyvtár'!F69+'15.sz. melléklet IGESZ'!F69</f>
        <v>0</v>
      </c>
      <c r="G69" s="44"/>
      <c r="H69" s="9"/>
      <c r="I69" s="34"/>
    </row>
    <row r="70" spans="1:9" ht="20.25">
      <c r="A70" s="30"/>
      <c r="B70" s="25" t="s">
        <v>89</v>
      </c>
      <c r="C70" s="39">
        <f>'8. sz.melléklet Önkormányzat'!C71+'9. sz. melléklet Hivatal'!C70+'10. sz. melléklet Hétszínvirág'!C70+'11. sz. melléklet Bóbita'!C70+'12. sz.mell. Családs.és Bölcsőd'!C70+'13. sz. mellékletMűvelődési ház'!C70+'14. sz. melléklet Könyvtár'!C70+'15.sz. melléklet IGESZ'!C70</f>
        <v>36632</v>
      </c>
      <c r="D70" s="39">
        <f>'8. sz.melléklet Önkormányzat'!D71+'9. sz. melléklet Hivatal'!D70+'10. sz. melléklet Hétszínvirág'!D70+'11. sz. melléklet Bóbita'!D70+'12. sz.mell. Családs.és Bölcsőd'!D70+'13. sz. mellékletMűvelődési ház'!D70+'14. sz. melléklet Könyvtár'!D70+'15.sz. melléklet IGESZ'!D70</f>
        <v>0</v>
      </c>
      <c r="E70" s="39">
        <f>'8. sz.melléklet Önkormányzat'!E71+'9. sz. melléklet Hivatal'!E70+'10. sz. melléklet Hétszínvirág'!E70+'11. sz. melléklet Bóbita'!E70+'12. sz.mell. Családs.és Bölcsőd'!E70+'13. sz. mellékletMűvelődési ház'!E70+'14. sz. melléklet Könyvtár'!E70+'15.sz. melléklet IGESZ'!E70</f>
        <v>36632</v>
      </c>
      <c r="F70" s="39">
        <f>'8. sz.melléklet Önkormányzat'!F71+'9. sz. melléklet Hivatal'!F70+'10. sz. melléklet Hétszínvirág'!F70+'11. sz. melléklet Bóbita'!F70+'12. sz.mell. Családs.és Bölcsőd'!F70+'13. sz. mellékletMűvelődési ház'!F70+'14. sz. melléklet Könyvtár'!F70+'15.sz. melléklet IGESZ'!F70</f>
        <v>0</v>
      </c>
      <c r="G70" s="44"/>
      <c r="H70" s="9"/>
      <c r="I70" s="34"/>
    </row>
    <row r="71" spans="1:9" ht="20.25">
      <c r="A71" s="45"/>
      <c r="B71" s="45"/>
      <c r="C71" s="39">
        <f>'8. sz.melléklet Önkormányzat'!C72+'9. sz. melléklet Hivatal'!C71+'10. sz. melléklet Hétszínvirág'!C71+'11. sz. melléklet Bóbita'!C71+'12. sz.mell. Családs.és Bölcsőd'!C71+'13. sz. mellékletMűvelődési ház'!C71+'14. sz. melléklet Könyvtár'!C71+'15.sz. melléklet IGESZ'!C71</f>
        <v>0</v>
      </c>
      <c r="D71" s="39">
        <f>'8. sz.melléklet Önkormányzat'!D72+'9. sz. melléklet Hivatal'!D71+'10. sz. melléklet Hétszínvirág'!D71+'11. sz. melléklet Bóbita'!D71+'12. sz.mell. Családs.és Bölcsőd'!D71+'13. sz. mellékletMűvelődési ház'!D71+'14. sz. melléklet Könyvtár'!D71+'15.sz. melléklet IGESZ'!D71</f>
        <v>0</v>
      </c>
      <c r="E71" s="39">
        <f>'8. sz.melléklet Önkormányzat'!E72+'9. sz. melléklet Hivatal'!E71+'10. sz. melléklet Hétszínvirág'!E71+'11. sz. melléklet Bóbita'!E71+'12. sz.mell. Családs.és Bölcsőd'!E71+'13. sz. mellékletMűvelődési ház'!E71+'14. sz. melléklet Könyvtár'!E71+'15.sz. melléklet IGESZ'!E71</f>
        <v>0</v>
      </c>
      <c r="F71" s="39">
        <f>'8. sz.melléklet Önkormányzat'!F72+'9. sz. melléklet Hivatal'!F71+'10. sz. melléklet Hétszínvirág'!F71+'11. sz. melléklet Bóbita'!F71+'12. sz.mell. Családs.és Bölcsőd'!F71+'13. sz. mellékletMűvelődési ház'!F71+'14. sz. melléklet Könyvtár'!F71+'15.sz. melléklet IGESZ'!F71</f>
        <v>0</v>
      </c>
      <c r="G71" s="44"/>
      <c r="H71" s="34"/>
      <c r="I71" s="34"/>
    </row>
    <row r="72" spans="1:9" ht="20.25">
      <c r="A72" s="28"/>
      <c r="B72" s="46" t="s">
        <v>90</v>
      </c>
      <c r="C72" s="47">
        <f>'8. sz.melléklet Önkormányzat'!C73+'9. sz. melléklet Hivatal'!C72+'10. sz. melléklet Hétszínvirág'!C72+'11. sz. melléklet Bóbita'!C72+'12. sz.mell. Családs.és Bölcsőd'!C72+'13. sz. mellékletMűvelődési ház'!C72+'14. sz. melléklet Könyvtár'!C72+'15.sz. melléklet IGESZ'!C72</f>
        <v>1720045</v>
      </c>
      <c r="D72" s="47">
        <f>'8. sz.melléklet Önkormányzat'!D73+'9. sz. melléklet Hivatal'!D72+'10. sz. melléklet Hétszínvirág'!D72+'11. sz. melléklet Bóbita'!D72+'12. sz.mell. Családs.és Bölcsőd'!D72+'13. sz. mellékletMűvelődési ház'!D72+'14. sz. melléklet Könyvtár'!D72+'15.sz. melléklet IGESZ'!D72</f>
        <v>888228</v>
      </c>
      <c r="E72" s="47">
        <f>'8. sz.melléklet Önkormányzat'!E73+'9. sz. melléklet Hivatal'!E72+'10. sz. melléklet Hétszínvirág'!E72+'11. sz. melléklet Bóbita'!E72+'12. sz.mell. Családs.és Bölcsőd'!E72+'13. sz. mellékletMűvelődési ház'!E72+'14. sz. melléklet Könyvtár'!E72+'15.sz. melléklet IGESZ'!E72</f>
        <v>647042</v>
      </c>
      <c r="F72" s="47">
        <f>'8. sz.melléklet Önkormányzat'!F73+'9. sz. melléklet Hivatal'!F72+'10. sz. melléklet Hétszínvirág'!F72+'11. sz. melléklet Bóbita'!F72+'12. sz.mell. Családs.és Bölcsőd'!F72+'13. sz. mellékletMűvelődési ház'!F72+'14. sz. melléklet Könyvtár'!F72+'15.sz. melléklet IGESZ'!F72</f>
        <v>184775</v>
      </c>
      <c r="G72" s="47">
        <f>G50+G62</f>
        <v>1074411.1400000001</v>
      </c>
      <c r="H72" s="47">
        <f>H50+H62</f>
        <v>1105323.4742</v>
      </c>
      <c r="I72" s="47">
        <f>I50+I62</f>
        <v>1137163.178426</v>
      </c>
    </row>
    <row r="73" spans="1:9" ht="20.25">
      <c r="A73" s="28"/>
      <c r="B73" s="46"/>
      <c r="C73" s="39">
        <f>'8. sz.melléklet Önkormányzat'!C74+'9. sz. melléklet Hivatal'!C73+'10. sz. melléklet Hétszínvirág'!C73+'11. sz. melléklet Bóbita'!C73+'12. sz.mell. Családs.és Bölcsőd'!C73+'13. sz. mellékletMűvelődési ház'!C73+'14. sz. melléklet Könyvtár'!C73+'15.sz. melléklet IGESZ'!C73</f>
        <v>0</v>
      </c>
      <c r="D73" s="39">
        <f>'8. sz.melléklet Önkormányzat'!D74+'9. sz. melléklet Hivatal'!D73+'10. sz. melléklet Hétszínvirág'!D73+'11. sz. melléklet Bóbita'!D73+'12. sz.mell. Családs.és Bölcsőd'!D73+'13. sz. mellékletMűvelődési ház'!D73+'14. sz. melléklet Könyvtár'!D73+'15.sz. melléklet IGESZ'!D73</f>
        <v>0</v>
      </c>
      <c r="E73" s="39">
        <f>'8. sz.melléklet Önkormányzat'!E74+'9. sz. melléklet Hivatal'!E73+'10. sz. melléklet Hétszínvirág'!E73+'11. sz. melléklet Bóbita'!E73+'12. sz.mell. Családs.és Bölcsőd'!E73+'13. sz. mellékletMűvelődési ház'!E73+'14. sz. melléklet Könyvtár'!E73+'15.sz. melléklet IGESZ'!E73</f>
        <v>0</v>
      </c>
      <c r="F73" s="39">
        <f>'8. sz.melléklet Önkormányzat'!F74+'9. sz. melléklet Hivatal'!F73+'10. sz. melléklet Hétszínvirág'!F73+'11. sz. melléklet Bóbita'!F73+'12. sz.mell. Családs.és Bölcsőd'!F73+'13. sz. mellékletMűvelődési ház'!F73+'14. sz. melléklet Könyvtár'!F73+'15.sz. melléklet IGESZ'!F73</f>
        <v>0</v>
      </c>
      <c r="G73" s="44"/>
      <c r="H73" s="34"/>
      <c r="I73" s="34"/>
    </row>
    <row r="74" spans="1:9" ht="20.25">
      <c r="A74" s="22" t="s">
        <v>28</v>
      </c>
      <c r="B74" s="22" t="s">
        <v>91</v>
      </c>
      <c r="C74" s="43">
        <f>'8. sz.melléklet Önkormányzat'!C75+'9. sz. melléklet Hivatal'!C74+'10. sz. melléklet Hétszínvirág'!C74+'11. sz. melléklet Bóbita'!C74+'12. sz.mell. Családs.és Bölcsőd'!C74+'13. sz. mellékletMűvelődési ház'!C74+'14. sz. melléklet Könyvtár'!C74+'15.sz. melléklet IGESZ'!C74</f>
        <v>668522</v>
      </c>
      <c r="D74" s="43">
        <f>'8. sz.melléklet Önkormányzat'!D75+'9. sz. melléklet Hivatal'!D74+'10. sz. melléklet Hétszínvirág'!D74+'11. sz. melléklet Bóbita'!D74+'12. sz.mell. Családs.és Bölcsőd'!D74+'13. sz. mellékletMűvelődési ház'!D74+'14. sz. melléklet Könyvtár'!D74+'15.sz. melléklet IGESZ'!D74</f>
        <v>485677</v>
      </c>
      <c r="E74" s="43">
        <f>'8. sz.melléklet Önkormányzat'!E75+'9. sz. melléklet Hivatal'!E74+'10. sz. melléklet Hétszínvirág'!E74+'11. sz. melléklet Bóbita'!E74+'12. sz.mell. Családs.és Bölcsőd'!E74+'13. sz. mellékletMűvelődési ház'!E74+'14. sz. melléklet Könyvtár'!E74+'15.sz. melléklet IGESZ'!E74</f>
        <v>0</v>
      </c>
      <c r="F74" s="43">
        <f>'8. sz.melléklet Önkormányzat'!F75+'9. sz. melléklet Hivatal'!F74+'10. sz. melléklet Hétszínvirág'!F74+'11. sz. melléklet Bóbita'!F74+'12. sz.mell. Családs.és Bölcsőd'!F74+'13. sz. mellékletMűvelődési ház'!F74+'14. sz. melléklet Könyvtár'!F74+'15.sz. melléklet IGESZ'!F74</f>
        <v>182845</v>
      </c>
      <c r="G74" s="43">
        <f>G75+G76</f>
        <v>681892.4400000001</v>
      </c>
      <c r="H74" s="43">
        <f>H75+H76</f>
        <v>702349.2132000001</v>
      </c>
      <c r="I74" s="43">
        <f>I75+I76</f>
        <v>723419.6895960001</v>
      </c>
    </row>
    <row r="75" spans="1:9" ht="20.25">
      <c r="A75" s="37"/>
      <c r="B75" s="38" t="s">
        <v>92</v>
      </c>
      <c r="C75" s="39">
        <f>'8. sz.melléklet Önkormányzat'!C76+'9. sz. melléklet Hivatal'!C75+'10. sz. melléklet Hétszínvirág'!C75+'11. sz. melléklet Bóbita'!C75+'12. sz.mell. Családs.és Bölcsőd'!C75+'13. sz. mellékletMűvelődési ház'!C75+'14. sz. melléklet Könyvtár'!C75+'15.sz. melléklet IGESZ'!C75</f>
        <v>0</v>
      </c>
      <c r="D75" s="39">
        <f>'8. sz.melléklet Önkormányzat'!D76+'9. sz. melléklet Hivatal'!D75+'10. sz. melléklet Hétszínvirág'!D75+'11. sz. melléklet Bóbita'!D75+'12. sz.mell. Családs.és Bölcsőd'!D75+'13. sz. mellékletMűvelődési ház'!D75+'14. sz. melléklet Könyvtár'!D75+'15.sz. melléklet IGESZ'!D75</f>
        <v>0</v>
      </c>
      <c r="E75" s="39">
        <f>'8. sz.melléklet Önkormányzat'!E76+'9. sz. melléklet Hivatal'!E75+'10. sz. melléklet Hétszínvirág'!E75+'11. sz. melléklet Bóbita'!E75+'12. sz.mell. Családs.és Bölcsőd'!E75+'13. sz. mellékletMűvelődési ház'!E75+'14. sz. melléklet Könyvtár'!E75+'15.sz. melléklet IGESZ'!E75</f>
        <v>0</v>
      </c>
      <c r="F75" s="39">
        <f>'8. sz.melléklet Önkormányzat'!F76+'9. sz. melléklet Hivatal'!F75+'10. sz. melléklet Hétszínvirág'!F75+'11. sz. melléklet Bóbita'!F75+'12. sz.mell. Családs.és Bölcsőd'!F75+'13. sz. mellékletMűvelődési ház'!F75+'14. sz. melléklet Könyvtár'!F75+'15.sz. melléklet IGESZ'!F75</f>
        <v>0</v>
      </c>
      <c r="G75" s="44"/>
      <c r="H75" s="34"/>
      <c r="I75" s="34"/>
    </row>
    <row r="76" spans="1:9" ht="20.25">
      <c r="A76" s="30"/>
      <c r="B76" s="38" t="s">
        <v>93</v>
      </c>
      <c r="C76" s="39">
        <f>'8. sz.melléklet Önkormányzat'!C77+'9. sz. melléklet Hivatal'!C76+'10. sz. melléklet Hétszínvirág'!C76+'11. sz. melléklet Bóbita'!C76+'12. sz.mell. Családs.és Bölcsőd'!C76+'13. sz. mellékletMűvelődési ház'!C76+'14. sz. melléklet Könyvtár'!C76+'15.sz. melléklet IGESZ'!C76</f>
        <v>668522</v>
      </c>
      <c r="D76" s="39">
        <f>'8. sz.melléklet Önkormányzat'!D77+'9. sz. melléklet Hivatal'!D76+'10. sz. melléklet Hétszínvirág'!D76+'11. sz. melléklet Bóbita'!D76+'12. sz.mell. Családs.és Bölcsőd'!D76+'13. sz. mellékletMűvelődési ház'!D76+'14. sz. melléklet Könyvtár'!D76+'15.sz. melléklet IGESZ'!D76</f>
        <v>485677</v>
      </c>
      <c r="E76" s="39">
        <f>'8. sz.melléklet Önkormányzat'!E77+'9. sz. melléklet Hivatal'!E76+'10. sz. melléklet Hétszínvirág'!E76+'11. sz. melléklet Bóbita'!E76+'12. sz.mell. Családs.és Bölcsőd'!E76+'13. sz. mellékletMűvelődési ház'!E76+'14. sz. melléklet Könyvtár'!E76+'15.sz. melléklet IGESZ'!E76</f>
        <v>0</v>
      </c>
      <c r="F76" s="39">
        <f>'8. sz.melléklet Önkormányzat'!F77+'9. sz. melléklet Hivatal'!F76+'10. sz. melléklet Hétszínvirág'!F76+'11. sz. melléklet Bóbita'!F76+'12. sz.mell. Családs.és Bölcsőd'!F76+'13. sz. mellékletMűvelődési ház'!F76+'14. sz. melléklet Könyvtár'!F76+'15.sz. melléklet IGESZ'!F76</f>
        <v>182845</v>
      </c>
      <c r="G76" s="39">
        <f>C76*1.02</f>
        <v>681892.4400000001</v>
      </c>
      <c r="H76" s="39">
        <f>G76*1.03</f>
        <v>702349.2132000001</v>
      </c>
      <c r="I76" s="39">
        <f>H76*1.03</f>
        <v>723419.6895960001</v>
      </c>
    </row>
    <row r="77" spans="1:9" ht="20.25">
      <c r="A77" s="48"/>
      <c r="B77" s="32" t="s">
        <v>94</v>
      </c>
      <c r="C77" s="47">
        <f>'8. sz.melléklet Önkormányzat'!C78+'9. sz. melléklet Hivatal'!C77+'10. sz. melléklet Hétszínvirág'!C77+'11. sz. melléklet Bóbita'!C77+'12. sz.mell. Családs.és Bölcsőd'!C77+'13. sz. mellékletMűvelődési ház'!C77+'14. sz. melléklet Könyvtár'!C77+'15.sz. melléklet IGESZ'!C77</f>
        <v>2388567</v>
      </c>
      <c r="D77" s="47">
        <f>'8. sz.melléklet Önkormányzat'!D78+'9. sz. melléklet Hivatal'!D77+'10. sz. melléklet Hétszínvirág'!D77+'11. sz. melléklet Bóbita'!D77+'12. sz.mell. Családs.és Bölcsőd'!D77+'13. sz. mellékletMűvelődési ház'!D77+'14. sz. melléklet Könyvtár'!D77+'15.sz. melléklet IGESZ'!D77</f>
        <v>1373905</v>
      </c>
      <c r="E77" s="47">
        <f>'8. sz.melléklet Önkormányzat'!E78+'9. sz. melléklet Hivatal'!E77+'10. sz. melléklet Hétszínvirág'!E77+'11. sz. melléklet Bóbita'!E77+'12. sz.mell. Családs.és Bölcsőd'!E77+'13. sz. mellékletMűvelődési ház'!E77+'14. sz. melléklet Könyvtár'!E77+'15.sz. melléklet IGESZ'!E77</f>
        <v>647042</v>
      </c>
      <c r="F77" s="47">
        <f>'8. sz.melléklet Önkormányzat'!F78+'9. sz. melléklet Hivatal'!F77+'10. sz. melléklet Hétszínvirág'!F77+'11. sz. melléklet Bóbita'!F77+'12. sz.mell. Családs.és Bölcsőd'!F77+'13. sz. mellékletMűvelődési ház'!F77+'14. sz. melléklet Könyvtár'!F77+'15.sz. melléklet IGESZ'!F77</f>
        <v>367620</v>
      </c>
      <c r="G77" s="47">
        <f>G72+G74</f>
        <v>1756303.58</v>
      </c>
      <c r="H77" s="47">
        <f>H72+H74</f>
        <v>1807672.6874000002</v>
      </c>
      <c r="I77" s="47">
        <f>I72+I74</f>
        <v>1860582.8680220002</v>
      </c>
    </row>
    <row r="78" spans="1:9" ht="20.25">
      <c r="A78" s="49"/>
      <c r="B78" s="50" t="s">
        <v>95</v>
      </c>
      <c r="C78" s="47">
        <f aca="true" t="shared" si="11" ref="C78:I78">C77-C76</f>
        <v>1720045</v>
      </c>
      <c r="D78" s="39">
        <f t="shared" si="11"/>
        <v>888228</v>
      </c>
      <c r="E78" s="39">
        <f t="shared" si="11"/>
        <v>647042</v>
      </c>
      <c r="F78" s="39">
        <f t="shared" si="11"/>
        <v>184775</v>
      </c>
      <c r="G78" s="47">
        <f t="shared" si="11"/>
        <v>1074411.1400000001</v>
      </c>
      <c r="H78" s="47">
        <f t="shared" si="11"/>
        <v>1105323.4742</v>
      </c>
      <c r="I78" s="47">
        <f t="shared" si="11"/>
        <v>1137163.178426</v>
      </c>
    </row>
    <row r="79" spans="1:9" ht="20.25">
      <c r="A79" s="51"/>
      <c r="B79" s="52" t="s">
        <v>96</v>
      </c>
      <c r="C79" s="53">
        <f>'8. sz.melléklet Önkormányzat'!C80+'9. sz. melléklet Hivatal'!C79+'10. sz. melléklet Hétszínvirág'!C79+'11. sz. melléklet Bóbita'!C79+'12. sz.mell. Családs.és Bölcsőd'!C79+'13. sz. mellékletMűvelődési ház'!C79+'14. sz. melléklet Könyvtár'!C79+'15.sz. melléklet IGESZ'!C79</f>
        <v>166.75</v>
      </c>
      <c r="D79" s="53">
        <f>'8. sz.melléklet Önkormányzat'!D80+'9. sz. melléklet Hivatal'!D79+'10. sz. melléklet Hétszínvirág'!D79+'11. sz. melléklet Bóbita'!D79+'12. sz.mell. Családs.és Bölcsőd'!D79+'13. sz. mellékletMűvelődési ház'!D79+'14. sz. melléklet Könyvtár'!D79+'15.sz. melléklet IGESZ'!D79</f>
        <v>166.75</v>
      </c>
      <c r="E79" s="53">
        <f>'8. sz.melléklet Önkormányzat'!E80+'9. sz. melléklet Hivatal'!E79+'10. sz. melléklet Hétszínvirág'!E79+'11. sz. melléklet Bóbita'!E79+'12. sz.mell. Családs.és Bölcsőd'!E79+'13. sz. mellékletMűvelődési ház'!E79+'14. sz. melléklet Könyvtár'!E79+'15.sz. melléklet IGESZ'!E79</f>
        <v>0</v>
      </c>
      <c r="F79" s="53">
        <f>'8. sz.melléklet Önkormányzat'!F80+'9. sz. melléklet Hivatal'!F79+'10. sz. melléklet Hétszínvirág'!F79+'11. sz. melléklet Bóbita'!F79+'12. sz.mell. Családs.és Bölcsőd'!F79+'13. sz. mellékletMűvelődési ház'!F79+'14. sz. melléklet Könyvtár'!F79+'15.sz. melléklet IGESZ'!F79</f>
        <v>0</v>
      </c>
      <c r="G79" s="54">
        <v>166.75</v>
      </c>
      <c r="H79" s="55">
        <v>166.75</v>
      </c>
      <c r="I79" s="55">
        <v>166.75</v>
      </c>
    </row>
    <row r="80" spans="1:9" ht="20.25">
      <c r="A80" s="51"/>
      <c r="B80" s="52" t="s">
        <v>97</v>
      </c>
      <c r="C80" s="53">
        <f>'8. sz.melléklet Önkormányzat'!C81+'9. sz. melléklet Hivatal'!C80+'10. sz. melléklet Hétszínvirág'!C80+'11. sz. melléklet Bóbita'!C80+'12. sz.mell. Családs.és Bölcsőd'!C80+'13. sz. mellékletMűvelődési ház'!C80+'14. sz. melléklet Könyvtár'!C80+'15.sz. melléklet IGESZ'!C80</f>
        <v>30</v>
      </c>
      <c r="D80" s="47">
        <f>'8. sz.melléklet Önkormányzat'!D81+'9. sz. melléklet Hivatal'!D80+'10. sz. melléklet Hétszínvirág'!D80+'11. sz. melléklet Bóbita'!D80+'12. sz.mell. Családs.és Bölcsőd'!D80+'13. sz. mellékletMűvelődési ház'!D80+'14. sz. melléklet Könyvtár'!D80+'15.sz. melléklet IGESZ'!D80</f>
        <v>0</v>
      </c>
      <c r="E80" s="53">
        <f>'8. sz.melléklet Önkormányzat'!E81+'9. sz. melléklet Hivatal'!E80+'10. sz. melléklet Hétszínvirág'!E80+'11. sz. melléklet Bóbita'!E80+'12. sz.mell. Családs.és Bölcsőd'!E80+'13. sz. mellékletMűvelődési ház'!E80+'14. sz. melléklet Könyvtár'!E80+'15.sz. melléklet IGESZ'!E80</f>
        <v>0</v>
      </c>
      <c r="F80" s="47">
        <f>'8. sz.melléklet Önkormányzat'!F81+'9. sz. melléklet Hivatal'!F80+'10. sz. melléklet Hétszínvirág'!F80+'11. sz. melléklet Bóbita'!F80+'12. sz.mell. Családs.és Bölcsőd'!F80+'13. sz. mellékletMűvelődési ház'!F80+'14. sz. melléklet Könyvtár'!F80+'15.sz. melléklet IGESZ'!F80</f>
        <v>0</v>
      </c>
      <c r="G80" s="54">
        <v>30</v>
      </c>
      <c r="H80" s="54">
        <v>30</v>
      </c>
      <c r="I80" s="54">
        <v>30</v>
      </c>
    </row>
    <row r="81" spans="3:9" ht="20.25">
      <c r="C81" s="1">
        <f>C46-C78</f>
        <v>0</v>
      </c>
      <c r="G81" s="2">
        <f>G44-G78</f>
        <v>-0.4199999999254942</v>
      </c>
      <c r="H81" s="2">
        <f>H44-H78</f>
        <v>-0.43259999994188547</v>
      </c>
      <c r="I81" s="2">
        <f>I44-I78</f>
        <v>0.07442199997603893</v>
      </c>
    </row>
  </sheetData>
  <sheetProtection selectLockedCells="1" selectUnlockedCells="1"/>
  <mergeCells count="6">
    <mergeCell ref="B1:C1"/>
    <mergeCell ref="B2:C2"/>
    <mergeCell ref="D4:F4"/>
    <mergeCell ref="G4:I4"/>
    <mergeCell ref="D48:F48"/>
    <mergeCell ref="G48:I48"/>
  </mergeCells>
  <printOptions horizontalCentered="1"/>
  <pageMargins left="0.7875" right="0.7875" top="0.7875" bottom="0.9840277777777777" header="0.5118055555555555" footer="0.5118055555555555"/>
  <pageSetup fitToHeight="1" fitToWidth="1" horizontalDpi="300" verticalDpi="300" orientation="portrait" paperSize="9" r:id="rId1"/>
  <headerFooter alignWithMargins="0">
    <oddHeader xml:space="preserve">&amp;R 1. sz. melléklet az 3 /2015.(II.19.)  önkormányzati rendelethez </oddHeader>
    <oddFooter>&amp;L&amp;D</oddFoot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95"/>
  <sheetViews>
    <sheetView zoomScale="77" zoomScaleNormal="77" zoomScaleSheetLayoutView="50" zoomScalePageLayoutView="0" workbookViewId="0" topLeftCell="A70">
      <selection activeCell="B90" sqref="B90"/>
    </sheetView>
  </sheetViews>
  <sheetFormatPr defaultColWidth="9.140625" defaultRowHeight="12.75"/>
  <cols>
    <col min="1" max="1" width="11.421875" style="223" customWidth="1"/>
    <col min="2" max="2" width="71.8515625" style="223" customWidth="1"/>
    <col min="3" max="3" width="21.421875" style="223" customWidth="1"/>
    <col min="4" max="4" width="11.8515625" style="223" customWidth="1"/>
    <col min="5" max="5" width="13.57421875" style="223" customWidth="1"/>
    <col min="6" max="6" width="11.28125" style="223" customWidth="1"/>
    <col min="7" max="7" width="17.00390625" style="223" customWidth="1"/>
    <col min="8" max="9" width="9.140625" style="223" customWidth="1"/>
    <col min="10" max="10" width="12.00390625" style="223" customWidth="1"/>
    <col min="11" max="16384" width="9.140625" style="223" customWidth="1"/>
  </cols>
  <sheetData>
    <row r="1" spans="1:8" s="224" customFormat="1" ht="21" customHeight="1">
      <c r="A1" s="94"/>
      <c r="B1" s="94"/>
      <c r="C1" s="94"/>
      <c r="D1" s="94"/>
      <c r="E1" s="94"/>
      <c r="F1" s="94"/>
      <c r="G1" s="94"/>
      <c r="H1" s="94"/>
    </row>
    <row r="2" spans="1:8" s="227" customFormat="1" ht="25.5" customHeight="1">
      <c r="A2" s="225"/>
      <c r="B2" s="225"/>
      <c r="C2" s="226" t="s">
        <v>192</v>
      </c>
      <c r="D2" s="224"/>
      <c r="E2" s="224"/>
      <c r="F2" s="224"/>
      <c r="G2" s="224"/>
      <c r="H2" s="224"/>
    </row>
    <row r="3" spans="1:3" s="227" customFormat="1" ht="18.75">
      <c r="A3" s="228"/>
      <c r="B3" s="229" t="s">
        <v>193</v>
      </c>
      <c r="C3" s="230" t="s">
        <v>194</v>
      </c>
    </row>
    <row r="4" spans="1:3" s="227" customFormat="1" ht="15.75" customHeight="1">
      <c r="A4" s="231"/>
      <c r="B4" s="229" t="s">
        <v>195</v>
      </c>
      <c r="C4" s="232" t="s">
        <v>196</v>
      </c>
    </row>
    <row r="5" spans="1:8" ht="18.75">
      <c r="A5" s="233"/>
      <c r="B5" s="233"/>
      <c r="C5" s="234" t="s">
        <v>155</v>
      </c>
      <c r="D5" s="227"/>
      <c r="E5" s="227"/>
      <c r="F5" s="227"/>
      <c r="G5" s="227"/>
      <c r="H5" s="227"/>
    </row>
    <row r="6" spans="1:8" s="236" customFormat="1" ht="28.5" customHeight="1">
      <c r="A6" s="228"/>
      <c r="B6" s="235" t="s">
        <v>197</v>
      </c>
      <c r="C6" s="235" t="s">
        <v>198</v>
      </c>
      <c r="H6" s="223"/>
    </row>
    <row r="7" spans="1:7" s="236" customFormat="1" ht="15.75" customHeight="1">
      <c r="A7" s="228"/>
      <c r="B7" s="228"/>
      <c r="C7" s="228"/>
      <c r="D7" s="374" t="s">
        <v>6</v>
      </c>
      <c r="E7" s="374"/>
      <c r="F7" s="374"/>
      <c r="G7" s="237"/>
    </row>
    <row r="8" spans="1:7" s="236" customFormat="1" ht="57">
      <c r="A8" s="238"/>
      <c r="B8" s="238" t="s">
        <v>199</v>
      </c>
      <c r="C8" s="239"/>
      <c r="D8" s="12" t="s">
        <v>8</v>
      </c>
      <c r="E8" s="12" t="s">
        <v>9</v>
      </c>
      <c r="F8" s="12" t="s">
        <v>10</v>
      </c>
      <c r="G8" s="240"/>
    </row>
    <row r="9" spans="1:8" s="237" customFormat="1" ht="27.75" customHeight="1">
      <c r="A9" s="228" t="s">
        <v>14</v>
      </c>
      <c r="B9" s="116" t="s">
        <v>15</v>
      </c>
      <c r="C9" s="72">
        <f>C10+C11+C12+C13+C14+C15</f>
        <v>625074</v>
      </c>
      <c r="D9" s="72">
        <f>D10+D11+D12+D13+D14+D15</f>
        <v>435299</v>
      </c>
      <c r="E9" s="72">
        <f>E10+E11+E12+E13+E14+E15</f>
        <v>0</v>
      </c>
      <c r="F9" s="72">
        <f>F10+F11+F12+F13+F14+F15</f>
        <v>189775</v>
      </c>
      <c r="G9" s="240">
        <f aca="true" t="shared" si="0" ref="G9:G40">SUM(D9:F9)</f>
        <v>625074</v>
      </c>
      <c r="H9" s="236"/>
    </row>
    <row r="10" spans="1:8" s="240" customFormat="1" ht="18.75">
      <c r="A10" s="101"/>
      <c r="B10" s="102" t="s">
        <v>16</v>
      </c>
      <c r="C10" s="103">
        <v>243443</v>
      </c>
      <c r="D10" s="103">
        <f>C10-F10</f>
        <v>58668</v>
      </c>
      <c r="E10" s="103"/>
      <c r="F10" s="103">
        <f>'9. sz. melléklet Hivatal'!F77</f>
        <v>184775</v>
      </c>
      <c r="G10" s="240">
        <f t="shared" si="0"/>
        <v>243443</v>
      </c>
      <c r="H10" s="237"/>
    </row>
    <row r="11" spans="1:7" s="240" customFormat="1" ht="36">
      <c r="A11" s="70"/>
      <c r="B11" s="102" t="s">
        <v>17</v>
      </c>
      <c r="C11" s="85">
        <v>180416</v>
      </c>
      <c r="D11" s="103">
        <v>180416</v>
      </c>
      <c r="E11" s="103"/>
      <c r="F11" s="103"/>
      <c r="G11" s="240">
        <f t="shared" si="0"/>
        <v>180416</v>
      </c>
    </row>
    <row r="12" spans="1:7" s="240" customFormat="1" ht="36">
      <c r="A12" s="70"/>
      <c r="B12" s="102" t="s">
        <v>18</v>
      </c>
      <c r="C12" s="85">
        <v>116834</v>
      </c>
      <c r="D12" s="103">
        <v>111834</v>
      </c>
      <c r="E12" s="103"/>
      <c r="F12" s="103">
        <v>5000</v>
      </c>
      <c r="G12" s="240">
        <f t="shared" si="0"/>
        <v>116834</v>
      </c>
    </row>
    <row r="13" spans="1:7" s="240" customFormat="1" ht="36">
      <c r="A13" s="70"/>
      <c r="B13" s="102" t="s">
        <v>19</v>
      </c>
      <c r="C13" s="85">
        <v>12911</v>
      </c>
      <c r="D13" s="103">
        <v>12911</v>
      </c>
      <c r="E13" s="103"/>
      <c r="F13" s="103"/>
      <c r="G13" s="240">
        <f t="shared" si="0"/>
        <v>12911</v>
      </c>
    </row>
    <row r="14" spans="1:7" s="240" customFormat="1" ht="36">
      <c r="A14" s="70"/>
      <c r="B14" s="102" t="s">
        <v>20</v>
      </c>
      <c r="C14" s="85">
        <v>5470</v>
      </c>
      <c r="D14" s="103">
        <v>5470</v>
      </c>
      <c r="E14" s="103"/>
      <c r="F14" s="103"/>
      <c r="G14" s="240">
        <f t="shared" si="0"/>
        <v>5470</v>
      </c>
    </row>
    <row r="15" spans="1:7" s="240" customFormat="1" ht="18.75">
      <c r="A15" s="70"/>
      <c r="B15" s="102" t="s">
        <v>21</v>
      </c>
      <c r="C15" s="85">
        <v>66000</v>
      </c>
      <c r="D15" s="85">
        <v>66000</v>
      </c>
      <c r="E15" s="241"/>
      <c r="F15" s="241"/>
      <c r="G15" s="240">
        <f t="shared" si="0"/>
        <v>66000</v>
      </c>
    </row>
    <row r="16" spans="1:8" s="237" customFormat="1" ht="36">
      <c r="A16" s="70" t="s">
        <v>22</v>
      </c>
      <c r="B16" s="116" t="s">
        <v>23</v>
      </c>
      <c r="C16" s="89">
        <f>C17+C18+C19+C20</f>
        <v>94622</v>
      </c>
      <c r="D16" s="89">
        <f>D17+D18+D19+D20</f>
        <v>76863</v>
      </c>
      <c r="E16" s="89">
        <f>E17+E18+E19+E20</f>
        <v>17759</v>
      </c>
      <c r="F16" s="89">
        <f>F17+F18+F19+F20</f>
        <v>0</v>
      </c>
      <c r="G16" s="240">
        <f t="shared" si="0"/>
        <v>94622</v>
      </c>
      <c r="H16" s="240"/>
    </row>
    <row r="17" spans="1:7" s="237" customFormat="1" ht="36">
      <c r="A17" s="101"/>
      <c r="B17" s="102" t="s">
        <v>24</v>
      </c>
      <c r="C17" s="103">
        <v>1200</v>
      </c>
      <c r="D17" s="103"/>
      <c r="E17" s="103">
        <v>1200</v>
      </c>
      <c r="F17" s="103"/>
      <c r="G17" s="240">
        <f t="shared" si="0"/>
        <v>1200</v>
      </c>
    </row>
    <row r="18" spans="1:7" s="237" customFormat="1" ht="36">
      <c r="A18" s="70"/>
      <c r="B18" s="102" t="s">
        <v>25</v>
      </c>
      <c r="C18" s="85">
        <v>16559</v>
      </c>
      <c r="D18" s="103"/>
      <c r="E18" s="103">
        <v>16559</v>
      </c>
      <c r="F18" s="103"/>
      <c r="G18" s="240">
        <f t="shared" si="0"/>
        <v>16559</v>
      </c>
    </row>
    <row r="19" spans="1:7" s="237" customFormat="1" ht="36">
      <c r="A19" s="70"/>
      <c r="B19" s="102" t="s">
        <v>26</v>
      </c>
      <c r="C19" s="85">
        <v>38356</v>
      </c>
      <c r="D19" s="103">
        <v>38356</v>
      </c>
      <c r="E19" s="103"/>
      <c r="F19" s="103"/>
      <c r="G19" s="240">
        <f t="shared" si="0"/>
        <v>38356</v>
      </c>
    </row>
    <row r="20" spans="1:7" s="237" customFormat="1" ht="36">
      <c r="A20" s="70"/>
      <c r="B20" s="102" t="s">
        <v>27</v>
      </c>
      <c r="C20" s="85">
        <v>38507</v>
      </c>
      <c r="D20" s="103">
        <v>38507</v>
      </c>
      <c r="E20" s="103"/>
      <c r="F20" s="103"/>
      <c r="G20" s="240">
        <f t="shared" si="0"/>
        <v>38507</v>
      </c>
    </row>
    <row r="21" spans="1:7" s="237" customFormat="1" ht="36">
      <c r="A21" s="70" t="s">
        <v>28</v>
      </c>
      <c r="B21" s="112" t="s">
        <v>29</v>
      </c>
      <c r="C21" s="89">
        <f>C22</f>
        <v>0</v>
      </c>
      <c r="D21" s="89">
        <f>D22</f>
        <v>0</v>
      </c>
      <c r="E21" s="89">
        <f>E22</f>
        <v>0</v>
      </c>
      <c r="F21" s="89">
        <f>F22</f>
        <v>0</v>
      </c>
      <c r="G21" s="240">
        <f t="shared" si="0"/>
        <v>0</v>
      </c>
    </row>
    <row r="22" spans="1:7" s="237" customFormat="1" ht="36">
      <c r="A22" s="70"/>
      <c r="B22" s="127" t="s">
        <v>200</v>
      </c>
      <c r="C22" s="85"/>
      <c r="D22" s="242"/>
      <c r="E22" s="85"/>
      <c r="F22" s="242"/>
      <c r="G22" s="240">
        <f t="shared" si="0"/>
        <v>0</v>
      </c>
    </row>
    <row r="23" spans="1:8" s="240" customFormat="1" ht="38.25" customHeight="1">
      <c r="A23" s="105" t="s">
        <v>31</v>
      </c>
      <c r="B23" s="112" t="s">
        <v>32</v>
      </c>
      <c r="C23" s="89">
        <f>C24+C25+C26+C27</f>
        <v>198700</v>
      </c>
      <c r="D23" s="89">
        <f>D24+D25+D26+D27</f>
        <v>198700</v>
      </c>
      <c r="E23" s="89">
        <f>E24+E25+E26+E27</f>
        <v>0</v>
      </c>
      <c r="F23" s="89">
        <f>F24+F25+F26+F27</f>
        <v>0</v>
      </c>
      <c r="G23" s="240">
        <f t="shared" si="0"/>
        <v>198700</v>
      </c>
      <c r="H23" s="237"/>
    </row>
    <row r="24" spans="1:7" s="240" customFormat="1" ht="72">
      <c r="A24" s="70"/>
      <c r="B24" s="106" t="s">
        <v>33</v>
      </c>
      <c r="C24" s="85">
        <v>55200</v>
      </c>
      <c r="D24" s="85">
        <v>55200</v>
      </c>
      <c r="E24" s="241"/>
      <c r="F24" s="241"/>
      <c r="G24" s="240">
        <f t="shared" si="0"/>
        <v>55200</v>
      </c>
    </row>
    <row r="25" spans="1:7" s="240" customFormat="1" ht="18.75">
      <c r="A25" s="73"/>
      <c r="B25" s="106" t="s">
        <v>34</v>
      </c>
      <c r="C25" s="85">
        <v>26000</v>
      </c>
      <c r="D25" s="85">
        <v>26000</v>
      </c>
      <c r="E25" s="241"/>
      <c r="F25" s="241"/>
      <c r="G25" s="240">
        <f t="shared" si="0"/>
        <v>26000</v>
      </c>
    </row>
    <row r="26" spans="1:8" s="237" customFormat="1" ht="18.75">
      <c r="A26" s="70"/>
      <c r="B26" s="106" t="s">
        <v>35</v>
      </c>
      <c r="C26" s="85"/>
      <c r="D26" s="85"/>
      <c r="E26" s="243"/>
      <c r="F26" s="243"/>
      <c r="G26" s="240">
        <f t="shared" si="0"/>
        <v>0</v>
      </c>
      <c r="H26" s="240"/>
    </row>
    <row r="27" spans="1:8" s="240" customFormat="1" ht="72">
      <c r="A27" s="101"/>
      <c r="B27" s="106" t="s">
        <v>36</v>
      </c>
      <c r="C27" s="103">
        <v>117500</v>
      </c>
      <c r="D27" s="85">
        <v>117500</v>
      </c>
      <c r="E27" s="241"/>
      <c r="F27" s="241"/>
      <c r="G27" s="240">
        <f t="shared" si="0"/>
        <v>117500</v>
      </c>
      <c r="H27" s="237"/>
    </row>
    <row r="28" spans="1:7" s="240" customFormat="1" ht="27.75" customHeight="1">
      <c r="A28" s="105" t="s">
        <v>37</v>
      </c>
      <c r="B28" s="244" t="s">
        <v>38</v>
      </c>
      <c r="C28" s="89">
        <f>C29+C30+C31+C32+C33</f>
        <v>31650</v>
      </c>
      <c r="D28" s="89">
        <f>D29+D30+D31+D32+D33</f>
        <v>31650</v>
      </c>
      <c r="E28" s="89">
        <f>E29+E30+E31+E32+E33</f>
        <v>0</v>
      </c>
      <c r="F28" s="89">
        <f>F29+F30+F31+F32+F33</f>
        <v>0</v>
      </c>
      <c r="G28" s="240">
        <f t="shared" si="0"/>
        <v>31650</v>
      </c>
    </row>
    <row r="29" spans="1:7" s="240" customFormat="1" ht="54">
      <c r="A29" s="70"/>
      <c r="B29" s="102" t="s">
        <v>39</v>
      </c>
      <c r="C29" s="85">
        <v>31650</v>
      </c>
      <c r="D29" s="85">
        <v>31650</v>
      </c>
      <c r="E29" s="85"/>
      <c r="F29" s="85"/>
      <c r="G29" s="240">
        <f t="shared" si="0"/>
        <v>31650</v>
      </c>
    </row>
    <row r="30" spans="1:7" s="240" customFormat="1" ht="20.25" customHeight="1">
      <c r="A30" s="70"/>
      <c r="B30" s="102" t="s">
        <v>40</v>
      </c>
      <c r="C30" s="85"/>
      <c r="D30" s="85"/>
      <c r="E30" s="85"/>
      <c r="F30" s="85"/>
      <c r="G30" s="240">
        <f t="shared" si="0"/>
        <v>0</v>
      </c>
    </row>
    <row r="31" spans="1:7" s="240" customFormat="1" ht="18" customHeight="1">
      <c r="A31" s="70"/>
      <c r="B31" s="102" t="s">
        <v>41</v>
      </c>
      <c r="C31" s="85"/>
      <c r="D31" s="85"/>
      <c r="E31" s="85"/>
      <c r="F31" s="85"/>
      <c r="G31" s="240">
        <f t="shared" si="0"/>
        <v>0</v>
      </c>
    </row>
    <row r="32" spans="1:7" s="240" customFormat="1" ht="15" customHeight="1">
      <c r="A32" s="70"/>
      <c r="B32" s="102" t="s">
        <v>42</v>
      </c>
      <c r="C32" s="85"/>
      <c r="D32" s="85"/>
      <c r="E32" s="85"/>
      <c r="F32" s="85"/>
      <c r="G32" s="240">
        <f t="shared" si="0"/>
        <v>0</v>
      </c>
    </row>
    <row r="33" spans="1:7" s="240" customFormat="1" ht="18.75">
      <c r="A33" s="70"/>
      <c r="B33" s="102" t="s">
        <v>43</v>
      </c>
      <c r="C33" s="85"/>
      <c r="D33" s="85"/>
      <c r="E33" s="85"/>
      <c r="F33" s="85"/>
      <c r="G33" s="240">
        <f t="shared" si="0"/>
        <v>0</v>
      </c>
    </row>
    <row r="34" spans="1:7" s="240" customFormat="1" ht="18.75">
      <c r="A34" s="105" t="s">
        <v>44</v>
      </c>
      <c r="B34" s="112" t="s">
        <v>45</v>
      </c>
      <c r="C34" s="85">
        <f>C35+C36</f>
        <v>0</v>
      </c>
      <c r="D34" s="85"/>
      <c r="E34" s="85"/>
      <c r="F34" s="85"/>
      <c r="G34" s="240">
        <f t="shared" si="0"/>
        <v>0</v>
      </c>
    </row>
    <row r="35" spans="1:7" s="240" customFormat="1" ht="18.75">
      <c r="A35" s="73"/>
      <c r="B35" s="102" t="s">
        <v>46</v>
      </c>
      <c r="C35" s="85"/>
      <c r="D35" s="85"/>
      <c r="E35" s="85"/>
      <c r="F35" s="85"/>
      <c r="G35" s="240">
        <f t="shared" si="0"/>
        <v>0</v>
      </c>
    </row>
    <row r="36" spans="1:7" s="240" customFormat="1" ht="18.75">
      <c r="A36" s="75"/>
      <c r="B36" s="102" t="s">
        <v>47</v>
      </c>
      <c r="C36" s="85"/>
      <c r="D36" s="85"/>
      <c r="E36" s="85"/>
      <c r="F36" s="85"/>
      <c r="G36" s="240">
        <f t="shared" si="0"/>
        <v>0</v>
      </c>
    </row>
    <row r="37" spans="1:7" s="240" customFormat="1" ht="18" customHeight="1">
      <c r="A37" s="245" t="s">
        <v>48</v>
      </c>
      <c r="B37" s="112" t="s">
        <v>49</v>
      </c>
      <c r="C37" s="85">
        <f>C38</f>
        <v>0</v>
      </c>
      <c r="D37" s="85"/>
      <c r="E37" s="85"/>
      <c r="F37" s="85"/>
      <c r="G37" s="240">
        <f t="shared" si="0"/>
        <v>0</v>
      </c>
    </row>
    <row r="38" spans="1:7" s="240" customFormat="1" ht="21.75" customHeight="1">
      <c r="A38" s="77"/>
      <c r="B38" s="102" t="s">
        <v>201</v>
      </c>
      <c r="C38" s="85"/>
      <c r="D38" s="85"/>
      <c r="E38" s="85"/>
      <c r="F38" s="85"/>
      <c r="G38" s="240">
        <f t="shared" si="0"/>
        <v>0</v>
      </c>
    </row>
    <row r="39" spans="1:7" s="240" customFormat="1" ht="26.25" customHeight="1">
      <c r="A39" s="245" t="s">
        <v>51</v>
      </c>
      <c r="B39" s="112" t="s">
        <v>52</v>
      </c>
      <c r="C39" s="89">
        <f>C40+C41</f>
        <v>581405</v>
      </c>
      <c r="D39" s="89">
        <f>D40+D41</f>
        <v>0</v>
      </c>
      <c r="E39" s="89">
        <f>E40+E41</f>
        <v>581405</v>
      </c>
      <c r="F39" s="89">
        <f>F40+F41</f>
        <v>0</v>
      </c>
      <c r="G39" s="240">
        <f t="shared" si="0"/>
        <v>581405</v>
      </c>
    </row>
    <row r="40" spans="1:7" s="240" customFormat="1" ht="54">
      <c r="A40" s="77"/>
      <c r="B40" s="106" t="s">
        <v>53</v>
      </c>
      <c r="C40" s="85">
        <v>655</v>
      </c>
      <c r="D40" s="242"/>
      <c r="E40" s="85">
        <v>655</v>
      </c>
      <c r="F40" s="242"/>
      <c r="G40" s="240">
        <f t="shared" si="0"/>
        <v>655</v>
      </c>
    </row>
    <row r="41" spans="1:7" s="240" customFormat="1" ht="54">
      <c r="A41" s="77"/>
      <c r="B41" s="106" t="s">
        <v>202</v>
      </c>
      <c r="C41" s="85">
        <f>570000+750+10000</f>
        <v>580750</v>
      </c>
      <c r="D41" s="242"/>
      <c r="E41" s="85">
        <v>580750</v>
      </c>
      <c r="F41" s="242"/>
      <c r="G41" s="240">
        <f aca="true" t="shared" si="1" ref="G41:G72">SUM(D41:F41)</f>
        <v>580750</v>
      </c>
    </row>
    <row r="42" spans="1:7" s="240" customFormat="1" ht="18.75">
      <c r="A42" s="77"/>
      <c r="B42" s="112" t="s">
        <v>55</v>
      </c>
      <c r="C42" s="89">
        <f>C9+C16+C21+C23+C28+C34+C37+C39</f>
        <v>1531451</v>
      </c>
      <c r="D42" s="89">
        <f>D9+D16+D21+D23+D28+D34+D37+D39</f>
        <v>742512</v>
      </c>
      <c r="E42" s="89">
        <f>E9+E16+E21+E23+E28+E34+E37+E39</f>
        <v>599164</v>
      </c>
      <c r="F42" s="89">
        <f>F9+F16+F21+F23+F28+F34+F37+F39</f>
        <v>189775</v>
      </c>
      <c r="G42" s="240">
        <f t="shared" si="1"/>
        <v>1531451</v>
      </c>
    </row>
    <row r="43" spans="1:7" s="240" customFormat="1" ht="18.75">
      <c r="A43" s="245" t="s">
        <v>56</v>
      </c>
      <c r="B43" s="112" t="s">
        <v>57</v>
      </c>
      <c r="C43" s="72">
        <v>3000</v>
      </c>
      <c r="D43" s="242"/>
      <c r="E43" s="85">
        <v>3000</v>
      </c>
      <c r="F43" s="242"/>
      <c r="G43" s="240">
        <f t="shared" si="1"/>
        <v>3000</v>
      </c>
    </row>
    <row r="44" spans="1:7" s="240" customFormat="1" ht="36">
      <c r="A44" s="245" t="s">
        <v>58</v>
      </c>
      <c r="B44" s="112" t="s">
        <v>59</v>
      </c>
      <c r="C44" s="85">
        <v>25363</v>
      </c>
      <c r="D44" s="85">
        <v>25363</v>
      </c>
      <c r="E44" s="85"/>
      <c r="F44" s="85"/>
      <c r="G44" s="240">
        <f t="shared" si="1"/>
        <v>25363</v>
      </c>
    </row>
    <row r="45" spans="1:7" s="240" customFormat="1" ht="36">
      <c r="A45" s="245" t="s">
        <v>60</v>
      </c>
      <c r="B45" s="112" t="s">
        <v>61</v>
      </c>
      <c r="C45" s="85">
        <f>1_sz_melléklet!C42</f>
        <v>54637</v>
      </c>
      <c r="D45" s="85"/>
      <c r="E45" s="85">
        <v>54637</v>
      </c>
      <c r="F45" s="85"/>
      <c r="G45" s="240">
        <f t="shared" si="1"/>
        <v>54637</v>
      </c>
    </row>
    <row r="46" spans="1:7" s="240" customFormat="1" ht="18.75">
      <c r="A46" s="77"/>
      <c r="B46" s="112" t="s">
        <v>62</v>
      </c>
      <c r="C46" s="89">
        <f>C43+C44+C45</f>
        <v>83000</v>
      </c>
      <c r="D46" s="89">
        <f>D43+D44+D45</f>
        <v>25363</v>
      </c>
      <c r="E46" s="89">
        <f>E43+E44+E45</f>
        <v>57637</v>
      </c>
      <c r="F46" s="89">
        <f>F43+F44+F45</f>
        <v>0</v>
      </c>
      <c r="G46" s="240">
        <f t="shared" si="1"/>
        <v>83000</v>
      </c>
    </row>
    <row r="47" spans="1:7" s="240" customFormat="1" ht="15" customHeight="1">
      <c r="A47" s="77"/>
      <c r="B47" s="116" t="s">
        <v>63</v>
      </c>
      <c r="C47" s="89">
        <f>C42+C46</f>
        <v>1614451</v>
      </c>
      <c r="D47" s="89">
        <f>D42+D46</f>
        <v>767875</v>
      </c>
      <c r="E47" s="89">
        <f>E42+E46</f>
        <v>656801</v>
      </c>
      <c r="F47" s="89">
        <f>F42+F46</f>
        <v>189775</v>
      </c>
      <c r="G47" s="240">
        <f t="shared" si="1"/>
        <v>1614451</v>
      </c>
    </row>
    <row r="48" spans="1:8" ht="18.75">
      <c r="A48" s="246"/>
      <c r="B48" s="247"/>
      <c r="C48" s="248"/>
      <c r="D48"/>
      <c r="E48"/>
      <c r="F48"/>
      <c r="G48" s="240">
        <f t="shared" si="1"/>
        <v>0</v>
      </c>
      <c r="H48" s="240"/>
    </row>
    <row r="49" spans="1:8" s="236" customFormat="1" ht="19.5" customHeight="1">
      <c r="A49" s="90"/>
      <c r="B49" s="90"/>
      <c r="C49" s="102"/>
      <c r="D49" s="374" t="s">
        <v>6</v>
      </c>
      <c r="E49" s="374"/>
      <c r="F49" s="374"/>
      <c r="G49" s="240">
        <f t="shared" si="1"/>
        <v>0</v>
      </c>
      <c r="H49" s="223"/>
    </row>
    <row r="50" spans="1:8" s="237" customFormat="1" ht="57">
      <c r="A50" s="249"/>
      <c r="B50" s="249" t="s">
        <v>203</v>
      </c>
      <c r="C50" s="239"/>
      <c r="D50" s="12" t="s">
        <v>67</v>
      </c>
      <c r="E50" s="12" t="s">
        <v>68</v>
      </c>
      <c r="F50" s="12" t="s">
        <v>69</v>
      </c>
      <c r="G50" s="240">
        <f t="shared" si="1"/>
        <v>0</v>
      </c>
      <c r="H50" s="236"/>
    </row>
    <row r="51" spans="1:8" ht="18.75">
      <c r="A51" s="75" t="s">
        <v>14</v>
      </c>
      <c r="B51" s="250" t="s">
        <v>70</v>
      </c>
      <c r="C51" s="72">
        <f>C52+C53+C54+C57+C58</f>
        <v>306887</v>
      </c>
      <c r="D51" s="72">
        <f>D52+D53+D54+D57+D58</f>
        <v>298887</v>
      </c>
      <c r="E51" s="72">
        <f>E52+E53+E54+E57+E58</f>
        <v>8000</v>
      </c>
      <c r="F51" s="72">
        <f>F52+F53+F54+F57+F58</f>
        <v>0</v>
      </c>
      <c r="G51" s="240">
        <f t="shared" si="1"/>
        <v>306887</v>
      </c>
      <c r="H51" s="237"/>
    </row>
    <row r="52" spans="1:7" ht="18.75">
      <c r="A52" s="83"/>
      <c r="B52" s="129" t="s">
        <v>71</v>
      </c>
      <c r="C52" s="85">
        <v>79964</v>
      </c>
      <c r="D52" s="85">
        <v>79964</v>
      </c>
      <c r="E52" s="85"/>
      <c r="F52" s="85"/>
      <c r="G52" s="240">
        <f t="shared" si="1"/>
        <v>79964</v>
      </c>
    </row>
    <row r="53" spans="1:7" ht="36">
      <c r="A53" s="77"/>
      <c r="B53" s="130" t="s">
        <v>72</v>
      </c>
      <c r="C53" s="85">
        <v>16771</v>
      </c>
      <c r="D53" s="85">
        <v>16771</v>
      </c>
      <c r="E53" s="85"/>
      <c r="F53" s="85"/>
      <c r="G53" s="240">
        <f t="shared" si="1"/>
        <v>16771</v>
      </c>
    </row>
    <row r="54" spans="1:7" ht="21.75" customHeight="1">
      <c r="A54" s="77"/>
      <c r="B54" s="130" t="s">
        <v>73</v>
      </c>
      <c r="C54" s="85">
        <v>128827</v>
      </c>
      <c r="D54" s="85">
        <f>C54-E54</f>
        <v>128827</v>
      </c>
      <c r="E54" s="85"/>
      <c r="F54" s="85"/>
      <c r="G54" s="240">
        <f t="shared" si="1"/>
        <v>128827</v>
      </c>
    </row>
    <row r="55" spans="1:7" ht="36">
      <c r="A55" s="77"/>
      <c r="B55" s="130" t="s">
        <v>74</v>
      </c>
      <c r="C55" s="85"/>
      <c r="D55" s="85"/>
      <c r="E55" s="85"/>
      <c r="F55" s="85"/>
      <c r="G55" s="240">
        <f t="shared" si="1"/>
        <v>0</v>
      </c>
    </row>
    <row r="56" spans="1:7" ht="18.75">
      <c r="A56" s="77"/>
      <c r="B56" s="130" t="s">
        <v>75</v>
      </c>
      <c r="C56" s="85"/>
      <c r="D56" s="85"/>
      <c r="E56" s="85"/>
      <c r="F56" s="85"/>
      <c r="G56" s="240">
        <f t="shared" si="1"/>
        <v>0</v>
      </c>
    </row>
    <row r="57" spans="1:7" ht="18.75">
      <c r="A57" s="77"/>
      <c r="B57" s="130" t="s">
        <v>76</v>
      </c>
      <c r="C57" s="85">
        <v>10529</v>
      </c>
      <c r="D57" s="85">
        <v>10529</v>
      </c>
      <c r="E57" s="85"/>
      <c r="F57" s="85"/>
      <c r="G57" s="240">
        <f t="shared" si="1"/>
        <v>10529</v>
      </c>
    </row>
    <row r="58" spans="1:7" ht="18.75">
      <c r="A58" s="77"/>
      <c r="B58" s="130" t="s">
        <v>77</v>
      </c>
      <c r="C58" s="85">
        <f>SUM(C59:C62)</f>
        <v>70796</v>
      </c>
      <c r="D58" s="85">
        <f>SUM(D59:D62)</f>
        <v>62796</v>
      </c>
      <c r="E58" s="85">
        <f>SUM(E59:E62)</f>
        <v>8000</v>
      </c>
      <c r="F58" s="85"/>
      <c r="G58" s="240">
        <f t="shared" si="1"/>
        <v>70796</v>
      </c>
    </row>
    <row r="59" spans="1:7" ht="18.75">
      <c r="A59" s="77"/>
      <c r="B59" s="130" t="s">
        <v>78</v>
      </c>
      <c r="C59" s="85">
        <f>19828+36000</f>
        <v>55828</v>
      </c>
      <c r="D59" s="85">
        <v>55828</v>
      </c>
      <c r="E59" s="85"/>
      <c r="F59" s="85"/>
      <c r="G59" s="240">
        <f t="shared" si="1"/>
        <v>55828</v>
      </c>
    </row>
    <row r="60" spans="1:7" ht="36">
      <c r="A60" s="77"/>
      <c r="B60" s="130" t="s">
        <v>79</v>
      </c>
      <c r="C60" s="85"/>
      <c r="D60" s="85"/>
      <c r="E60" s="85"/>
      <c r="F60" s="85"/>
      <c r="G60" s="240">
        <f t="shared" si="1"/>
        <v>0</v>
      </c>
    </row>
    <row r="61" spans="1:7" ht="36">
      <c r="A61" s="77"/>
      <c r="B61" s="130" t="s">
        <v>80</v>
      </c>
      <c r="C61" s="85">
        <f>'16.sz. melléklet'!B22</f>
        <v>14968</v>
      </c>
      <c r="D61" s="85">
        <v>6968</v>
      </c>
      <c r="E61" s="85">
        <v>8000</v>
      </c>
      <c r="F61" s="85"/>
      <c r="G61" s="240">
        <f t="shared" si="1"/>
        <v>14968</v>
      </c>
    </row>
    <row r="62" spans="1:7" ht="12" customHeight="1">
      <c r="A62" s="77"/>
      <c r="B62" s="251"/>
      <c r="C62" s="85"/>
      <c r="D62" s="243"/>
      <c r="E62" s="243"/>
      <c r="F62" s="243"/>
      <c r="G62" s="240">
        <f t="shared" si="1"/>
        <v>0</v>
      </c>
    </row>
    <row r="63" spans="1:8" s="237" customFormat="1" ht="18.75">
      <c r="A63" s="75" t="s">
        <v>22</v>
      </c>
      <c r="B63" s="250" t="s">
        <v>81</v>
      </c>
      <c r="C63" s="72">
        <f>C64+C67+C68+C71</f>
        <v>639042</v>
      </c>
      <c r="D63" s="72">
        <f>D64+D67+D68+D71</f>
        <v>0</v>
      </c>
      <c r="E63" s="72">
        <f>E64+E67+E68+E71</f>
        <v>639042</v>
      </c>
      <c r="F63" s="72">
        <f>F64+F67+F68+F71</f>
        <v>0</v>
      </c>
      <c r="G63" s="240">
        <f t="shared" si="1"/>
        <v>639042</v>
      </c>
      <c r="H63" s="223"/>
    </row>
    <row r="64" spans="1:7" s="237" customFormat="1" ht="28.5" customHeight="1">
      <c r="A64" s="83"/>
      <c r="B64" s="129" t="s">
        <v>82</v>
      </c>
      <c r="C64" s="85">
        <f>4_sz_melléklete!C23</f>
        <v>390218</v>
      </c>
      <c r="D64" s="241"/>
      <c r="E64" s="85">
        <v>390218</v>
      </c>
      <c r="F64" s="241"/>
      <c r="G64" s="240">
        <f t="shared" si="1"/>
        <v>390218</v>
      </c>
    </row>
    <row r="65" spans="1:7" s="237" customFormat="1" ht="36">
      <c r="A65" s="83"/>
      <c r="B65" s="130" t="s">
        <v>204</v>
      </c>
      <c r="C65" s="85">
        <v>390218</v>
      </c>
      <c r="D65" s="241"/>
      <c r="E65" s="85">
        <v>390218</v>
      </c>
      <c r="F65" s="241"/>
      <c r="G65" s="240">
        <f t="shared" si="1"/>
        <v>390218</v>
      </c>
    </row>
    <row r="66" spans="1:8" ht="36">
      <c r="A66" s="83"/>
      <c r="B66" s="130" t="s">
        <v>205</v>
      </c>
      <c r="C66" s="85">
        <f>4_sz_melléklete!D14</f>
        <v>0</v>
      </c>
      <c r="D66" s="241"/>
      <c r="E66" s="241"/>
      <c r="F66" s="241"/>
      <c r="G66" s="240">
        <f t="shared" si="1"/>
        <v>0</v>
      </c>
      <c r="H66" s="237"/>
    </row>
    <row r="67" spans="1:7" ht="18.75">
      <c r="A67" s="77"/>
      <c r="B67" s="130" t="s">
        <v>85</v>
      </c>
      <c r="C67" s="85">
        <f>4_sz_melléklete!C6</f>
        <v>212192</v>
      </c>
      <c r="D67" s="243"/>
      <c r="E67" s="85">
        <v>212192</v>
      </c>
      <c r="F67" s="243"/>
      <c r="G67" s="240">
        <f t="shared" si="1"/>
        <v>212192</v>
      </c>
    </row>
    <row r="68" spans="1:8" s="237" customFormat="1" ht="18.75">
      <c r="A68" s="77"/>
      <c r="B68" s="130" t="s">
        <v>86</v>
      </c>
      <c r="C68" s="85"/>
      <c r="D68" s="242"/>
      <c r="E68" s="242"/>
      <c r="F68" s="242"/>
      <c r="G68" s="240">
        <f t="shared" si="1"/>
        <v>0</v>
      </c>
      <c r="H68" s="223"/>
    </row>
    <row r="69" spans="1:11" ht="36">
      <c r="A69" s="77"/>
      <c r="B69" s="130" t="s">
        <v>87</v>
      </c>
      <c r="C69" s="85"/>
      <c r="D69" s="242"/>
      <c r="E69" s="242"/>
      <c r="F69" s="242"/>
      <c r="G69" s="240">
        <f t="shared" si="1"/>
        <v>0</v>
      </c>
      <c r="H69" s="237"/>
      <c r="K69" s="252"/>
    </row>
    <row r="70" spans="1:11" ht="36">
      <c r="A70" s="77"/>
      <c r="B70" s="130" t="s">
        <v>88</v>
      </c>
      <c r="C70" s="85"/>
      <c r="D70" s="242"/>
      <c r="E70" s="242"/>
      <c r="F70" s="242"/>
      <c r="G70" s="240">
        <f t="shared" si="1"/>
        <v>0</v>
      </c>
      <c r="K70" s="252"/>
    </row>
    <row r="71" spans="1:7" ht="18.75">
      <c r="A71" s="77"/>
      <c r="B71" s="130" t="s">
        <v>89</v>
      </c>
      <c r="C71" s="85">
        <v>36632</v>
      </c>
      <c r="D71" s="85"/>
      <c r="E71" s="85">
        <v>36632</v>
      </c>
      <c r="F71" s="242"/>
      <c r="G71" s="240">
        <f t="shared" si="1"/>
        <v>36632</v>
      </c>
    </row>
    <row r="72" spans="1:8" s="237" customFormat="1" ht="12" customHeight="1">
      <c r="A72" s="223"/>
      <c r="B72" s="253"/>
      <c r="C72" s="254"/>
      <c r="D72" s="85"/>
      <c r="E72" s="254"/>
      <c r="F72" s="254"/>
      <c r="G72" s="240">
        <f t="shared" si="1"/>
        <v>0</v>
      </c>
      <c r="H72" s="223"/>
    </row>
    <row r="73" spans="1:7" s="237" customFormat="1" ht="18.75">
      <c r="A73" s="75"/>
      <c r="B73" s="255" t="s">
        <v>90</v>
      </c>
      <c r="C73" s="72">
        <f>C51+C63</f>
        <v>945929</v>
      </c>
      <c r="D73" s="72">
        <f>D51+D63</f>
        <v>298887</v>
      </c>
      <c r="E73" s="72">
        <f>E51+E63</f>
        <v>647042</v>
      </c>
      <c r="F73" s="72">
        <f>F51+F63</f>
        <v>0</v>
      </c>
      <c r="G73" s="240">
        <f aca="true" t="shared" si="2" ref="G73:G81">SUM(D73:F73)</f>
        <v>945929</v>
      </c>
    </row>
    <row r="74" spans="1:7" s="237" customFormat="1" ht="12" customHeight="1">
      <c r="A74" s="75"/>
      <c r="B74" s="255"/>
      <c r="C74" s="256"/>
      <c r="D74" s="242"/>
      <c r="E74" s="242"/>
      <c r="F74" s="242"/>
      <c r="G74" s="240">
        <f t="shared" si="2"/>
        <v>0</v>
      </c>
    </row>
    <row r="75" spans="1:7" s="237" customFormat="1" ht="18.75">
      <c r="A75" s="75" t="s">
        <v>28</v>
      </c>
      <c r="B75" s="250" t="s">
        <v>91</v>
      </c>
      <c r="C75" s="72">
        <f>C76+C77</f>
        <v>668522</v>
      </c>
      <c r="D75" s="72">
        <f>D76+D77</f>
        <v>485677</v>
      </c>
      <c r="E75" s="72">
        <f>E76+E77</f>
        <v>0</v>
      </c>
      <c r="F75" s="72">
        <f>F76+F77</f>
        <v>182845</v>
      </c>
      <c r="G75" s="240">
        <f t="shared" si="2"/>
        <v>668522</v>
      </c>
    </row>
    <row r="76" spans="1:7" s="237" customFormat="1" ht="18.75">
      <c r="A76" s="83"/>
      <c r="B76" s="129" t="s">
        <v>92</v>
      </c>
      <c r="C76" s="72"/>
      <c r="D76" s="242"/>
      <c r="E76" s="242"/>
      <c r="F76" s="242"/>
      <c r="G76" s="240">
        <f t="shared" si="2"/>
        <v>0</v>
      </c>
    </row>
    <row r="77" spans="1:8" ht="36">
      <c r="A77" s="77"/>
      <c r="B77" s="129" t="s">
        <v>93</v>
      </c>
      <c r="C77" s="89">
        <f>'9. sz. melléklet Hivatal'!C42+'10. sz. melléklet Hétszínvirág'!C42+'11. sz. melléklet Bóbita'!C42+'12. sz.mell. Családs.és Bölcsőd'!C42+'13. sz. mellékletMűvelődési ház'!C42+'14. sz. melléklet Könyvtár'!C42+'15.sz. melléklet IGESZ'!C42</f>
        <v>668522</v>
      </c>
      <c r="D77" s="89">
        <f>'9. sz. melléklet Hivatal'!D42+'10. sz. melléklet Hétszínvirág'!D42+'11. sz. melléklet Bóbita'!D42+'12. sz.mell. Családs.és Bölcsőd'!D42+'13. sz. mellékletMűvelődési ház'!D42+'14. sz. melléklet Könyvtár'!D42+'15.sz. melléklet IGESZ'!D42</f>
        <v>485677</v>
      </c>
      <c r="E77" s="89">
        <f>'9. sz. melléklet Hivatal'!E42+'10. sz. melléklet Hétszínvirág'!E42+'11. sz. melléklet Bóbita'!E42+'12. sz.mell. Családs.és Bölcsőd'!E42+'13. sz. mellékletMűvelődési ház'!E42+'14. sz. melléklet Könyvtár'!E42+'15.sz. melléklet IGESZ'!E42</f>
        <v>0</v>
      </c>
      <c r="F77" s="89">
        <f>'9. sz. melléklet Hivatal'!F42+'10. sz. melléklet Hétszínvirág'!F42+'11. sz. melléklet Bóbita'!F42+'12. sz.mell. Családs.és Bölcsőd'!F42+'13. sz. mellékletMűvelődési ház'!F42+'14. sz. melléklet Könyvtár'!F42+'15.sz. melléklet IGESZ'!F42</f>
        <v>182845</v>
      </c>
      <c r="G77" s="240">
        <f t="shared" si="2"/>
        <v>668522</v>
      </c>
      <c r="H77" s="237"/>
    </row>
    <row r="78" spans="1:7" ht="19.5" customHeight="1">
      <c r="A78" s="88"/>
      <c r="B78" s="133" t="s">
        <v>94</v>
      </c>
      <c r="C78" s="72">
        <f>C51+C63+C75</f>
        <v>1614451</v>
      </c>
      <c r="D78" s="72">
        <f>D51+D63+D75</f>
        <v>784564</v>
      </c>
      <c r="E78" s="72">
        <f>E51+E63+E75</f>
        <v>647042</v>
      </c>
      <c r="F78" s="72">
        <f>F51+F63+F75</f>
        <v>182845</v>
      </c>
      <c r="G78" s="240">
        <f t="shared" si="2"/>
        <v>1614451</v>
      </c>
    </row>
    <row r="79" spans="1:7" ht="15" customHeight="1">
      <c r="A79" s="90"/>
      <c r="B79" s="257"/>
      <c r="C79" s="102"/>
      <c r="D79" s="243"/>
      <c r="E79" s="243"/>
      <c r="F79" s="243"/>
      <c r="G79" s="240">
        <f t="shared" si="2"/>
        <v>0</v>
      </c>
    </row>
    <row r="80" spans="1:7" ht="18.75">
      <c r="A80" s="92"/>
      <c r="B80" s="93" t="s">
        <v>96</v>
      </c>
      <c r="C80" s="258">
        <v>12</v>
      </c>
      <c r="D80" s="258">
        <v>12</v>
      </c>
      <c r="E80" s="258"/>
      <c r="F80" s="258"/>
      <c r="G80" s="240">
        <f t="shared" si="2"/>
        <v>12</v>
      </c>
    </row>
    <row r="81" spans="1:7" ht="18.75">
      <c r="A81" s="92"/>
      <c r="B81" s="93" t="s">
        <v>97</v>
      </c>
      <c r="C81" s="258">
        <v>30</v>
      </c>
      <c r="D81" s="258"/>
      <c r="E81" s="258"/>
      <c r="F81" s="258"/>
      <c r="G81" s="240">
        <f t="shared" si="2"/>
        <v>0</v>
      </c>
    </row>
    <row r="82" spans="2:7" ht="18.75">
      <c r="B82" s="253"/>
      <c r="C82" s="223">
        <f>C78-C47</f>
        <v>0</v>
      </c>
      <c r="D82" s="240"/>
      <c r="E82" s="240"/>
      <c r="F82" s="240"/>
      <c r="G82" s="240"/>
    </row>
    <row r="83" spans="2:7" ht="18.75">
      <c r="B83" s="253" t="s">
        <v>206</v>
      </c>
      <c r="C83" s="223" t="s">
        <v>2</v>
      </c>
      <c r="D83" s="240"/>
      <c r="E83" s="240"/>
      <c r="F83" s="240"/>
      <c r="G83" s="240"/>
    </row>
    <row r="84" spans="1:7" ht="18.75">
      <c r="A84" s="223" t="s">
        <v>207</v>
      </c>
      <c r="B84" s="253"/>
      <c r="D84" s="240"/>
      <c r="E84" s="240"/>
      <c r="F84" s="240"/>
      <c r="G84" s="240"/>
    </row>
    <row r="85" spans="1:7" ht="18.75">
      <c r="A85" s="259" t="s">
        <v>208</v>
      </c>
      <c r="B85" s="253" t="s">
        <v>209</v>
      </c>
      <c r="C85" s="223">
        <v>294</v>
      </c>
      <c r="D85" s="240"/>
      <c r="E85" s="240"/>
      <c r="F85" s="240"/>
      <c r="G85" s="240"/>
    </row>
    <row r="86" spans="1:7" ht="18.75">
      <c r="A86" s="259"/>
      <c r="B86" s="253" t="s">
        <v>210</v>
      </c>
      <c r="C86" s="223">
        <v>105</v>
      </c>
      <c r="D86" s="240"/>
      <c r="E86" s="240"/>
      <c r="F86" s="240"/>
      <c r="G86" s="240"/>
    </row>
    <row r="87" spans="1:7" ht="18.75">
      <c r="A87" s="260">
        <v>5</v>
      </c>
      <c r="B87" s="253" t="s">
        <v>211</v>
      </c>
      <c r="C87" s="223">
        <v>479</v>
      </c>
      <c r="D87" s="240"/>
      <c r="E87" s="240"/>
      <c r="F87" s="240"/>
      <c r="G87" s="240"/>
    </row>
    <row r="88" spans="2:7" ht="18.75">
      <c r="B88" s="253" t="s">
        <v>212</v>
      </c>
      <c r="C88" s="223">
        <v>171</v>
      </c>
      <c r="D88" s="240"/>
      <c r="E88" s="240"/>
      <c r="F88" s="240"/>
      <c r="G88" s="240"/>
    </row>
    <row r="89" spans="1:7" ht="18.75">
      <c r="A89" s="260" t="s">
        <v>213</v>
      </c>
      <c r="B89" s="253" t="s">
        <v>214</v>
      </c>
      <c r="C89" s="223">
        <v>288</v>
      </c>
      <c r="D89" s="240"/>
      <c r="E89" s="240"/>
      <c r="F89" s="240"/>
      <c r="G89" s="240"/>
    </row>
    <row r="90" spans="2:7" ht="18.75">
      <c r="B90" s="253" t="s">
        <v>215</v>
      </c>
      <c r="C90" s="261">
        <f>C89*0.357</f>
        <v>102.816</v>
      </c>
      <c r="D90" s="240"/>
      <c r="E90" s="240"/>
      <c r="F90" s="240"/>
      <c r="G90" s="240"/>
    </row>
    <row r="91" spans="1:7" ht="18.75">
      <c r="A91" s="262">
        <v>11</v>
      </c>
      <c r="B91" s="263" t="s">
        <v>216</v>
      </c>
      <c r="C91" s="264">
        <f>SUM(C85:C90)</f>
        <v>1439.816</v>
      </c>
      <c r="D91" s="240"/>
      <c r="E91" s="240"/>
      <c r="F91" s="240"/>
      <c r="G91" s="240"/>
    </row>
    <row r="92" ht="18">
      <c r="B92" s="253"/>
    </row>
    <row r="93" spans="2:3" ht="36">
      <c r="B93" s="253" t="s">
        <v>217</v>
      </c>
      <c r="C93" s="223">
        <f>C85+C87+C89</f>
        <v>1061</v>
      </c>
    </row>
    <row r="94" spans="2:3" ht="36">
      <c r="B94" s="253" t="s">
        <v>218</v>
      </c>
      <c r="C94" s="261">
        <f>C86+C88+C90</f>
        <v>378.81600000000003</v>
      </c>
    </row>
    <row r="95" spans="2:3" ht="18">
      <c r="B95" s="263" t="s">
        <v>216</v>
      </c>
      <c r="C95" s="264">
        <f>SUM(C93:C94)</f>
        <v>1439.816</v>
      </c>
    </row>
  </sheetData>
  <sheetProtection selectLockedCells="1" selectUnlockedCells="1"/>
  <mergeCells count="2">
    <mergeCell ref="D7:F7"/>
    <mergeCell ref="D49:F49"/>
  </mergeCells>
  <printOptions/>
  <pageMargins left="0.75" right="0.75" top="1" bottom="1" header="0.5118055555555555" footer="0.5118055555555555"/>
  <pageSetup horizontalDpi="300" verticalDpi="300" orientation="portrait" paperSize="9" scale="39"/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="77" zoomScaleNormal="77" zoomScaleSheetLayoutView="50" zoomScalePageLayoutView="0" workbookViewId="0" topLeftCell="A1">
      <selection activeCell="F42" sqref="F42"/>
    </sheetView>
  </sheetViews>
  <sheetFormatPr defaultColWidth="9.140625" defaultRowHeight="12.75"/>
  <cols>
    <col min="1" max="1" width="10.7109375" style="223" customWidth="1"/>
    <col min="2" max="2" width="61.7109375" style="223" customWidth="1"/>
    <col min="3" max="3" width="21.421875" style="223" customWidth="1"/>
    <col min="4" max="5" width="9.8515625" style="223" customWidth="1"/>
    <col min="6" max="6" width="11.28125" style="223" customWidth="1"/>
    <col min="7" max="7" width="10.57421875" style="223" customWidth="1"/>
    <col min="8" max="16384" width="9.140625" style="223" customWidth="1"/>
  </cols>
  <sheetData>
    <row r="1" spans="1:3" s="266" customFormat="1" ht="21" customHeight="1">
      <c r="A1" s="225"/>
      <c r="B1" s="265"/>
      <c r="C1" s="226" t="s">
        <v>219</v>
      </c>
    </row>
    <row r="2" spans="1:8" s="269" customFormat="1" ht="25.5" customHeight="1">
      <c r="A2" s="228"/>
      <c r="B2" s="229" t="s">
        <v>220</v>
      </c>
      <c r="C2" s="267" t="s">
        <v>221</v>
      </c>
      <c r="D2" s="268"/>
      <c r="E2" s="268"/>
      <c r="F2" s="268"/>
      <c r="G2" s="268"/>
      <c r="H2" s="268"/>
    </row>
    <row r="3" spans="1:8" s="269" customFormat="1" ht="18.75">
      <c r="A3" s="231"/>
      <c r="B3" s="229" t="s">
        <v>222</v>
      </c>
      <c r="C3" s="270"/>
      <c r="D3" s="268"/>
      <c r="E3" s="268"/>
      <c r="F3" s="268"/>
      <c r="G3" s="268"/>
      <c r="H3" s="268"/>
    </row>
    <row r="4" spans="1:8" s="269" customFormat="1" ht="15.75" customHeight="1">
      <c r="A4" s="233"/>
      <c r="B4" s="233"/>
      <c r="C4" s="234" t="s">
        <v>155</v>
      </c>
      <c r="D4" s="268"/>
      <c r="E4" s="268"/>
      <c r="F4" s="268"/>
      <c r="G4" s="268"/>
      <c r="H4" s="268"/>
    </row>
    <row r="5" spans="1:8" ht="36">
      <c r="A5" s="228"/>
      <c r="B5" s="235" t="s">
        <v>197</v>
      </c>
      <c r="C5" s="235" t="s">
        <v>198</v>
      </c>
      <c r="D5" s="268"/>
      <c r="E5" s="268"/>
      <c r="F5" s="268"/>
      <c r="G5" s="268"/>
      <c r="H5" s="268"/>
    </row>
    <row r="6" spans="1:8" s="271" customFormat="1" ht="19.5" customHeight="1">
      <c r="A6" s="228"/>
      <c r="B6" s="228"/>
      <c r="C6" s="228"/>
      <c r="D6" s="374" t="s">
        <v>6</v>
      </c>
      <c r="E6" s="374"/>
      <c r="F6" s="374"/>
      <c r="G6" s="223"/>
      <c r="H6" s="223"/>
    </row>
    <row r="7" spans="1:8" s="271" customFormat="1" ht="57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  <c r="G7" s="223"/>
      <c r="H7" s="223"/>
    </row>
    <row r="8" spans="1:8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  <c r="G8" s="223">
        <f aca="true" t="shared" si="0" ref="G8:G39">SUM(D8:F8)</f>
        <v>0</v>
      </c>
      <c r="H8" s="223"/>
    </row>
    <row r="9" spans="1:8" s="268" customFormat="1" ht="36">
      <c r="A9" s="101"/>
      <c r="B9" s="102" t="s">
        <v>16</v>
      </c>
      <c r="C9" s="72"/>
      <c r="D9" s="254"/>
      <c r="E9" s="254"/>
      <c r="F9" s="254"/>
      <c r="G9" s="223">
        <f t="shared" si="0"/>
        <v>0</v>
      </c>
      <c r="H9" s="223"/>
    </row>
    <row r="10" spans="1:8" s="268" customFormat="1" ht="36">
      <c r="A10" s="70"/>
      <c r="B10" s="102" t="s">
        <v>17</v>
      </c>
      <c r="C10" s="85"/>
      <c r="D10" s="272"/>
      <c r="E10" s="272"/>
      <c r="F10" s="272"/>
      <c r="G10" s="223">
        <f t="shared" si="0"/>
        <v>0</v>
      </c>
      <c r="H10" s="271"/>
    </row>
    <row r="11" spans="1:7" s="268" customFormat="1" ht="36">
      <c r="A11" s="70"/>
      <c r="B11" s="102" t="s">
        <v>18</v>
      </c>
      <c r="C11" s="85"/>
      <c r="D11" s="273"/>
      <c r="E11" s="273"/>
      <c r="F11" s="273"/>
      <c r="G11" s="223">
        <f t="shared" si="0"/>
        <v>0</v>
      </c>
    </row>
    <row r="12" spans="1:8" s="268" customFormat="1" ht="36">
      <c r="A12" s="70"/>
      <c r="B12" s="102" t="s">
        <v>19</v>
      </c>
      <c r="C12" s="85"/>
      <c r="D12" s="254"/>
      <c r="E12" s="254"/>
      <c r="F12" s="254"/>
      <c r="G12" s="223">
        <f t="shared" si="0"/>
        <v>0</v>
      </c>
      <c r="H12" s="223"/>
    </row>
    <row r="13" spans="1:8" s="268" customFormat="1" ht="36">
      <c r="A13" s="70"/>
      <c r="B13" s="102" t="s">
        <v>20</v>
      </c>
      <c r="C13" s="85"/>
      <c r="D13" s="254"/>
      <c r="E13" s="254"/>
      <c r="F13" s="254"/>
      <c r="G13" s="223">
        <f t="shared" si="0"/>
        <v>0</v>
      </c>
      <c r="H13" s="223"/>
    </row>
    <row r="14" spans="1:7" s="268" customFormat="1" ht="18.75">
      <c r="A14" s="70"/>
      <c r="B14" s="102" t="s">
        <v>21</v>
      </c>
      <c r="C14" s="85"/>
      <c r="D14" s="273"/>
      <c r="E14" s="273"/>
      <c r="F14" s="273"/>
      <c r="G14" s="223">
        <f t="shared" si="0"/>
        <v>0</v>
      </c>
    </row>
    <row r="15" spans="1:8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  <c r="G15" s="223">
        <f t="shared" si="0"/>
        <v>0</v>
      </c>
      <c r="H15" s="268"/>
    </row>
    <row r="16" spans="1:8" ht="36">
      <c r="A16" s="101"/>
      <c r="B16" s="102" t="s">
        <v>24</v>
      </c>
      <c r="C16" s="72"/>
      <c r="D16" s="273"/>
      <c r="E16" s="273"/>
      <c r="F16" s="273"/>
      <c r="G16" s="223">
        <f t="shared" si="0"/>
        <v>0</v>
      </c>
      <c r="H16" s="268"/>
    </row>
    <row r="17" spans="1:7" s="268" customFormat="1" ht="36">
      <c r="A17" s="70"/>
      <c r="B17" s="102" t="s">
        <v>25</v>
      </c>
      <c r="C17" s="85"/>
      <c r="D17" s="273"/>
      <c r="E17" s="273"/>
      <c r="F17" s="273"/>
      <c r="G17" s="223">
        <f t="shared" si="0"/>
        <v>0</v>
      </c>
    </row>
    <row r="18" spans="1:7" ht="36">
      <c r="A18" s="70"/>
      <c r="B18" s="102" t="s">
        <v>26</v>
      </c>
      <c r="C18" s="85"/>
      <c r="D18" s="254"/>
      <c r="E18" s="254"/>
      <c r="F18" s="254"/>
      <c r="G18" s="223">
        <f t="shared" si="0"/>
        <v>0</v>
      </c>
    </row>
    <row r="19" spans="1:7" ht="30.75" customHeight="1">
      <c r="A19" s="70"/>
      <c r="B19" s="102" t="s">
        <v>27</v>
      </c>
      <c r="C19" s="85"/>
      <c r="D19" s="254"/>
      <c r="E19" s="254"/>
      <c r="F19" s="254"/>
      <c r="G19" s="223">
        <f t="shared" si="0"/>
        <v>0</v>
      </c>
    </row>
    <row r="20" spans="1:7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23">
        <f t="shared" si="0"/>
        <v>0</v>
      </c>
    </row>
    <row r="21" spans="1:7" ht="36">
      <c r="A21" s="70"/>
      <c r="B21" s="127" t="s">
        <v>102</v>
      </c>
      <c r="C21" s="85"/>
      <c r="D21" s="254"/>
      <c r="E21" s="254"/>
      <c r="F21" s="254"/>
      <c r="G21" s="223">
        <f t="shared" si="0"/>
        <v>0</v>
      </c>
    </row>
    <row r="22" spans="1:8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  <c r="G22" s="223">
        <f t="shared" si="0"/>
        <v>0</v>
      </c>
      <c r="H22" s="271"/>
    </row>
    <row r="23" spans="1:7" s="268" customFormat="1" ht="90">
      <c r="A23" s="70"/>
      <c r="B23" s="106" t="s">
        <v>33</v>
      </c>
      <c r="C23" s="85"/>
      <c r="D23" s="273"/>
      <c r="E23" s="273"/>
      <c r="F23" s="273"/>
      <c r="G23" s="223">
        <f t="shared" si="0"/>
        <v>0</v>
      </c>
    </row>
    <row r="24" spans="1:8" s="268" customFormat="1" ht="18.75">
      <c r="A24" s="73"/>
      <c r="B24" s="106" t="s">
        <v>34</v>
      </c>
      <c r="C24" s="85"/>
      <c r="D24" s="254"/>
      <c r="E24" s="254"/>
      <c r="F24" s="254"/>
      <c r="G24" s="223">
        <f t="shared" si="0"/>
        <v>0</v>
      </c>
      <c r="H24" s="223"/>
    </row>
    <row r="25" spans="1:8" s="268" customFormat="1" ht="19.5" customHeight="1">
      <c r="A25" s="70"/>
      <c r="B25" s="106" t="s">
        <v>35</v>
      </c>
      <c r="C25" s="89"/>
      <c r="D25" s="254"/>
      <c r="E25" s="254"/>
      <c r="F25" s="254"/>
      <c r="G25" s="223">
        <f t="shared" si="0"/>
        <v>0</v>
      </c>
      <c r="H25" s="223"/>
    </row>
    <row r="26" spans="1:7" s="268" customFormat="1" ht="90">
      <c r="A26" s="101"/>
      <c r="B26" s="106" t="s">
        <v>36</v>
      </c>
      <c r="C26" s="72"/>
      <c r="D26" s="273"/>
      <c r="E26" s="273"/>
      <c r="F26" s="273"/>
      <c r="G26" s="223">
        <f t="shared" si="0"/>
        <v>0</v>
      </c>
    </row>
    <row r="27" spans="1:8" ht="18.75">
      <c r="A27" s="105" t="s">
        <v>37</v>
      </c>
      <c r="B27" s="244" t="s">
        <v>38</v>
      </c>
      <c r="C27" s="89">
        <f>C28+C29+C30+C31+C32</f>
        <v>1930</v>
      </c>
      <c r="D27" s="89">
        <f>D28+D29+D30+D31+D32</f>
        <v>0</v>
      </c>
      <c r="E27" s="89">
        <f>E28+E29+E30+E31+E32</f>
        <v>0</v>
      </c>
      <c r="F27" s="89">
        <f>F28+F29+F30+F31+F32</f>
        <v>1930</v>
      </c>
      <c r="G27" s="223">
        <f t="shared" si="0"/>
        <v>1930</v>
      </c>
      <c r="H27" s="268"/>
    </row>
    <row r="28" spans="1:8" ht="54">
      <c r="A28" s="70"/>
      <c r="B28" s="102" t="s">
        <v>39</v>
      </c>
      <c r="C28" s="85">
        <v>1930</v>
      </c>
      <c r="D28" s="85"/>
      <c r="E28" s="273"/>
      <c r="F28" s="85">
        <v>1930</v>
      </c>
      <c r="G28" s="223">
        <f t="shared" si="0"/>
        <v>1930</v>
      </c>
      <c r="H28" s="268"/>
    </row>
    <row r="29" spans="1:8" ht="15" customHeight="1">
      <c r="A29" s="70"/>
      <c r="B29" s="102" t="s">
        <v>40</v>
      </c>
      <c r="C29" s="85"/>
      <c r="D29" s="273"/>
      <c r="E29" s="273"/>
      <c r="F29" s="273"/>
      <c r="G29" s="223">
        <f t="shared" si="0"/>
        <v>0</v>
      </c>
      <c r="H29" s="268"/>
    </row>
    <row r="30" spans="1:7" ht="18">
      <c r="A30" s="70"/>
      <c r="B30" s="102" t="s">
        <v>41</v>
      </c>
      <c r="C30" s="85"/>
      <c r="D30" s="254"/>
      <c r="E30" s="254"/>
      <c r="F30" s="254"/>
      <c r="G30" s="223">
        <f t="shared" si="0"/>
        <v>0</v>
      </c>
    </row>
    <row r="31" spans="1:8" s="271" customFormat="1" ht="18">
      <c r="A31" s="70"/>
      <c r="B31" s="102" t="s">
        <v>42</v>
      </c>
      <c r="C31" s="85"/>
      <c r="D31" s="254"/>
      <c r="E31" s="254"/>
      <c r="F31" s="254"/>
      <c r="G31" s="223">
        <f t="shared" si="0"/>
        <v>0</v>
      </c>
      <c r="H31" s="223"/>
    </row>
    <row r="32" spans="1:8" s="268" customFormat="1" ht="18.75">
      <c r="A32" s="70"/>
      <c r="B32" s="102" t="s">
        <v>43</v>
      </c>
      <c r="C32" s="85"/>
      <c r="D32" s="254"/>
      <c r="E32" s="254"/>
      <c r="F32" s="254"/>
      <c r="G32" s="223">
        <f t="shared" si="0"/>
        <v>0</v>
      </c>
      <c r="H32" s="223"/>
    </row>
    <row r="33" spans="1:7" ht="18">
      <c r="A33" s="105" t="s">
        <v>44</v>
      </c>
      <c r="B33" s="112" t="s">
        <v>45</v>
      </c>
      <c r="C33" s="85">
        <f>C34+C35</f>
        <v>0</v>
      </c>
      <c r="D33" s="254"/>
      <c r="E33" s="254"/>
      <c r="F33" s="254"/>
      <c r="G33" s="223">
        <f t="shared" si="0"/>
        <v>0</v>
      </c>
    </row>
    <row r="34" spans="1:8" ht="18">
      <c r="A34" s="73"/>
      <c r="B34" s="102" t="s">
        <v>46</v>
      </c>
      <c r="C34" s="85"/>
      <c r="D34" s="272"/>
      <c r="E34" s="272"/>
      <c r="F34" s="272"/>
      <c r="G34" s="223">
        <f t="shared" si="0"/>
        <v>0</v>
      </c>
      <c r="H34" s="271"/>
    </row>
    <row r="35" spans="1:8" ht="18.75">
      <c r="A35" s="75"/>
      <c r="B35" s="102" t="s">
        <v>47</v>
      </c>
      <c r="C35" s="72"/>
      <c r="D35" s="273"/>
      <c r="E35" s="273"/>
      <c r="F35" s="273"/>
      <c r="G35" s="223">
        <f t="shared" si="0"/>
        <v>0</v>
      </c>
      <c r="H35" s="268"/>
    </row>
    <row r="36" spans="1:7" ht="18">
      <c r="A36" s="245" t="s">
        <v>48</v>
      </c>
      <c r="B36" s="112" t="s">
        <v>49</v>
      </c>
      <c r="C36" s="103">
        <f>C37</f>
        <v>0</v>
      </c>
      <c r="D36" s="254"/>
      <c r="E36" s="254"/>
      <c r="F36" s="254"/>
      <c r="G36" s="223">
        <f t="shared" si="0"/>
        <v>0</v>
      </c>
    </row>
    <row r="37" spans="1:7" ht="18">
      <c r="A37" s="77"/>
      <c r="B37" s="102" t="s">
        <v>201</v>
      </c>
      <c r="C37" s="85"/>
      <c r="D37" s="254"/>
      <c r="E37" s="254"/>
      <c r="F37" s="254"/>
      <c r="G37" s="223">
        <f t="shared" si="0"/>
        <v>0</v>
      </c>
    </row>
    <row r="38" spans="1:8" ht="18.75">
      <c r="A38" s="245" t="s">
        <v>51</v>
      </c>
      <c r="B38" s="112" t="s">
        <v>52</v>
      </c>
      <c r="C38" s="85">
        <f>C39+C40</f>
        <v>0</v>
      </c>
      <c r="D38" s="273"/>
      <c r="E38" s="273"/>
      <c r="F38" s="273"/>
      <c r="G38" s="223">
        <f t="shared" si="0"/>
        <v>0</v>
      </c>
      <c r="H38" s="268"/>
    </row>
    <row r="39" spans="1:7" s="268" customFormat="1" ht="54">
      <c r="A39" s="77"/>
      <c r="B39" s="106" t="s">
        <v>53</v>
      </c>
      <c r="C39" s="85"/>
      <c r="D39" s="273"/>
      <c r="E39" s="273"/>
      <c r="F39" s="273"/>
      <c r="G39" s="223">
        <f t="shared" si="0"/>
        <v>0</v>
      </c>
    </row>
    <row r="40" spans="1:8" ht="36">
      <c r="A40" s="77"/>
      <c r="B40" s="106" t="s">
        <v>103</v>
      </c>
      <c r="C40" s="85"/>
      <c r="D40" s="273"/>
      <c r="E40" s="273"/>
      <c r="F40" s="273"/>
      <c r="G40" s="223">
        <f aca="true" t="shared" si="1" ref="G40:G71">SUM(D40:F40)</f>
        <v>0</v>
      </c>
      <c r="H40" s="268"/>
    </row>
    <row r="41" spans="1:8" ht="36">
      <c r="A41" s="77"/>
      <c r="B41" s="112" t="s">
        <v>55</v>
      </c>
      <c r="C41" s="89">
        <f>C8+C15+C20+C22+C27+C33+C36+C38</f>
        <v>1930</v>
      </c>
      <c r="D41" s="89">
        <f>D8+D15+D20+D22+D27+D33+D36+D38</f>
        <v>0</v>
      </c>
      <c r="E41" s="89">
        <f>E8+E15+E20+E22+E27+E33+E36+E38</f>
        <v>0</v>
      </c>
      <c r="F41" s="89">
        <f>F8+F15+F20+F22+F27+F33+F36+F38</f>
        <v>1930</v>
      </c>
      <c r="G41" s="223">
        <f t="shared" si="1"/>
        <v>1930</v>
      </c>
      <c r="H41" s="268"/>
    </row>
    <row r="42" spans="1:7" ht="18">
      <c r="A42" s="245" t="s">
        <v>56</v>
      </c>
      <c r="B42" s="112" t="s">
        <v>223</v>
      </c>
      <c r="C42" s="72">
        <f>C77-C41</f>
        <v>182845</v>
      </c>
      <c r="D42" s="72">
        <f>D77-D41</f>
        <v>0</v>
      </c>
      <c r="E42" s="72">
        <f>E77-E41</f>
        <v>0</v>
      </c>
      <c r="F42" s="72">
        <f>F77-F41</f>
        <v>182845</v>
      </c>
      <c r="G42" s="223">
        <f t="shared" si="1"/>
        <v>182845</v>
      </c>
    </row>
    <row r="43" spans="1:7" ht="36">
      <c r="A43" s="245" t="s">
        <v>58</v>
      </c>
      <c r="B43" s="112" t="s">
        <v>59</v>
      </c>
      <c r="C43" s="85"/>
      <c r="D43" s="254"/>
      <c r="E43" s="254"/>
      <c r="F43" s="254"/>
      <c r="G43" s="223">
        <f t="shared" si="1"/>
        <v>0</v>
      </c>
    </row>
    <row r="44" spans="1:7" ht="36">
      <c r="A44" s="245" t="s">
        <v>60</v>
      </c>
      <c r="B44" s="112" t="s">
        <v>61</v>
      </c>
      <c r="C44" s="85"/>
      <c r="D44" s="254"/>
      <c r="E44" s="254"/>
      <c r="F44" s="254"/>
      <c r="G44" s="223">
        <f t="shared" si="1"/>
        <v>0</v>
      </c>
    </row>
    <row r="45" spans="1:7" ht="18">
      <c r="A45" s="77"/>
      <c r="B45" s="112" t="s">
        <v>62</v>
      </c>
      <c r="C45" s="89">
        <f>C42+C43+C44</f>
        <v>182845</v>
      </c>
      <c r="D45" s="89">
        <f>D42+D43+D44</f>
        <v>0</v>
      </c>
      <c r="E45" s="89">
        <f>E42+E43+E44</f>
        <v>0</v>
      </c>
      <c r="F45" s="89">
        <f>F42+F43+F44</f>
        <v>182845</v>
      </c>
      <c r="G45" s="223">
        <f t="shared" si="1"/>
        <v>182845</v>
      </c>
    </row>
    <row r="46" spans="1:8" ht="18">
      <c r="A46" s="77"/>
      <c r="B46" s="116" t="s">
        <v>63</v>
      </c>
      <c r="C46" s="89">
        <f>C41+C45</f>
        <v>184775</v>
      </c>
      <c r="D46" s="89">
        <f>D41+D45</f>
        <v>0</v>
      </c>
      <c r="E46" s="89">
        <f>E41+E45</f>
        <v>0</v>
      </c>
      <c r="F46" s="89">
        <f>F41+F45</f>
        <v>184775</v>
      </c>
      <c r="G46" s="223">
        <f t="shared" si="1"/>
        <v>184775</v>
      </c>
      <c r="H46" s="271"/>
    </row>
    <row r="47" spans="1:8" ht="14.25" customHeight="1">
      <c r="A47" s="246"/>
      <c r="B47" s="247"/>
      <c r="C47" s="248"/>
      <c r="D47" s="268"/>
      <c r="E47" s="268"/>
      <c r="F47" s="268"/>
      <c r="G47" s="223">
        <f t="shared" si="1"/>
        <v>0</v>
      </c>
      <c r="H47" s="268"/>
    </row>
    <row r="48" spans="1:7" ht="18">
      <c r="A48" s="90"/>
      <c r="B48" s="90"/>
      <c r="C48" s="102"/>
      <c r="D48" s="374" t="s">
        <v>6</v>
      </c>
      <c r="E48" s="374"/>
      <c r="F48" s="374"/>
      <c r="G48" s="223">
        <f t="shared" si="1"/>
        <v>0</v>
      </c>
    </row>
    <row r="49" spans="1:7" ht="57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  <c r="G49" s="223">
        <f t="shared" si="1"/>
        <v>0</v>
      </c>
    </row>
    <row r="50" spans="1:8" ht="18.75">
      <c r="A50" s="75" t="s">
        <v>14</v>
      </c>
      <c r="B50" s="250" t="s">
        <v>70</v>
      </c>
      <c r="C50" s="72">
        <f>C51+C52+C53+C56+C57</f>
        <v>184775</v>
      </c>
      <c r="D50" s="72">
        <f>D51+D52+D53+D56+D57</f>
        <v>0</v>
      </c>
      <c r="E50" s="72">
        <f>E51+E52+E53+E56+E57</f>
        <v>0</v>
      </c>
      <c r="F50" s="72">
        <f>F51+F52+F53+F56+F57</f>
        <v>184775</v>
      </c>
      <c r="G50" s="223">
        <f t="shared" si="1"/>
        <v>184775</v>
      </c>
      <c r="H50" s="268"/>
    </row>
    <row r="51" spans="1:8" ht="18.75">
      <c r="A51" s="83"/>
      <c r="B51" s="129" t="s">
        <v>71</v>
      </c>
      <c r="C51" s="85">
        <v>113438</v>
      </c>
      <c r="D51" s="273"/>
      <c r="E51" s="85"/>
      <c r="F51" s="85">
        <v>113438</v>
      </c>
      <c r="G51" s="223">
        <f t="shared" si="1"/>
        <v>113438</v>
      </c>
      <c r="H51" s="268"/>
    </row>
    <row r="52" spans="1:8" ht="36">
      <c r="A52" s="77"/>
      <c r="B52" s="130" t="s">
        <v>72</v>
      </c>
      <c r="C52" s="85">
        <v>32377</v>
      </c>
      <c r="D52" s="273"/>
      <c r="E52" s="85"/>
      <c r="F52" s="85">
        <v>32377</v>
      </c>
      <c r="G52" s="223">
        <f t="shared" si="1"/>
        <v>32377</v>
      </c>
      <c r="H52" s="268"/>
    </row>
    <row r="53" spans="1:7" ht="18">
      <c r="A53" s="77"/>
      <c r="B53" s="130" t="s">
        <v>73</v>
      </c>
      <c r="C53" s="85">
        <v>27660</v>
      </c>
      <c r="D53" s="254"/>
      <c r="E53" s="254"/>
      <c r="F53" s="85">
        <v>27660</v>
      </c>
      <c r="G53" s="223">
        <f t="shared" si="1"/>
        <v>27660</v>
      </c>
    </row>
    <row r="54" spans="1:7" ht="54">
      <c r="A54" s="77"/>
      <c r="B54" s="130" t="s">
        <v>74</v>
      </c>
      <c r="C54" s="85"/>
      <c r="D54" s="254"/>
      <c r="E54" s="254"/>
      <c r="F54" s="254"/>
      <c r="G54" s="223">
        <f t="shared" si="1"/>
        <v>0</v>
      </c>
    </row>
    <row r="55" spans="1:7" ht="18">
      <c r="A55" s="77"/>
      <c r="B55" s="130" t="s">
        <v>75</v>
      </c>
      <c r="C55" s="85"/>
      <c r="D55" s="254"/>
      <c r="E55" s="254"/>
      <c r="F55" s="254"/>
      <c r="G55" s="223">
        <f t="shared" si="1"/>
        <v>0</v>
      </c>
    </row>
    <row r="56" spans="1:7" ht="18">
      <c r="A56" s="77"/>
      <c r="B56" s="130" t="s">
        <v>76</v>
      </c>
      <c r="C56" s="85">
        <v>11300</v>
      </c>
      <c r="D56" s="85"/>
      <c r="E56" s="254"/>
      <c r="F56" s="254">
        <v>11300</v>
      </c>
      <c r="G56" s="223">
        <f t="shared" si="1"/>
        <v>11300</v>
      </c>
    </row>
    <row r="57" spans="1:7" ht="18">
      <c r="A57" s="77"/>
      <c r="B57" s="130" t="s">
        <v>77</v>
      </c>
      <c r="C57" s="85">
        <f>SUM(C58:C61)</f>
        <v>0</v>
      </c>
      <c r="D57" s="254"/>
      <c r="E57" s="254"/>
      <c r="F57" s="254"/>
      <c r="G57" s="223">
        <f t="shared" si="1"/>
        <v>0</v>
      </c>
    </row>
    <row r="58" spans="1:7" ht="18">
      <c r="A58" s="77"/>
      <c r="B58" s="130" t="s">
        <v>78</v>
      </c>
      <c r="C58" s="85"/>
      <c r="D58" s="254"/>
      <c r="E58" s="254"/>
      <c r="F58" s="254"/>
      <c r="G58" s="223">
        <f t="shared" si="1"/>
        <v>0</v>
      </c>
    </row>
    <row r="59" spans="1:7" ht="36">
      <c r="A59" s="77"/>
      <c r="B59" s="130" t="s">
        <v>79</v>
      </c>
      <c r="C59" s="85"/>
      <c r="D59" s="254"/>
      <c r="E59" s="254"/>
      <c r="F59" s="254"/>
      <c r="G59" s="223">
        <f t="shared" si="1"/>
        <v>0</v>
      </c>
    </row>
    <row r="60" spans="1:7" ht="36">
      <c r="A60" s="77"/>
      <c r="B60" s="130" t="s">
        <v>80</v>
      </c>
      <c r="C60" s="85"/>
      <c r="D60" s="254"/>
      <c r="E60" s="254"/>
      <c r="F60" s="254"/>
      <c r="G60" s="223">
        <f t="shared" si="1"/>
        <v>0</v>
      </c>
    </row>
    <row r="61" spans="1:7" ht="18">
      <c r="A61" s="77"/>
      <c r="B61" s="251"/>
      <c r="C61" s="85"/>
      <c r="D61" s="254"/>
      <c r="E61" s="254"/>
      <c r="F61" s="254"/>
      <c r="G61" s="223">
        <f t="shared" si="1"/>
        <v>0</v>
      </c>
    </row>
    <row r="62" spans="1:7" ht="18">
      <c r="A62" s="75" t="s">
        <v>22</v>
      </c>
      <c r="B62" s="250" t="s">
        <v>81</v>
      </c>
      <c r="C62" s="72">
        <f>C63+C66+C67+C70</f>
        <v>0</v>
      </c>
      <c r="D62" s="254"/>
      <c r="E62" s="254"/>
      <c r="F62" s="254"/>
      <c r="G62" s="223">
        <f t="shared" si="1"/>
        <v>0</v>
      </c>
    </row>
    <row r="63" spans="1:7" ht="18">
      <c r="A63" s="83"/>
      <c r="B63" s="129" t="s">
        <v>82</v>
      </c>
      <c r="C63" s="85"/>
      <c r="D63" s="254"/>
      <c r="E63" s="254"/>
      <c r="F63" s="254"/>
      <c r="G63" s="223">
        <f t="shared" si="1"/>
        <v>0</v>
      </c>
    </row>
    <row r="64" spans="1:7" ht="54">
      <c r="A64" s="83"/>
      <c r="B64" s="130" t="s">
        <v>204</v>
      </c>
      <c r="C64" s="85"/>
      <c r="D64" s="254"/>
      <c r="E64" s="254"/>
      <c r="F64" s="254"/>
      <c r="G64" s="223">
        <f t="shared" si="1"/>
        <v>0</v>
      </c>
    </row>
    <row r="65" spans="1:7" ht="54">
      <c r="A65" s="83"/>
      <c r="B65" s="130" t="s">
        <v>205</v>
      </c>
      <c r="C65" s="85"/>
      <c r="D65" s="254"/>
      <c r="E65" s="254"/>
      <c r="F65" s="254"/>
      <c r="G65" s="223">
        <f t="shared" si="1"/>
        <v>0</v>
      </c>
    </row>
    <row r="66" spans="1:7" ht="18">
      <c r="A66" s="77"/>
      <c r="B66" s="130" t="s">
        <v>85</v>
      </c>
      <c r="C66" s="85"/>
      <c r="D66" s="254"/>
      <c r="E66" s="254"/>
      <c r="F66" s="254"/>
      <c r="G66" s="223">
        <f t="shared" si="1"/>
        <v>0</v>
      </c>
    </row>
    <row r="67" spans="1:7" ht="18">
      <c r="A67" s="77"/>
      <c r="B67" s="130" t="s">
        <v>86</v>
      </c>
      <c r="C67" s="85"/>
      <c r="D67" s="254"/>
      <c r="E67" s="254"/>
      <c r="F67" s="254"/>
      <c r="G67" s="223">
        <f t="shared" si="1"/>
        <v>0</v>
      </c>
    </row>
    <row r="68" spans="1:7" ht="36">
      <c r="A68" s="77"/>
      <c r="B68" s="130" t="s">
        <v>87</v>
      </c>
      <c r="C68" s="85"/>
      <c r="D68" s="254"/>
      <c r="E68" s="254"/>
      <c r="F68" s="254"/>
      <c r="G68" s="223">
        <f t="shared" si="1"/>
        <v>0</v>
      </c>
    </row>
    <row r="69" spans="1:7" ht="36">
      <c r="A69" s="77"/>
      <c r="B69" s="130" t="s">
        <v>88</v>
      </c>
      <c r="C69" s="85"/>
      <c r="D69" s="254"/>
      <c r="E69" s="254"/>
      <c r="F69" s="254"/>
      <c r="G69" s="223">
        <f t="shared" si="1"/>
        <v>0</v>
      </c>
    </row>
    <row r="70" spans="1:7" ht="18">
      <c r="A70" s="77"/>
      <c r="B70" s="130" t="s">
        <v>89</v>
      </c>
      <c r="C70" s="85"/>
      <c r="D70" s="254"/>
      <c r="E70" s="254"/>
      <c r="F70" s="254"/>
      <c r="G70" s="223">
        <f t="shared" si="1"/>
        <v>0</v>
      </c>
    </row>
    <row r="71" spans="1:7" ht="18">
      <c r="A71" s="94"/>
      <c r="B71" s="135"/>
      <c r="C71" s="109"/>
      <c r="D71" s="254"/>
      <c r="E71" s="254"/>
      <c r="F71" s="254"/>
      <c r="G71" s="223">
        <f t="shared" si="1"/>
        <v>0</v>
      </c>
    </row>
    <row r="72" spans="1:7" ht="18.75">
      <c r="A72" s="75"/>
      <c r="B72" s="255" t="s">
        <v>90</v>
      </c>
      <c r="C72" s="72">
        <f>C50+C62</f>
        <v>184775</v>
      </c>
      <c r="D72" s="72">
        <f>D50+D62</f>
        <v>0</v>
      </c>
      <c r="E72" s="72">
        <f>E50+E62</f>
        <v>0</v>
      </c>
      <c r="F72" s="72">
        <f>F50+F62</f>
        <v>184775</v>
      </c>
      <c r="G72" s="223">
        <f aca="true" t="shared" si="2" ref="G72:G80">SUM(D72:F72)</f>
        <v>184775</v>
      </c>
    </row>
    <row r="73" spans="1:7" ht="18.75">
      <c r="A73" s="75"/>
      <c r="B73" s="255"/>
      <c r="C73" s="256"/>
      <c r="D73" s="254"/>
      <c r="E73" s="254"/>
      <c r="F73" s="254"/>
      <c r="G73" s="223">
        <f t="shared" si="2"/>
        <v>0</v>
      </c>
    </row>
    <row r="74" spans="1:7" ht="18">
      <c r="A74" s="75" t="s">
        <v>28</v>
      </c>
      <c r="B74" s="250" t="s">
        <v>91</v>
      </c>
      <c r="C74" s="72">
        <f>C75+C76</f>
        <v>0</v>
      </c>
      <c r="D74" s="254"/>
      <c r="E74" s="254"/>
      <c r="F74" s="254"/>
      <c r="G74" s="223">
        <f t="shared" si="2"/>
        <v>0</v>
      </c>
    </row>
    <row r="75" spans="1:7" ht="18">
      <c r="A75" s="83"/>
      <c r="B75" s="129" t="s">
        <v>92</v>
      </c>
      <c r="C75" s="72"/>
      <c r="D75" s="254"/>
      <c r="E75" s="254"/>
      <c r="F75" s="254"/>
      <c r="G75" s="223">
        <f t="shared" si="2"/>
        <v>0</v>
      </c>
    </row>
    <row r="76" spans="1:7" ht="36">
      <c r="A76" s="77"/>
      <c r="B76" s="129" t="s">
        <v>93</v>
      </c>
      <c r="C76" s="89"/>
      <c r="D76" s="254"/>
      <c r="E76" s="254"/>
      <c r="F76" s="254"/>
      <c r="G76" s="223">
        <f t="shared" si="2"/>
        <v>0</v>
      </c>
    </row>
    <row r="77" spans="1:7" ht="18">
      <c r="A77" s="88"/>
      <c r="B77" s="133" t="s">
        <v>94</v>
      </c>
      <c r="C77" s="72">
        <f>C50+C62+C74</f>
        <v>184775</v>
      </c>
      <c r="D77" s="72">
        <f>D50+D62+D74</f>
        <v>0</v>
      </c>
      <c r="E77" s="72">
        <f>E50+E62+E74</f>
        <v>0</v>
      </c>
      <c r="F77" s="72">
        <f>F50+F62+F74</f>
        <v>184775</v>
      </c>
      <c r="G77" s="223">
        <f t="shared" si="2"/>
        <v>184775</v>
      </c>
    </row>
    <row r="78" spans="1:7" ht="18">
      <c r="A78" s="90"/>
      <c r="B78" s="257"/>
      <c r="C78" s="102"/>
      <c r="D78" s="254"/>
      <c r="E78" s="254"/>
      <c r="F78" s="254"/>
      <c r="G78" s="223">
        <f t="shared" si="2"/>
        <v>0</v>
      </c>
    </row>
    <row r="79" spans="1:7" ht="18">
      <c r="A79" s="92"/>
      <c r="B79" s="93" t="s">
        <v>96</v>
      </c>
      <c r="C79" s="258">
        <v>30</v>
      </c>
      <c r="D79" s="254">
        <v>30</v>
      </c>
      <c r="E79" s="254"/>
      <c r="F79" s="258"/>
      <c r="G79" s="223">
        <f t="shared" si="2"/>
        <v>30</v>
      </c>
    </row>
    <row r="80" spans="1:7" ht="18">
      <c r="A80" s="92"/>
      <c r="B80" s="93" t="s">
        <v>97</v>
      </c>
      <c r="C80" s="258">
        <v>0</v>
      </c>
      <c r="D80" s="254"/>
      <c r="E80" s="254"/>
      <c r="F80" s="254"/>
      <c r="G80" s="223">
        <f t="shared" si="2"/>
        <v>0</v>
      </c>
    </row>
    <row r="84" spans="2:3" ht="18">
      <c r="B84" s="253" t="s">
        <v>206</v>
      </c>
      <c r="C84" s="223" t="s">
        <v>2</v>
      </c>
    </row>
    <row r="85" spans="1:2" ht="18">
      <c r="A85" s="223" t="s">
        <v>207</v>
      </c>
      <c r="B85" s="253"/>
    </row>
    <row r="86" spans="1:3" ht="18">
      <c r="A86" s="261">
        <v>30</v>
      </c>
      <c r="B86" s="253" t="s">
        <v>224</v>
      </c>
      <c r="C86" s="261">
        <v>4422</v>
      </c>
    </row>
    <row r="87" spans="1:3" ht="18">
      <c r="A87" s="259"/>
      <c r="B87" s="253" t="s">
        <v>225</v>
      </c>
      <c r="C87" s="261">
        <f>C86*0.357</f>
        <v>1578.654</v>
      </c>
    </row>
    <row r="89" spans="2:3" ht="18">
      <c r="B89" s="223" t="s">
        <v>119</v>
      </c>
      <c r="C89" s="264">
        <f>SUM(C86:C88)</f>
        <v>6000.654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="77" zoomScaleNormal="77" zoomScaleSheetLayoutView="50" zoomScalePageLayoutView="0" workbookViewId="0" topLeftCell="A1">
      <selection activeCell="C88" sqref="C88"/>
    </sheetView>
  </sheetViews>
  <sheetFormatPr defaultColWidth="9.140625" defaultRowHeight="12.75"/>
  <cols>
    <col min="1" max="1" width="10.00390625" style="223" customWidth="1"/>
    <col min="2" max="2" width="61.7109375" style="223" customWidth="1"/>
    <col min="3" max="3" width="21.421875" style="223" customWidth="1"/>
    <col min="4" max="4" width="11.28125" style="223" customWidth="1"/>
    <col min="5" max="16384" width="9.140625" style="223" customWidth="1"/>
  </cols>
  <sheetData>
    <row r="1" spans="1:3" s="266" customFormat="1" ht="21" customHeight="1">
      <c r="A1" s="225"/>
      <c r="B1" s="265"/>
      <c r="C1" s="226" t="s">
        <v>226</v>
      </c>
    </row>
    <row r="2" spans="1:3" s="269" customFormat="1" ht="25.5" customHeight="1">
      <c r="A2" s="228"/>
      <c r="B2" s="229" t="s">
        <v>227</v>
      </c>
      <c r="C2" s="267" t="s">
        <v>228</v>
      </c>
    </row>
    <row r="3" spans="1:3" s="269" customFormat="1" ht="18">
      <c r="A3" s="231"/>
      <c r="B3" s="229" t="s">
        <v>229</v>
      </c>
      <c r="C3" s="270"/>
    </row>
    <row r="4" spans="1:3" s="269" customFormat="1" ht="15.75" customHeight="1">
      <c r="A4" s="233"/>
      <c r="B4" s="233"/>
      <c r="C4" s="234" t="s">
        <v>155</v>
      </c>
    </row>
    <row r="5" spans="1:3" ht="36">
      <c r="A5" s="228"/>
      <c r="B5" s="235" t="s">
        <v>197</v>
      </c>
      <c r="C5" s="235" t="s">
        <v>198</v>
      </c>
    </row>
    <row r="6" spans="1:6" s="271" customFormat="1" ht="19.5" customHeight="1">
      <c r="A6" s="228"/>
      <c r="B6" s="228"/>
      <c r="C6" s="228"/>
      <c r="D6" s="374" t="s">
        <v>230</v>
      </c>
      <c r="E6" s="374"/>
      <c r="F6" s="374"/>
    </row>
    <row r="7" spans="1:6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68" customFormat="1" ht="36">
      <c r="A9" s="101"/>
      <c r="B9" s="102" t="s">
        <v>16</v>
      </c>
      <c r="C9" s="72"/>
      <c r="D9" s="273"/>
      <c r="E9" s="273"/>
      <c r="F9" s="273"/>
    </row>
    <row r="10" spans="1:6" s="268" customFormat="1" ht="36">
      <c r="A10" s="70"/>
      <c r="B10" s="102" t="s">
        <v>17</v>
      </c>
      <c r="C10" s="85"/>
      <c r="D10" s="273"/>
      <c r="E10" s="273"/>
      <c r="F10" s="273"/>
    </row>
    <row r="11" spans="1:6" s="268" customFormat="1" ht="36">
      <c r="A11" s="70"/>
      <c r="B11" s="102" t="s">
        <v>18</v>
      </c>
      <c r="C11" s="85"/>
      <c r="D11" s="273"/>
      <c r="E11" s="273"/>
      <c r="F11" s="273"/>
    </row>
    <row r="12" spans="1:6" s="268" customFormat="1" ht="36">
      <c r="A12" s="70"/>
      <c r="B12" s="102" t="s">
        <v>19</v>
      </c>
      <c r="C12" s="85"/>
      <c r="D12" s="273"/>
      <c r="E12" s="273"/>
      <c r="F12" s="273"/>
    </row>
    <row r="13" spans="1:6" s="268" customFormat="1" ht="36">
      <c r="A13" s="70"/>
      <c r="B13" s="102" t="s">
        <v>20</v>
      </c>
      <c r="C13" s="85"/>
      <c r="D13" s="273"/>
      <c r="E13" s="273"/>
      <c r="F13" s="273"/>
    </row>
    <row r="14" spans="1:6" s="268" customFormat="1" ht="18.75">
      <c r="A14" s="70"/>
      <c r="B14" s="102" t="s">
        <v>21</v>
      </c>
      <c r="C14" s="85"/>
      <c r="D14" s="273"/>
      <c r="E14" s="273"/>
      <c r="F14" s="27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">
      <c r="A16" s="101"/>
      <c r="B16" s="102" t="s">
        <v>24</v>
      </c>
      <c r="C16" s="72"/>
      <c r="D16" s="254"/>
      <c r="E16" s="254"/>
      <c r="F16" s="254"/>
    </row>
    <row r="17" spans="1:6" s="268" customFormat="1" ht="36">
      <c r="A17" s="70"/>
      <c r="B17" s="102" t="s">
        <v>25</v>
      </c>
      <c r="C17" s="85"/>
      <c r="D17" s="273"/>
      <c r="E17" s="273"/>
      <c r="F17" s="273"/>
    </row>
    <row r="18" spans="1:6" ht="36">
      <c r="A18" s="70"/>
      <c r="B18" s="102" t="s">
        <v>26</v>
      </c>
      <c r="C18" s="85"/>
      <c r="D18" s="254"/>
      <c r="E18" s="254"/>
      <c r="F18" s="254"/>
    </row>
    <row r="19" spans="1:6" ht="36">
      <c r="A19" s="70"/>
      <c r="B19" s="102" t="s">
        <v>27</v>
      </c>
      <c r="C19" s="85"/>
      <c r="D19" s="254"/>
      <c r="E19" s="254"/>
      <c r="F19" s="254"/>
    </row>
    <row r="20" spans="1:6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68" customFormat="1" ht="90">
      <c r="A23" s="70"/>
      <c r="B23" s="106" t="s">
        <v>33</v>
      </c>
      <c r="C23" s="85"/>
      <c r="D23" s="273"/>
      <c r="E23" s="273"/>
      <c r="F23" s="273"/>
    </row>
    <row r="24" spans="1:6" s="268" customFormat="1" ht="18.75">
      <c r="A24" s="73"/>
      <c r="B24" s="106" t="s">
        <v>34</v>
      </c>
      <c r="C24" s="85"/>
      <c r="D24" s="273"/>
      <c r="E24" s="273"/>
      <c r="F24" s="273"/>
    </row>
    <row r="25" spans="1:6" s="268" customFormat="1" ht="18.75">
      <c r="A25" s="70"/>
      <c r="B25" s="106" t="s">
        <v>35</v>
      </c>
      <c r="C25" s="89"/>
      <c r="D25" s="273"/>
      <c r="E25" s="273"/>
      <c r="F25" s="273"/>
    </row>
    <row r="26" spans="1:7" s="268" customFormat="1" ht="90">
      <c r="A26" s="101"/>
      <c r="B26" s="106" t="s">
        <v>36</v>
      </c>
      <c r="C26" s="72"/>
      <c r="D26" s="254"/>
      <c r="E26" s="254"/>
      <c r="F26" s="254"/>
      <c r="G26" s="223"/>
    </row>
    <row r="27" spans="1:6" ht="18">
      <c r="A27" s="105" t="s">
        <v>37</v>
      </c>
      <c r="B27" s="244" t="s">
        <v>38</v>
      </c>
      <c r="C27" s="85">
        <f>C28+C29+C30+C31+C32</f>
        <v>249</v>
      </c>
      <c r="D27" s="85">
        <f>D28+D29+D30+D31+D32</f>
        <v>249</v>
      </c>
      <c r="E27" s="85">
        <f>E28+E29+E30+E31+E32</f>
        <v>0</v>
      </c>
      <c r="F27" s="85"/>
    </row>
    <row r="28" spans="1:7" ht="54">
      <c r="A28" s="70"/>
      <c r="B28" s="102" t="s">
        <v>39</v>
      </c>
      <c r="C28" s="85">
        <v>249</v>
      </c>
      <c r="D28" s="145">
        <v>249</v>
      </c>
      <c r="E28" s="272"/>
      <c r="F28" s="85"/>
      <c r="G28" s="271"/>
    </row>
    <row r="29" spans="1:7" ht="15" customHeight="1">
      <c r="A29" s="70"/>
      <c r="B29" s="102" t="s">
        <v>40</v>
      </c>
      <c r="C29" s="85"/>
      <c r="D29" s="273"/>
      <c r="E29" s="273"/>
      <c r="F29" s="273"/>
      <c r="G29" s="268"/>
    </row>
    <row r="30" spans="1:6" ht="18">
      <c r="A30" s="70"/>
      <c r="B30" s="102" t="s">
        <v>41</v>
      </c>
      <c r="C30" s="85"/>
      <c r="D30" s="254"/>
      <c r="E30" s="254"/>
      <c r="F30" s="254"/>
    </row>
    <row r="31" spans="1:7" s="271" customFormat="1" ht="18">
      <c r="A31" s="70"/>
      <c r="B31" s="102" t="s">
        <v>42</v>
      </c>
      <c r="C31" s="85"/>
      <c r="D31" s="254"/>
      <c r="E31" s="254"/>
      <c r="F31" s="254"/>
      <c r="G31" s="223"/>
    </row>
    <row r="32" spans="1:7" s="268" customFormat="1" ht="18.75">
      <c r="A32" s="70"/>
      <c r="B32" s="102" t="s">
        <v>43</v>
      </c>
      <c r="C32" s="85"/>
      <c r="D32" s="254"/>
      <c r="E32" s="254"/>
      <c r="F32" s="254"/>
      <c r="G32" s="223"/>
    </row>
    <row r="33" spans="1:6" ht="18">
      <c r="A33" s="105" t="s">
        <v>44</v>
      </c>
      <c r="B33" s="112" t="s">
        <v>45</v>
      </c>
      <c r="C33" s="85">
        <f>C34+C35</f>
        <v>0</v>
      </c>
      <c r="D33" s="254"/>
      <c r="E33" s="254"/>
      <c r="F33" s="254"/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6" ht="18">
      <c r="A35" s="75"/>
      <c r="B35" s="102" t="s">
        <v>47</v>
      </c>
      <c r="C35" s="72"/>
      <c r="D35" s="254"/>
      <c r="E35" s="254"/>
      <c r="F35" s="254"/>
    </row>
    <row r="36" spans="1:6" ht="18">
      <c r="A36" s="245" t="s">
        <v>48</v>
      </c>
      <c r="B36" s="112" t="s">
        <v>49</v>
      </c>
      <c r="C36" s="103">
        <f>C37</f>
        <v>0</v>
      </c>
      <c r="D36" s="103">
        <f>D37</f>
        <v>0</v>
      </c>
      <c r="E36" s="103">
        <f>E37</f>
        <v>0</v>
      </c>
      <c r="F36" s="103">
        <f>F37</f>
        <v>0</v>
      </c>
    </row>
    <row r="37" spans="1:6" ht="18">
      <c r="A37" s="77"/>
      <c r="B37" s="102" t="s">
        <v>201</v>
      </c>
      <c r="C37" s="85"/>
      <c r="D37" s="254"/>
      <c r="E37" s="254"/>
      <c r="F37" s="254"/>
    </row>
    <row r="38" spans="1:7" ht="18">
      <c r="A38" s="245" t="s">
        <v>51</v>
      </c>
      <c r="B38" s="112" t="s">
        <v>52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  <c r="G38" s="271"/>
    </row>
    <row r="39" spans="1:6" s="268" customFormat="1" ht="54">
      <c r="A39" s="77"/>
      <c r="B39" s="106" t="s">
        <v>53</v>
      </c>
      <c r="C39" s="85"/>
      <c r="D39" s="273"/>
      <c r="E39" s="273"/>
      <c r="F39" s="273"/>
    </row>
    <row r="40" spans="1:6" ht="36">
      <c r="A40" s="77"/>
      <c r="B40" s="106" t="s">
        <v>103</v>
      </c>
      <c r="C40" s="85"/>
      <c r="D40" s="254"/>
      <c r="E40" s="254"/>
      <c r="F40" s="254"/>
    </row>
    <row r="41" spans="1:6" ht="36">
      <c r="A41" s="77"/>
      <c r="B41" s="112" t="s">
        <v>55</v>
      </c>
      <c r="C41" s="85">
        <f>C8+C15+C20+C22+C27+C33+C36+C38</f>
        <v>249</v>
      </c>
      <c r="D41" s="85">
        <f>D8+D15+D20+D22+D27+D33+D36+D38</f>
        <v>249</v>
      </c>
      <c r="E41" s="85">
        <f>E8+E15+E20+E22+E27+E33+E36+E38</f>
        <v>0</v>
      </c>
      <c r="F41" s="85">
        <f>F8+F15+F20+F22+F27+F33+F36+F38</f>
        <v>0</v>
      </c>
    </row>
    <row r="42" spans="1:6" ht="18">
      <c r="A42" s="245" t="s">
        <v>56</v>
      </c>
      <c r="B42" s="112" t="s">
        <v>223</v>
      </c>
      <c r="C42" s="72">
        <f>C77-C41</f>
        <v>116894</v>
      </c>
      <c r="D42" s="72">
        <f>D77-D41</f>
        <v>116894</v>
      </c>
      <c r="E42" s="72">
        <f>E77-E41</f>
        <v>0</v>
      </c>
      <c r="F42" s="72">
        <f>F77-F41</f>
        <v>0</v>
      </c>
    </row>
    <row r="43" spans="1:6" ht="36">
      <c r="A43" s="245" t="s">
        <v>58</v>
      </c>
      <c r="B43" s="112" t="s">
        <v>59</v>
      </c>
      <c r="C43" s="85"/>
      <c r="D43" s="254"/>
      <c r="E43" s="254"/>
      <c r="F43" s="254"/>
    </row>
    <row r="44" spans="1:6" ht="36">
      <c r="A44" s="245" t="s">
        <v>60</v>
      </c>
      <c r="B44" s="112" t="s">
        <v>61</v>
      </c>
      <c r="C44" s="85"/>
      <c r="D44" s="254"/>
      <c r="E44" s="254"/>
      <c r="F44" s="254"/>
    </row>
    <row r="45" spans="1:6" ht="18">
      <c r="A45" s="77"/>
      <c r="B45" s="112" t="s">
        <v>62</v>
      </c>
      <c r="C45" s="89">
        <f>C42+C43+C44</f>
        <v>116894</v>
      </c>
      <c r="D45" s="89">
        <f>D42+D43+D44</f>
        <v>116894</v>
      </c>
      <c r="E45" s="89">
        <f>E42+E43+E44</f>
        <v>0</v>
      </c>
      <c r="F45" s="89">
        <f>F42+F43+F44</f>
        <v>0</v>
      </c>
    </row>
    <row r="46" spans="1:6" ht="15" customHeight="1">
      <c r="A46" s="77"/>
      <c r="B46" s="116" t="s">
        <v>63</v>
      </c>
      <c r="C46" s="89">
        <f>C41+C45</f>
        <v>117143</v>
      </c>
      <c r="D46" s="89">
        <f>D41+D45</f>
        <v>117143</v>
      </c>
      <c r="E46" s="89">
        <f>E41+E45</f>
        <v>0</v>
      </c>
      <c r="F46" s="89">
        <f>F41+F45</f>
        <v>0</v>
      </c>
    </row>
    <row r="47" spans="1:3" ht="14.25" customHeight="1">
      <c r="A47" s="246"/>
      <c r="B47" s="247"/>
      <c r="C47" s="248"/>
    </row>
    <row r="48" spans="1:6" ht="18">
      <c r="A48" s="90"/>
      <c r="B48" s="90"/>
      <c r="C48" s="102"/>
      <c r="D48" s="374" t="s">
        <v>230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117143</v>
      </c>
      <c r="D50" s="72">
        <f>D51+D52+D53+D56+D57</f>
        <v>117143</v>
      </c>
      <c r="E50" s="72">
        <f>E51+E52+E53+E56+E57</f>
        <v>0</v>
      </c>
      <c r="F50" s="72">
        <f>F51+F52+F53+F56+F57</f>
        <v>0</v>
      </c>
    </row>
    <row r="51" spans="1:6" ht="18">
      <c r="A51" s="83"/>
      <c r="B51" s="129" t="s">
        <v>71</v>
      </c>
      <c r="C51" s="85">
        <v>85362</v>
      </c>
      <c r="D51" s="85">
        <v>85362</v>
      </c>
      <c r="E51" s="254"/>
      <c r="F51" s="254"/>
    </row>
    <row r="52" spans="1:6" ht="36">
      <c r="A52" s="77"/>
      <c r="B52" s="130" t="s">
        <v>72</v>
      </c>
      <c r="C52" s="85">
        <v>24438</v>
      </c>
      <c r="D52" s="85">
        <v>24438</v>
      </c>
      <c r="E52" s="254"/>
      <c r="F52" s="254"/>
    </row>
    <row r="53" spans="1:6" ht="18">
      <c r="A53" s="77"/>
      <c r="B53" s="130" t="s">
        <v>73</v>
      </c>
      <c r="C53" s="85">
        <f>7343</f>
        <v>7343</v>
      </c>
      <c r="D53" s="85">
        <v>7343</v>
      </c>
      <c r="E53" s="254"/>
      <c r="F53" s="254"/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/>
      <c r="D56" s="254"/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6" ht="18.75">
      <c r="A72" s="75"/>
      <c r="B72" s="255" t="s">
        <v>90</v>
      </c>
      <c r="C72" s="72">
        <f>C50+C62</f>
        <v>117143</v>
      </c>
      <c r="D72" s="72">
        <f>D50+D62</f>
        <v>117143</v>
      </c>
      <c r="E72" s="72">
        <f>E50+E62</f>
        <v>0</v>
      </c>
      <c r="F72" s="72">
        <f>F50+F62</f>
        <v>0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254"/>
      <c r="E74" s="254"/>
      <c r="F74" s="254"/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6" ht="18">
      <c r="A77" s="88"/>
      <c r="B77" s="133" t="s">
        <v>94</v>
      </c>
      <c r="C77" s="72">
        <f>C50+C62+C74</f>
        <v>117143</v>
      </c>
      <c r="D77" s="72">
        <f>D50+D62+D74</f>
        <v>117143</v>
      </c>
      <c r="E77" s="72">
        <f>E50+E62+E74</f>
        <v>0</v>
      </c>
      <c r="F77" s="72">
        <f>F50+F62+F74</f>
        <v>0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30.25</v>
      </c>
      <c r="D79" s="258">
        <v>30.25</v>
      </c>
      <c r="E79" s="258"/>
      <c r="F79" s="258"/>
    </row>
    <row r="80" spans="1:6" ht="18">
      <c r="A80" s="92"/>
      <c r="B80" s="93" t="s">
        <v>97</v>
      </c>
      <c r="C80" s="258">
        <v>0</v>
      </c>
      <c r="D80" s="258">
        <v>0</v>
      </c>
      <c r="E80" s="258"/>
      <c r="F80" s="258"/>
    </row>
    <row r="85" spans="2:3" ht="18">
      <c r="B85" s="253" t="s">
        <v>206</v>
      </c>
      <c r="C85" s="223" t="s">
        <v>2</v>
      </c>
    </row>
    <row r="86" spans="1:2" ht="36">
      <c r="A86" s="223" t="s">
        <v>207</v>
      </c>
      <c r="B86" s="253"/>
    </row>
    <row r="87" spans="1:3" ht="18">
      <c r="A87" s="223">
        <v>12.5</v>
      </c>
      <c r="B87" s="223" t="s">
        <v>231</v>
      </c>
      <c r="C87" s="223">
        <v>900</v>
      </c>
    </row>
    <row r="88" spans="2:3" ht="18">
      <c r="B88" s="223" t="s">
        <v>232</v>
      </c>
      <c r="C88" s="261">
        <f>C87*0.357</f>
        <v>321.3</v>
      </c>
    </row>
    <row r="90" spans="2:3" ht="18">
      <c r="B90" s="262" t="s">
        <v>119</v>
      </c>
      <c r="C90" s="264">
        <f>SUM(C87:C89)</f>
        <v>1221.3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67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="77" zoomScaleNormal="77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0.421875" style="223" customWidth="1"/>
    <col min="2" max="2" width="61.7109375" style="223" customWidth="1"/>
    <col min="3" max="3" width="21.421875" style="223" customWidth="1"/>
    <col min="4" max="4" width="9.8515625" style="223" customWidth="1"/>
    <col min="5" max="16384" width="9.140625" style="223" customWidth="1"/>
  </cols>
  <sheetData>
    <row r="1" spans="1:3" s="266" customFormat="1" ht="21" customHeight="1">
      <c r="A1" s="225"/>
      <c r="B1" s="265"/>
      <c r="C1" s="226" t="s">
        <v>233</v>
      </c>
    </row>
    <row r="2" spans="1:3" s="269" customFormat="1" ht="25.5" customHeight="1">
      <c r="A2" s="228"/>
      <c r="B2" s="229" t="s">
        <v>227</v>
      </c>
      <c r="C2" s="267" t="s">
        <v>234</v>
      </c>
    </row>
    <row r="3" spans="1:3" s="269" customFormat="1" ht="18">
      <c r="A3" s="231"/>
      <c r="B3" s="229" t="s">
        <v>235</v>
      </c>
      <c r="C3" s="270"/>
    </row>
    <row r="4" spans="1:3" s="269" customFormat="1" ht="15.75" customHeight="1">
      <c r="A4" s="233"/>
      <c r="B4" s="233"/>
      <c r="C4" s="234" t="s">
        <v>155</v>
      </c>
    </row>
    <row r="5" spans="1:3" ht="36">
      <c r="A5" s="228"/>
      <c r="B5" s="235" t="s">
        <v>197</v>
      </c>
      <c r="C5" s="235" t="s">
        <v>198</v>
      </c>
    </row>
    <row r="6" spans="1:6" s="271" customFormat="1" ht="12.75" customHeight="1">
      <c r="A6" s="228"/>
      <c r="B6" s="228"/>
      <c r="C6" s="228"/>
      <c r="D6" s="374" t="s">
        <v>6</v>
      </c>
      <c r="E6" s="374"/>
      <c r="F6" s="374"/>
    </row>
    <row r="7" spans="1:6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68" customFormat="1" ht="36">
      <c r="A9" s="101"/>
      <c r="B9" s="102" t="s">
        <v>16</v>
      </c>
      <c r="C9" s="72"/>
      <c r="D9" s="273"/>
      <c r="E9" s="273"/>
      <c r="F9" s="273"/>
    </row>
    <row r="10" spans="1:6" s="268" customFormat="1" ht="36">
      <c r="A10" s="70"/>
      <c r="B10" s="102" t="s">
        <v>17</v>
      </c>
      <c r="C10" s="85"/>
      <c r="D10" s="273"/>
      <c r="E10" s="273"/>
      <c r="F10" s="273"/>
    </row>
    <row r="11" spans="1:6" s="268" customFormat="1" ht="36">
      <c r="A11" s="70"/>
      <c r="B11" s="102" t="s">
        <v>18</v>
      </c>
      <c r="C11" s="85"/>
      <c r="D11" s="273"/>
      <c r="E11" s="273"/>
      <c r="F11" s="273"/>
    </row>
    <row r="12" spans="1:6" s="268" customFormat="1" ht="36">
      <c r="A12" s="70"/>
      <c r="B12" s="102" t="s">
        <v>19</v>
      </c>
      <c r="C12" s="85"/>
      <c r="D12" s="273"/>
      <c r="E12" s="273"/>
      <c r="F12" s="273"/>
    </row>
    <row r="13" spans="1:6" s="268" customFormat="1" ht="36">
      <c r="A13" s="70"/>
      <c r="B13" s="102" t="s">
        <v>20</v>
      </c>
      <c r="C13" s="85"/>
      <c r="D13" s="273"/>
      <c r="E13" s="273"/>
      <c r="F13" s="273"/>
    </row>
    <row r="14" spans="1:6" s="268" customFormat="1" ht="18.75">
      <c r="A14" s="70"/>
      <c r="B14" s="102" t="s">
        <v>21</v>
      </c>
      <c r="C14" s="85"/>
      <c r="D14" s="273"/>
      <c r="E14" s="273"/>
      <c r="F14" s="27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">
      <c r="A16" s="101"/>
      <c r="B16" s="102" t="s">
        <v>24</v>
      </c>
      <c r="C16" s="72"/>
      <c r="D16" s="254"/>
      <c r="E16" s="254"/>
      <c r="F16" s="254"/>
    </row>
    <row r="17" spans="1:6" s="268" customFormat="1" ht="36">
      <c r="A17" s="70"/>
      <c r="B17" s="102" t="s">
        <v>25</v>
      </c>
      <c r="C17" s="85"/>
      <c r="D17" s="273"/>
      <c r="E17" s="273"/>
      <c r="F17" s="273"/>
    </row>
    <row r="18" spans="1:6" ht="36">
      <c r="A18" s="70"/>
      <c r="B18" s="102" t="s">
        <v>26</v>
      </c>
      <c r="C18" s="85"/>
      <c r="D18" s="254"/>
      <c r="E18" s="254"/>
      <c r="F18" s="254"/>
    </row>
    <row r="19" spans="1:6" ht="36">
      <c r="A19" s="70"/>
      <c r="B19" s="102" t="s">
        <v>27</v>
      </c>
      <c r="C19" s="85"/>
      <c r="D19" s="254"/>
      <c r="E19" s="254"/>
      <c r="F19" s="254"/>
    </row>
    <row r="20" spans="1:6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8" s="268" customFormat="1" ht="90">
      <c r="A23" s="70"/>
      <c r="B23" s="106" t="s">
        <v>33</v>
      </c>
      <c r="C23" s="85"/>
      <c r="D23" s="254"/>
      <c r="E23" s="254"/>
      <c r="F23" s="254"/>
      <c r="G23" s="223"/>
      <c r="H23" s="223"/>
    </row>
    <row r="24" spans="1:8" s="268" customFormat="1" ht="18.75">
      <c r="A24" s="73"/>
      <c r="B24" s="106" t="s">
        <v>34</v>
      </c>
      <c r="C24" s="85"/>
      <c r="D24" s="254"/>
      <c r="E24" s="254"/>
      <c r="F24" s="254"/>
      <c r="G24" s="223"/>
      <c r="H24" s="223"/>
    </row>
    <row r="25" spans="1:8" s="268" customFormat="1" ht="18.75">
      <c r="A25" s="70"/>
      <c r="B25" s="106" t="s">
        <v>35</v>
      </c>
      <c r="C25" s="89"/>
      <c r="D25" s="272"/>
      <c r="E25" s="272"/>
      <c r="F25" s="272"/>
      <c r="G25" s="271"/>
      <c r="H25" s="271"/>
    </row>
    <row r="26" spans="1:6" s="268" customFormat="1" ht="90">
      <c r="A26" s="101"/>
      <c r="B26" s="106" t="s">
        <v>36</v>
      </c>
      <c r="C26" s="72"/>
      <c r="D26" s="273"/>
      <c r="E26" s="273"/>
      <c r="F26" s="273"/>
    </row>
    <row r="27" spans="1:6" ht="18">
      <c r="A27" s="105" t="s">
        <v>37</v>
      </c>
      <c r="B27" s="244" t="s">
        <v>38</v>
      </c>
      <c r="C27" s="89">
        <f>C28+C29+C30+C31+C32</f>
        <v>389</v>
      </c>
      <c r="D27" s="89">
        <f>D28+D29+D30+D31+D32</f>
        <v>389</v>
      </c>
      <c r="E27" s="85">
        <f>E28+E29+E30+E31+E32</f>
        <v>0</v>
      </c>
      <c r="F27" s="85">
        <f>F28+F29+F30+F31+F32</f>
        <v>0</v>
      </c>
    </row>
    <row r="28" spans="1:6" ht="54">
      <c r="A28" s="70"/>
      <c r="B28" s="102" t="s">
        <v>39</v>
      </c>
      <c r="C28" s="85">
        <v>389</v>
      </c>
      <c r="D28" s="254">
        <v>389</v>
      </c>
      <c r="E28" s="254"/>
      <c r="F28" s="254"/>
    </row>
    <row r="29" spans="1:6" ht="18">
      <c r="A29" s="70"/>
      <c r="B29" s="102" t="s">
        <v>40</v>
      </c>
      <c r="C29" s="85"/>
      <c r="D29" s="254"/>
      <c r="E29" s="254"/>
      <c r="F29" s="254"/>
    </row>
    <row r="30" spans="1:6" ht="18">
      <c r="A30" s="70"/>
      <c r="B30" s="102" t="s">
        <v>41</v>
      </c>
      <c r="C30" s="85"/>
      <c r="D30" s="254"/>
      <c r="E30" s="254"/>
      <c r="F30" s="254"/>
    </row>
    <row r="31" spans="1:8" s="271" customFormat="1" ht="16.5" customHeight="1">
      <c r="A31" s="70"/>
      <c r="B31" s="102" t="s">
        <v>42</v>
      </c>
      <c r="C31" s="85"/>
      <c r="D31" s="254"/>
      <c r="E31" s="254"/>
      <c r="F31" s="254"/>
      <c r="G31" s="223"/>
      <c r="H31" s="223"/>
    </row>
    <row r="32" spans="1:8" s="268" customFormat="1" ht="18.75">
      <c r="A32" s="70"/>
      <c r="B32" s="102" t="s">
        <v>43</v>
      </c>
      <c r="C32" s="85"/>
      <c r="D32" s="254"/>
      <c r="E32" s="254"/>
      <c r="F32" s="254"/>
      <c r="G32" s="223"/>
      <c r="H32" s="223"/>
    </row>
    <row r="33" spans="1:6" ht="18">
      <c r="A33" s="105" t="s">
        <v>44</v>
      </c>
      <c r="B33" s="112" t="s">
        <v>45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6" ht="18">
      <c r="A35" s="75"/>
      <c r="B35" s="102" t="s">
        <v>47</v>
      </c>
      <c r="C35" s="72"/>
      <c r="D35" s="254"/>
      <c r="E35" s="254"/>
      <c r="F35" s="254"/>
    </row>
    <row r="36" spans="1:8" ht="18">
      <c r="A36" s="245" t="s">
        <v>48</v>
      </c>
      <c r="B36" s="112" t="s">
        <v>49</v>
      </c>
      <c r="C36" s="103">
        <f>C37</f>
        <v>0</v>
      </c>
      <c r="D36" s="103">
        <f>D37</f>
        <v>0</v>
      </c>
      <c r="E36" s="103">
        <f>E37</f>
        <v>0</v>
      </c>
      <c r="F36" s="103">
        <f>F37</f>
        <v>0</v>
      </c>
      <c r="G36" s="271"/>
      <c r="H36" s="271"/>
    </row>
    <row r="37" spans="1:8" ht="18.75">
      <c r="A37" s="77"/>
      <c r="B37" s="102" t="s">
        <v>201</v>
      </c>
      <c r="C37" s="85"/>
      <c r="D37" s="273"/>
      <c r="E37" s="273"/>
      <c r="F37" s="273"/>
      <c r="G37" s="268"/>
      <c r="H37" s="268"/>
    </row>
    <row r="38" spans="1:6" ht="18">
      <c r="A38" s="245" t="s">
        <v>51</v>
      </c>
      <c r="B38" s="112" t="s">
        <v>52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8" s="268" customFormat="1" ht="54">
      <c r="A39" s="77"/>
      <c r="B39" s="106" t="s">
        <v>53</v>
      </c>
      <c r="C39" s="85"/>
      <c r="D39" s="254"/>
      <c r="E39" s="254"/>
      <c r="F39" s="254"/>
      <c r="G39" s="223"/>
      <c r="H39" s="223"/>
    </row>
    <row r="40" spans="1:6" ht="36">
      <c r="A40" s="77"/>
      <c r="B40" s="106" t="s">
        <v>103</v>
      </c>
      <c r="C40" s="85"/>
      <c r="D40" s="254"/>
      <c r="E40" s="254"/>
      <c r="F40" s="254"/>
    </row>
    <row r="41" spans="1:6" ht="36">
      <c r="A41" s="77"/>
      <c r="B41" s="112" t="s">
        <v>55</v>
      </c>
      <c r="C41" s="85">
        <f>C8+C15+C20+C22+C27+C33+C36+C38</f>
        <v>389</v>
      </c>
      <c r="D41" s="85">
        <f>D8+D15+D20+D22+D27+D33+D36+D38</f>
        <v>389</v>
      </c>
      <c r="E41" s="85">
        <f>E8+E15+E20+E22+E27+E33+E36+E38</f>
        <v>0</v>
      </c>
      <c r="F41" s="85">
        <f>F8+F15+F20+F22+F27+F33+F36+F38</f>
        <v>0</v>
      </c>
    </row>
    <row r="42" spans="1:6" ht="18">
      <c r="A42" s="245" t="s">
        <v>56</v>
      </c>
      <c r="B42" s="112" t="s">
        <v>223</v>
      </c>
      <c r="C42" s="72">
        <f>C77-C41</f>
        <v>67336</v>
      </c>
      <c r="D42" s="72">
        <f>D77-D41</f>
        <v>67336</v>
      </c>
      <c r="E42" s="72">
        <f>E77-E41</f>
        <v>0</v>
      </c>
      <c r="F42" s="72">
        <f>F77-F41</f>
        <v>0</v>
      </c>
    </row>
    <row r="43" spans="1:6" ht="36">
      <c r="A43" s="245" t="s">
        <v>58</v>
      </c>
      <c r="B43" s="112" t="s">
        <v>59</v>
      </c>
      <c r="C43" s="85"/>
      <c r="D43" s="254"/>
      <c r="E43" s="254"/>
      <c r="F43" s="254"/>
    </row>
    <row r="44" spans="1:6" ht="36">
      <c r="A44" s="245" t="s">
        <v>60</v>
      </c>
      <c r="B44" s="112" t="s">
        <v>61</v>
      </c>
      <c r="C44" s="85"/>
      <c r="D44" s="254"/>
      <c r="E44" s="254"/>
      <c r="F44" s="254"/>
    </row>
    <row r="45" spans="1:6" ht="18">
      <c r="A45" s="77"/>
      <c r="B45" s="112" t="s">
        <v>62</v>
      </c>
      <c r="C45" s="89">
        <f>C42+C43+C44</f>
        <v>67336</v>
      </c>
      <c r="D45" s="89">
        <f>D42+D43+D44</f>
        <v>67336</v>
      </c>
      <c r="E45" s="89">
        <f>E42+E43+E44</f>
        <v>0</v>
      </c>
      <c r="F45" s="89">
        <f>F42+F43+F44</f>
        <v>0</v>
      </c>
    </row>
    <row r="46" spans="1:6" ht="18">
      <c r="A46" s="77"/>
      <c r="B46" s="116" t="s">
        <v>63</v>
      </c>
      <c r="C46" s="89">
        <f>C41+C45</f>
        <v>67725</v>
      </c>
      <c r="D46" s="89">
        <f>D41+D45</f>
        <v>67725</v>
      </c>
      <c r="E46" s="89">
        <f>E41+E45</f>
        <v>0</v>
      </c>
      <c r="F46" s="89">
        <f>F41+F45</f>
        <v>0</v>
      </c>
    </row>
    <row r="47" spans="1:8" ht="14.25" customHeight="1">
      <c r="A47" s="246"/>
      <c r="B47" s="247"/>
      <c r="C47" s="248"/>
      <c r="D47" s="271"/>
      <c r="E47" s="271"/>
      <c r="F47" s="271"/>
      <c r="G47" s="271"/>
      <c r="H47" s="271"/>
    </row>
    <row r="48" spans="1:6" ht="18">
      <c r="A48" s="90"/>
      <c r="B48" s="90"/>
      <c r="C48" s="102"/>
      <c r="D48" s="374" t="s">
        <v>6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67725</v>
      </c>
      <c r="D50" s="72">
        <f>D51+D52+D53+D56+D57</f>
        <v>67725</v>
      </c>
      <c r="E50" s="72">
        <f>E51+E52+E53+E56+E57</f>
        <v>0</v>
      </c>
      <c r="F50" s="72">
        <f>F51+F52+F53+F56+F57</f>
        <v>0</v>
      </c>
    </row>
    <row r="51" spans="1:6" ht="18">
      <c r="A51" s="83"/>
      <c r="B51" s="129" t="s">
        <v>71</v>
      </c>
      <c r="C51" s="85">
        <v>48935</v>
      </c>
      <c r="D51" s="85">
        <v>48935</v>
      </c>
      <c r="E51" s="254"/>
      <c r="F51" s="254"/>
    </row>
    <row r="52" spans="1:6" ht="36">
      <c r="A52" s="77"/>
      <c r="B52" s="130" t="s">
        <v>72</v>
      </c>
      <c r="C52" s="85">
        <v>13208</v>
      </c>
      <c r="D52" s="85">
        <v>13208</v>
      </c>
      <c r="E52" s="254"/>
      <c r="F52" s="254"/>
    </row>
    <row r="53" spans="1:6" ht="18">
      <c r="A53" s="77"/>
      <c r="B53" s="130" t="s">
        <v>73</v>
      </c>
      <c r="C53" s="85">
        <f>5582</f>
        <v>5582</v>
      </c>
      <c r="D53" s="85">
        <v>5582</v>
      </c>
      <c r="E53" s="254"/>
      <c r="F53" s="254"/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/>
      <c r="D56" s="254"/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6" ht="18.75">
      <c r="A72" s="75"/>
      <c r="B72" s="255" t="s">
        <v>90</v>
      </c>
      <c r="C72" s="72">
        <f>C50+C62</f>
        <v>67725</v>
      </c>
      <c r="D72" s="72">
        <f>D50+D62</f>
        <v>67725</v>
      </c>
      <c r="E72" s="72">
        <f>E50+E62</f>
        <v>0</v>
      </c>
      <c r="F72" s="72">
        <f>F50+F62</f>
        <v>0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254"/>
      <c r="E74" s="254"/>
      <c r="F74" s="254"/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6" ht="18">
      <c r="A77" s="88"/>
      <c r="B77" s="133" t="s">
        <v>94</v>
      </c>
      <c r="C77" s="72">
        <f>C50+C62+C74</f>
        <v>67725</v>
      </c>
      <c r="D77" s="72">
        <f>D50+D62+D74</f>
        <v>67725</v>
      </c>
      <c r="E77" s="72">
        <f>E50+E62+E74</f>
        <v>0</v>
      </c>
      <c r="F77" s="72">
        <f>F50+F62+F74</f>
        <v>0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17.5</v>
      </c>
      <c r="D79" s="258">
        <v>17.5</v>
      </c>
      <c r="E79" s="258"/>
      <c r="F79" s="258"/>
    </row>
    <row r="80" spans="1:6" ht="18">
      <c r="A80" s="92"/>
      <c r="B80" s="93" t="s">
        <v>97</v>
      </c>
      <c r="C80" s="258">
        <v>0</v>
      </c>
      <c r="D80" s="258"/>
      <c r="E80" s="258"/>
      <c r="F80" s="258"/>
    </row>
    <row r="83" spans="2:3" ht="18">
      <c r="B83" s="253" t="s">
        <v>206</v>
      </c>
      <c r="C83" s="223" t="s">
        <v>2</v>
      </c>
    </row>
    <row r="84" spans="1:2" ht="36">
      <c r="A84" s="223" t="s">
        <v>207</v>
      </c>
      <c r="B84" s="253"/>
    </row>
    <row r="85" spans="1:3" ht="18">
      <c r="A85" s="223">
        <v>7.5</v>
      </c>
      <c r="B85" s="223" t="s">
        <v>231</v>
      </c>
      <c r="C85" s="223">
        <v>540</v>
      </c>
    </row>
    <row r="86" spans="2:3" ht="18">
      <c r="B86" s="223" t="s">
        <v>232</v>
      </c>
      <c r="C86" s="261">
        <f>C85*0.357</f>
        <v>192.78</v>
      </c>
    </row>
    <row r="88" spans="2:3" ht="18">
      <c r="B88" s="262" t="s">
        <v>119</v>
      </c>
      <c r="C88" s="264">
        <f>SUM(C85:C87)</f>
        <v>732.78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88"/>
  <sheetViews>
    <sheetView zoomScale="77" zoomScaleNormal="77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9.421875" style="223" customWidth="1"/>
    <col min="2" max="2" width="61.7109375" style="223" customWidth="1"/>
    <col min="3" max="3" width="21.421875" style="223" customWidth="1"/>
    <col min="4" max="4" width="9.8515625" style="223" customWidth="1"/>
    <col min="5" max="16384" width="9.140625" style="223" customWidth="1"/>
  </cols>
  <sheetData>
    <row r="1" spans="1:3" s="266" customFormat="1" ht="21" customHeight="1">
      <c r="A1" s="225"/>
      <c r="B1" s="265"/>
      <c r="C1" s="226" t="s">
        <v>236</v>
      </c>
    </row>
    <row r="2" spans="1:3" s="269" customFormat="1" ht="25.5" customHeight="1">
      <c r="A2" s="228"/>
      <c r="B2" s="229" t="s">
        <v>227</v>
      </c>
      <c r="C2" s="267" t="s">
        <v>237</v>
      </c>
    </row>
    <row r="3" spans="1:3" s="269" customFormat="1" ht="18">
      <c r="A3" s="231"/>
      <c r="B3" s="229" t="s">
        <v>238</v>
      </c>
      <c r="C3" s="270"/>
    </row>
    <row r="4" spans="1:3" s="269" customFormat="1" ht="15.75" customHeight="1">
      <c r="A4" s="233"/>
      <c r="B4" s="233"/>
      <c r="C4" s="234" t="s">
        <v>155</v>
      </c>
    </row>
    <row r="5" spans="1:3" ht="36">
      <c r="A5" s="228"/>
      <c r="B5" s="235" t="s">
        <v>197</v>
      </c>
      <c r="C5" s="235" t="s">
        <v>198</v>
      </c>
    </row>
    <row r="6" spans="1:6" s="271" customFormat="1" ht="12.75" customHeight="1">
      <c r="A6" s="228"/>
      <c r="B6" s="228"/>
      <c r="C6" s="228"/>
      <c r="D6" s="374" t="s">
        <v>6</v>
      </c>
      <c r="E6" s="374"/>
      <c r="F6" s="374"/>
    </row>
    <row r="7" spans="1:8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  <c r="G7" s="268"/>
      <c r="H7" s="268"/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6" s="268" customFormat="1" ht="36">
      <c r="A9" s="101"/>
      <c r="B9" s="102" t="s">
        <v>16</v>
      </c>
      <c r="C9" s="72"/>
      <c r="D9" s="273"/>
      <c r="E9" s="273"/>
      <c r="F9" s="273"/>
    </row>
    <row r="10" spans="1:6" s="268" customFormat="1" ht="36">
      <c r="A10" s="70"/>
      <c r="B10" s="102" t="s">
        <v>17</v>
      </c>
      <c r="C10" s="85"/>
      <c r="D10" s="273"/>
      <c r="E10" s="273"/>
      <c r="F10" s="273"/>
    </row>
    <row r="11" spans="1:6" s="268" customFormat="1" ht="36">
      <c r="A11" s="70"/>
      <c r="B11" s="102" t="s">
        <v>18</v>
      </c>
      <c r="C11" s="85"/>
      <c r="D11" s="273"/>
      <c r="E11" s="273"/>
      <c r="F11" s="273"/>
    </row>
    <row r="12" spans="1:6" s="268" customFormat="1" ht="36">
      <c r="A12" s="70"/>
      <c r="B12" s="102" t="s">
        <v>19</v>
      </c>
      <c r="C12" s="85"/>
      <c r="D12" s="273"/>
      <c r="E12" s="273"/>
      <c r="F12" s="273"/>
    </row>
    <row r="13" spans="1:6" s="268" customFormat="1" ht="36">
      <c r="A13" s="70"/>
      <c r="B13" s="102" t="s">
        <v>20</v>
      </c>
      <c r="C13" s="85"/>
      <c r="D13" s="273"/>
      <c r="E13" s="273"/>
      <c r="F13" s="273"/>
    </row>
    <row r="14" spans="1:8" s="268" customFormat="1" ht="18.75">
      <c r="A14" s="70"/>
      <c r="B14" s="102" t="s">
        <v>21</v>
      </c>
      <c r="C14" s="85"/>
      <c r="D14" s="254"/>
      <c r="E14" s="254"/>
      <c r="F14" s="254"/>
      <c r="G14" s="223"/>
      <c r="H14" s="22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8" ht="36">
      <c r="A16" s="101"/>
      <c r="B16" s="102" t="s">
        <v>24</v>
      </c>
      <c r="C16" s="72"/>
      <c r="D16" s="273"/>
      <c r="E16" s="273"/>
      <c r="F16" s="273"/>
      <c r="G16" s="268"/>
      <c r="H16" s="268"/>
    </row>
    <row r="17" spans="1:8" s="268" customFormat="1" ht="36">
      <c r="A17" s="70"/>
      <c r="B17" s="102" t="s">
        <v>25</v>
      </c>
      <c r="C17" s="85"/>
      <c r="D17" s="254"/>
      <c r="E17" s="254"/>
      <c r="F17" s="254"/>
      <c r="G17" s="223"/>
      <c r="H17" s="223"/>
    </row>
    <row r="18" spans="1:6" ht="36">
      <c r="A18" s="70"/>
      <c r="B18" s="102" t="s">
        <v>26</v>
      </c>
      <c r="C18" s="85"/>
      <c r="D18" s="254"/>
      <c r="E18" s="254"/>
      <c r="F18" s="254"/>
    </row>
    <row r="19" spans="1:6" ht="36">
      <c r="A19" s="70"/>
      <c r="B19" s="102" t="s">
        <v>27</v>
      </c>
      <c r="C19" s="85"/>
      <c r="D19" s="273"/>
      <c r="E19" s="273"/>
      <c r="F19" s="273"/>
    </row>
    <row r="20" spans="1:9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68"/>
      <c r="H20" s="268"/>
      <c r="I20" s="268"/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9" s="268" customFormat="1" ht="90">
      <c r="A23" s="70"/>
      <c r="B23" s="106" t="s">
        <v>33</v>
      </c>
      <c r="C23" s="85"/>
      <c r="D23" s="254"/>
      <c r="E23" s="254"/>
      <c r="F23" s="254"/>
      <c r="G23" s="223"/>
      <c r="H23" s="223"/>
      <c r="I23" s="223"/>
    </row>
    <row r="24" spans="1:9" s="268" customFormat="1" ht="18.75">
      <c r="A24" s="73"/>
      <c r="B24" s="106" t="s">
        <v>34</v>
      </c>
      <c r="C24" s="85"/>
      <c r="D24" s="254"/>
      <c r="E24" s="254"/>
      <c r="F24" s="254"/>
      <c r="G24" s="223"/>
      <c r="H24" s="223"/>
      <c r="I24" s="223"/>
    </row>
    <row r="25" spans="1:9" s="268" customFormat="1" ht="18.75">
      <c r="A25" s="70"/>
      <c r="B25" s="106" t="s">
        <v>35</v>
      </c>
      <c r="C25" s="89"/>
      <c r="D25" s="254"/>
      <c r="E25" s="254"/>
      <c r="F25" s="254"/>
      <c r="G25" s="223"/>
      <c r="H25" s="223"/>
      <c r="I25" s="223"/>
    </row>
    <row r="26" spans="1:9" s="268" customFormat="1" ht="90">
      <c r="A26" s="101"/>
      <c r="B26" s="106" t="s">
        <v>36</v>
      </c>
      <c r="C26" s="72"/>
      <c r="D26" s="254"/>
      <c r="E26" s="254"/>
      <c r="F26" s="254"/>
      <c r="G26" s="223"/>
      <c r="H26" s="223"/>
      <c r="I26" s="223"/>
    </row>
    <row r="27" spans="1:9" ht="18.75">
      <c r="A27" s="105" t="s">
        <v>37</v>
      </c>
      <c r="B27" s="244" t="s">
        <v>38</v>
      </c>
      <c r="C27" s="89">
        <f>C28+C29+C30+C31+C32</f>
        <v>1353</v>
      </c>
      <c r="D27" s="89">
        <f>D28+D29+D30+D31+D32</f>
        <v>1353</v>
      </c>
      <c r="E27" s="89">
        <f>E28+E29+E30+E31+E32</f>
        <v>0</v>
      </c>
      <c r="F27" s="89">
        <f>F28+F29+F30+F31+F32</f>
        <v>0</v>
      </c>
      <c r="G27" s="268"/>
      <c r="H27" s="268"/>
      <c r="I27" s="268"/>
    </row>
    <row r="28" spans="1:6" ht="54">
      <c r="A28" s="70"/>
      <c r="B28" s="102" t="s">
        <v>39</v>
      </c>
      <c r="C28" s="85">
        <v>1353</v>
      </c>
      <c r="D28" s="254">
        <v>1353</v>
      </c>
      <c r="E28" s="254"/>
      <c r="F28" s="254"/>
    </row>
    <row r="29" spans="1:6" ht="18">
      <c r="A29" s="70"/>
      <c r="B29" s="102" t="s">
        <v>40</v>
      </c>
      <c r="C29" s="85"/>
      <c r="D29" s="254"/>
      <c r="E29" s="254"/>
      <c r="F29" s="254"/>
    </row>
    <row r="30" spans="1:6" ht="18">
      <c r="A30" s="70"/>
      <c r="B30" s="102" t="s">
        <v>41</v>
      </c>
      <c r="C30" s="85"/>
      <c r="D30" s="254"/>
      <c r="E30" s="254"/>
      <c r="F30" s="254"/>
    </row>
    <row r="31" spans="1:9" s="271" customFormat="1" ht="18">
      <c r="A31" s="70"/>
      <c r="B31" s="102" t="s">
        <v>42</v>
      </c>
      <c r="C31" s="85"/>
      <c r="D31" s="254"/>
      <c r="E31" s="254"/>
      <c r="F31" s="254"/>
      <c r="G31" s="223"/>
      <c r="H31" s="223"/>
      <c r="I31" s="223"/>
    </row>
    <row r="32" spans="1:9" s="268" customFormat="1" ht="18.75">
      <c r="A32" s="70"/>
      <c r="B32" s="102" t="s">
        <v>43</v>
      </c>
      <c r="C32" s="85"/>
      <c r="D32" s="254"/>
      <c r="E32" s="254"/>
      <c r="F32" s="254"/>
      <c r="G32" s="223"/>
      <c r="H32" s="223"/>
      <c r="I32" s="223"/>
    </row>
    <row r="33" spans="1:6" ht="18">
      <c r="A33" s="105" t="s">
        <v>44</v>
      </c>
      <c r="B33" s="112" t="s">
        <v>45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9" ht="18.75">
      <c r="A35" s="75"/>
      <c r="B35" s="102" t="s">
        <v>47</v>
      </c>
      <c r="C35" s="72"/>
      <c r="D35" s="273"/>
      <c r="E35" s="273"/>
      <c r="F35" s="273"/>
      <c r="G35" s="268"/>
      <c r="H35" s="268"/>
      <c r="I35" s="268"/>
    </row>
    <row r="36" spans="1:6" ht="18">
      <c r="A36" s="245" t="s">
        <v>48</v>
      </c>
      <c r="B36" s="112" t="s">
        <v>49</v>
      </c>
      <c r="C36" s="103">
        <f>C37</f>
        <v>0</v>
      </c>
      <c r="D36" s="254"/>
      <c r="E36" s="254"/>
      <c r="F36" s="254"/>
    </row>
    <row r="37" spans="1:6" ht="18">
      <c r="A37" s="77"/>
      <c r="B37" s="102" t="s">
        <v>201</v>
      </c>
      <c r="C37" s="85"/>
      <c r="D37" s="254"/>
      <c r="E37" s="254"/>
      <c r="F37" s="254"/>
    </row>
    <row r="38" spans="1:6" ht="18">
      <c r="A38" s="245" t="s">
        <v>51</v>
      </c>
      <c r="B38" s="112" t="s">
        <v>52</v>
      </c>
      <c r="C38" s="85">
        <f>C39+C40</f>
        <v>0</v>
      </c>
      <c r="D38" s="254"/>
      <c r="E38" s="254"/>
      <c r="F38" s="254"/>
    </row>
    <row r="39" spans="1:9" s="268" customFormat="1" ht="54">
      <c r="A39" s="77"/>
      <c r="B39" s="106" t="s">
        <v>53</v>
      </c>
      <c r="C39" s="85"/>
      <c r="D39" s="254"/>
      <c r="E39" s="254"/>
      <c r="F39" s="254"/>
      <c r="G39" s="223"/>
      <c r="H39" s="223"/>
      <c r="I39" s="223"/>
    </row>
    <row r="40" spans="1:6" ht="36">
      <c r="A40" s="77"/>
      <c r="B40" s="106" t="s">
        <v>103</v>
      </c>
      <c r="C40" s="85"/>
      <c r="D40" s="254"/>
      <c r="E40" s="254"/>
      <c r="F40" s="254"/>
    </row>
    <row r="41" spans="1:6" ht="36">
      <c r="A41" s="77"/>
      <c r="B41" s="112" t="s">
        <v>55</v>
      </c>
      <c r="C41" s="89">
        <f>C8+C15+C20+C22+C27+C33+C36+C38</f>
        <v>1353</v>
      </c>
      <c r="D41" s="89">
        <f>D8+D15+D20+D22+D27+D33+D36+D38</f>
        <v>1353</v>
      </c>
      <c r="E41" s="89">
        <f>E8+E15+E20+E22+E27+E33+E36+E38</f>
        <v>0</v>
      </c>
      <c r="F41" s="89">
        <f>F8+F15+F20+F22+F27+F33+F36+F38</f>
        <v>0</v>
      </c>
    </row>
    <row r="42" spans="1:9" ht="18.75">
      <c r="A42" s="245" t="s">
        <v>56</v>
      </c>
      <c r="B42" s="112" t="s">
        <v>223</v>
      </c>
      <c r="C42" s="72">
        <f>C77-C41</f>
        <v>43535</v>
      </c>
      <c r="D42" s="72">
        <f>D77-D41</f>
        <v>43535</v>
      </c>
      <c r="E42" s="72">
        <f>E77-E41</f>
        <v>0</v>
      </c>
      <c r="F42" s="72">
        <f>F77-F41</f>
        <v>0</v>
      </c>
      <c r="G42" s="268"/>
      <c r="H42" s="268"/>
      <c r="I42" s="268"/>
    </row>
    <row r="43" spans="1:6" ht="36">
      <c r="A43" s="245" t="s">
        <v>58</v>
      </c>
      <c r="B43" s="112" t="s">
        <v>59</v>
      </c>
      <c r="C43" s="85"/>
      <c r="D43" s="254"/>
      <c r="E43" s="254"/>
      <c r="F43" s="254"/>
    </row>
    <row r="44" spans="1:6" ht="36">
      <c r="A44" s="245" t="s">
        <v>60</v>
      </c>
      <c r="B44" s="112" t="s">
        <v>61</v>
      </c>
      <c r="C44" s="85"/>
      <c r="D44" s="254"/>
      <c r="E44" s="254"/>
      <c r="F44" s="254"/>
    </row>
    <row r="45" spans="1:6" ht="18">
      <c r="A45" s="77"/>
      <c r="B45" s="112" t="s">
        <v>62</v>
      </c>
      <c r="C45" s="89">
        <f>C42+C43+C44</f>
        <v>43535</v>
      </c>
      <c r="D45" s="89">
        <f>D42+D43+D44</f>
        <v>43535</v>
      </c>
      <c r="E45" s="89">
        <f>E42+E43+E44</f>
        <v>0</v>
      </c>
      <c r="F45" s="89">
        <f>F42+F43+F44</f>
        <v>0</v>
      </c>
    </row>
    <row r="46" spans="1:6" ht="15" customHeight="1">
      <c r="A46" s="77"/>
      <c r="B46" s="116" t="s">
        <v>63</v>
      </c>
      <c r="C46" s="89">
        <f>C41+C45</f>
        <v>44888</v>
      </c>
      <c r="D46" s="89">
        <f>D41+D45</f>
        <v>44888</v>
      </c>
      <c r="E46" s="89">
        <f>E41+E45</f>
        <v>0</v>
      </c>
      <c r="F46" s="89">
        <f>F41+F45</f>
        <v>0</v>
      </c>
    </row>
    <row r="47" spans="1:3" ht="14.25" customHeight="1">
      <c r="A47" s="246"/>
      <c r="B47" s="247"/>
      <c r="C47" s="248"/>
    </row>
    <row r="48" spans="1:6" ht="18">
      <c r="A48" s="90"/>
      <c r="B48" s="90"/>
      <c r="C48" s="102"/>
      <c r="D48" s="374" t="s">
        <v>6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44888</v>
      </c>
      <c r="D50" s="72">
        <f>D51+D52+D53+D56+D57</f>
        <v>44888</v>
      </c>
      <c r="E50" s="72">
        <f>E51+E52+E53+E56+E57</f>
        <v>0</v>
      </c>
      <c r="F50" s="72">
        <f>F51+F52+F53+F56+F57</f>
        <v>0</v>
      </c>
    </row>
    <row r="51" spans="1:6" ht="18">
      <c r="A51" s="83"/>
      <c r="B51" s="129" t="s">
        <v>71</v>
      </c>
      <c r="C51" s="85">
        <v>28860</v>
      </c>
      <c r="D51" s="85">
        <v>28860</v>
      </c>
      <c r="E51" s="254"/>
      <c r="F51" s="254"/>
    </row>
    <row r="52" spans="1:6" ht="36">
      <c r="A52" s="77"/>
      <c r="B52" s="130" t="s">
        <v>72</v>
      </c>
      <c r="C52" s="85">
        <v>7887</v>
      </c>
      <c r="D52" s="85">
        <v>7887</v>
      </c>
      <c r="E52" s="254"/>
      <c r="F52" s="254"/>
    </row>
    <row r="53" spans="1:6" ht="18">
      <c r="A53" s="77"/>
      <c r="B53" s="130" t="s">
        <v>73</v>
      </c>
      <c r="C53" s="85">
        <f>3223+4918</f>
        <v>8141</v>
      </c>
      <c r="D53" s="85">
        <v>8141</v>
      </c>
      <c r="E53" s="254"/>
      <c r="F53" s="254"/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/>
      <c r="D56" s="254"/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6" ht="18.75">
      <c r="A72" s="75"/>
      <c r="B72" s="255" t="s">
        <v>90</v>
      </c>
      <c r="C72" s="72">
        <f>C50+C62</f>
        <v>44888</v>
      </c>
      <c r="D72" s="72">
        <f>D50+D62</f>
        <v>44888</v>
      </c>
      <c r="E72" s="72">
        <f>E50+E62</f>
        <v>0</v>
      </c>
      <c r="F72" s="72">
        <f>F50+F62</f>
        <v>0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254"/>
      <c r="E74" s="254"/>
      <c r="F74" s="254"/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6" ht="18">
      <c r="A77" s="88"/>
      <c r="B77" s="133" t="s">
        <v>94</v>
      </c>
      <c r="C77" s="72">
        <f>C50+C62+C74</f>
        <v>44888</v>
      </c>
      <c r="D77" s="72">
        <f>D50+D62+D74</f>
        <v>44888</v>
      </c>
      <c r="E77" s="72">
        <f>E50+E62+E74</f>
        <v>0</v>
      </c>
      <c r="F77" s="72">
        <f>F50+F62+F74</f>
        <v>0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16</v>
      </c>
      <c r="D79" s="258">
        <v>16</v>
      </c>
      <c r="E79" s="258"/>
      <c r="F79" s="258"/>
    </row>
    <row r="80" spans="1:6" ht="18">
      <c r="A80" s="92"/>
      <c r="B80" s="93" t="s">
        <v>97</v>
      </c>
      <c r="C80" s="258">
        <v>0</v>
      </c>
      <c r="D80" s="258"/>
      <c r="E80" s="258"/>
      <c r="F80" s="258"/>
    </row>
    <row r="83" spans="2:3" ht="18">
      <c r="B83" s="253" t="s">
        <v>206</v>
      </c>
      <c r="C83" s="223" t="s">
        <v>2</v>
      </c>
    </row>
    <row r="84" spans="1:2" ht="36">
      <c r="A84" s="223" t="s">
        <v>207</v>
      </c>
      <c r="B84" s="253"/>
    </row>
    <row r="85" spans="1:3" ht="18">
      <c r="A85" s="223">
        <v>16</v>
      </c>
      <c r="B85" s="223" t="s">
        <v>239</v>
      </c>
      <c r="C85" s="223">
        <v>1152</v>
      </c>
    </row>
    <row r="86" spans="2:3" ht="18">
      <c r="B86" s="223" t="s">
        <v>232</v>
      </c>
      <c r="C86" s="261">
        <f>C85*0.357</f>
        <v>411.264</v>
      </c>
    </row>
    <row r="88" spans="2:3" ht="18">
      <c r="B88" s="262" t="s">
        <v>119</v>
      </c>
      <c r="C88" s="264">
        <f>SUM(C85:C87)</f>
        <v>1563.2640000000001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90"/>
  <sheetViews>
    <sheetView zoomScale="77" zoomScaleNormal="77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7109375" style="223" customWidth="1"/>
    <col min="2" max="2" width="61.7109375" style="223" customWidth="1"/>
    <col min="3" max="3" width="21.421875" style="223" customWidth="1"/>
    <col min="4" max="4" width="9.8515625" style="223" customWidth="1"/>
    <col min="5" max="16384" width="9.140625" style="223" customWidth="1"/>
  </cols>
  <sheetData>
    <row r="1" spans="1:3" s="266" customFormat="1" ht="21" customHeight="1">
      <c r="A1" s="225"/>
      <c r="B1" s="265"/>
      <c r="C1" s="226" t="s">
        <v>240</v>
      </c>
    </row>
    <row r="2" spans="1:3" s="269" customFormat="1" ht="25.5" customHeight="1">
      <c r="A2" s="228"/>
      <c r="B2" s="229" t="s">
        <v>227</v>
      </c>
      <c r="C2" s="267" t="s">
        <v>241</v>
      </c>
    </row>
    <row r="3" spans="1:3" s="269" customFormat="1" ht="18">
      <c r="A3" s="231"/>
      <c r="B3" s="229" t="s">
        <v>242</v>
      </c>
      <c r="C3" s="270"/>
    </row>
    <row r="4" spans="1:3" s="269" customFormat="1" ht="15.75" customHeight="1">
      <c r="A4" s="233"/>
      <c r="B4" s="233"/>
      <c r="C4" s="234" t="s">
        <v>155</v>
      </c>
    </row>
    <row r="5" spans="1:3" ht="36">
      <c r="A5" s="228"/>
      <c r="B5" s="235" t="s">
        <v>197</v>
      </c>
      <c r="C5" s="235" t="s">
        <v>198</v>
      </c>
    </row>
    <row r="6" spans="1:6" s="271" customFormat="1" ht="19.5" customHeight="1">
      <c r="A6" s="228"/>
      <c r="B6" s="228"/>
      <c r="C6" s="228"/>
      <c r="D6" s="374" t="s">
        <v>6</v>
      </c>
      <c r="E6" s="374"/>
      <c r="F6" s="374"/>
    </row>
    <row r="7" spans="1:8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  <c r="G7" s="268"/>
      <c r="H7" s="268"/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8" s="268" customFormat="1" ht="36">
      <c r="A9" s="101"/>
      <c r="B9" s="102" t="s">
        <v>16</v>
      </c>
      <c r="C9" s="72"/>
      <c r="D9" s="254"/>
      <c r="E9" s="254"/>
      <c r="F9" s="254"/>
      <c r="G9" s="223"/>
      <c r="H9" s="223"/>
    </row>
    <row r="10" spans="1:8" s="268" customFormat="1" ht="36">
      <c r="A10" s="70"/>
      <c r="B10" s="102" t="s">
        <v>17</v>
      </c>
      <c r="C10" s="85"/>
      <c r="D10" s="254"/>
      <c r="E10" s="254"/>
      <c r="F10" s="254"/>
      <c r="G10" s="223"/>
      <c r="H10" s="223"/>
    </row>
    <row r="11" spans="1:8" s="268" customFormat="1" ht="36">
      <c r="A11" s="70"/>
      <c r="B11" s="102" t="s">
        <v>18</v>
      </c>
      <c r="C11" s="85"/>
      <c r="D11" s="254"/>
      <c r="E11" s="254"/>
      <c r="F11" s="254"/>
      <c r="G11" s="223"/>
      <c r="H11" s="223"/>
    </row>
    <row r="12" spans="1:8" s="268" customFormat="1" ht="36">
      <c r="A12" s="70"/>
      <c r="B12" s="102" t="s">
        <v>19</v>
      </c>
      <c r="C12" s="85"/>
      <c r="D12" s="254"/>
      <c r="E12" s="254"/>
      <c r="F12" s="254"/>
      <c r="G12" s="223"/>
      <c r="H12" s="223"/>
    </row>
    <row r="13" spans="1:8" s="268" customFormat="1" ht="36">
      <c r="A13" s="70"/>
      <c r="B13" s="102" t="s">
        <v>20</v>
      </c>
      <c r="C13" s="85"/>
      <c r="D13" s="272"/>
      <c r="E13" s="272"/>
      <c r="F13" s="272"/>
      <c r="G13" s="271"/>
      <c r="H13" s="271"/>
    </row>
    <row r="14" spans="1:6" s="268" customFormat="1" ht="18.75">
      <c r="A14" s="70"/>
      <c r="B14" s="102" t="s">
        <v>21</v>
      </c>
      <c r="C14" s="85"/>
      <c r="D14" s="273"/>
      <c r="E14" s="273"/>
      <c r="F14" s="27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6" ht="36">
      <c r="A16" s="101"/>
      <c r="B16" s="102" t="s">
        <v>24</v>
      </c>
      <c r="C16" s="72"/>
      <c r="D16" s="254"/>
      <c r="E16" s="254"/>
      <c r="F16" s="254"/>
    </row>
    <row r="17" spans="1:8" s="268" customFormat="1" ht="36">
      <c r="A17" s="70"/>
      <c r="B17" s="102" t="s">
        <v>25</v>
      </c>
      <c r="C17" s="85"/>
      <c r="D17" s="254"/>
      <c r="E17" s="254"/>
      <c r="F17" s="254"/>
      <c r="G17" s="223"/>
      <c r="H17" s="223"/>
    </row>
    <row r="18" spans="1:6" ht="36">
      <c r="A18" s="70"/>
      <c r="B18" s="102" t="s">
        <v>26</v>
      </c>
      <c r="C18" s="85"/>
      <c r="D18" s="254"/>
      <c r="E18" s="254"/>
      <c r="F18" s="254"/>
    </row>
    <row r="19" spans="1:8" ht="36">
      <c r="A19" s="70"/>
      <c r="B19" s="102" t="s">
        <v>27</v>
      </c>
      <c r="C19" s="85"/>
      <c r="D19" s="273"/>
      <c r="E19" s="273"/>
      <c r="F19" s="273"/>
      <c r="G19" s="268"/>
      <c r="H19" s="268"/>
    </row>
    <row r="20" spans="1:8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68"/>
      <c r="H20" s="268"/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8" s="268" customFormat="1" ht="90">
      <c r="A23" s="70"/>
      <c r="B23" s="106" t="s">
        <v>33</v>
      </c>
      <c r="C23" s="85"/>
      <c r="D23" s="254"/>
      <c r="E23" s="254"/>
      <c r="F23" s="254"/>
      <c r="G23" s="223"/>
      <c r="H23" s="223"/>
    </row>
    <row r="24" spans="1:8" s="268" customFormat="1" ht="18.75">
      <c r="A24" s="73"/>
      <c r="B24" s="106" t="s">
        <v>34</v>
      </c>
      <c r="C24" s="85"/>
      <c r="D24" s="254"/>
      <c r="E24" s="254"/>
      <c r="F24" s="254"/>
      <c r="G24" s="223"/>
      <c r="H24" s="223"/>
    </row>
    <row r="25" spans="1:8" s="268" customFormat="1" ht="18.75">
      <c r="A25" s="70"/>
      <c r="B25" s="106" t="s">
        <v>35</v>
      </c>
      <c r="C25" s="89"/>
      <c r="D25" s="272"/>
      <c r="E25" s="272"/>
      <c r="F25" s="272"/>
      <c r="G25" s="271"/>
      <c r="H25" s="271"/>
    </row>
    <row r="26" spans="1:6" s="268" customFormat="1" ht="90">
      <c r="A26" s="101"/>
      <c r="B26" s="106" t="s">
        <v>36</v>
      </c>
      <c r="C26" s="72"/>
      <c r="D26" s="273"/>
      <c r="E26" s="273"/>
      <c r="F26" s="273"/>
    </row>
    <row r="27" spans="1:6" ht="18">
      <c r="A27" s="105" t="s">
        <v>37</v>
      </c>
      <c r="B27" s="244" t="s">
        <v>38</v>
      </c>
      <c r="C27" s="89">
        <f>C28+C29+C30+C31+C32</f>
        <v>3814</v>
      </c>
      <c r="D27" s="89">
        <f>D28+D29+D30+D31+D32</f>
        <v>3814</v>
      </c>
      <c r="E27" s="89">
        <f>E28+E29+E30+E31+E32</f>
        <v>0</v>
      </c>
      <c r="F27" s="89">
        <f>F28+F29+F30+F31+F32</f>
        <v>0</v>
      </c>
    </row>
    <row r="28" spans="1:7" ht="54">
      <c r="A28" s="70"/>
      <c r="B28" s="102" t="s">
        <v>39</v>
      </c>
      <c r="C28" s="85">
        <v>3814</v>
      </c>
      <c r="D28" s="85">
        <v>3814</v>
      </c>
      <c r="E28" s="254"/>
      <c r="F28" s="254"/>
      <c r="G28" s="223">
        <v>3814</v>
      </c>
    </row>
    <row r="29" spans="1:6" ht="15" customHeight="1">
      <c r="A29" s="70"/>
      <c r="B29" s="102" t="s">
        <v>40</v>
      </c>
      <c r="C29" s="85"/>
      <c r="D29" s="254"/>
      <c r="E29" s="254"/>
      <c r="F29" s="254"/>
    </row>
    <row r="30" spans="1:6" ht="18">
      <c r="A30" s="70"/>
      <c r="B30" s="102" t="s">
        <v>41</v>
      </c>
      <c r="C30" s="85"/>
      <c r="D30" s="254"/>
      <c r="E30" s="254"/>
      <c r="F30" s="254"/>
    </row>
    <row r="31" spans="1:8" s="271" customFormat="1" ht="16.5" customHeight="1">
      <c r="A31" s="70"/>
      <c r="B31" s="102" t="s">
        <v>42</v>
      </c>
      <c r="C31" s="85"/>
      <c r="D31" s="273"/>
      <c r="E31" s="273"/>
      <c r="F31" s="273"/>
      <c r="G31" s="268"/>
      <c r="H31" s="268"/>
    </row>
    <row r="32" spans="1:6" s="268" customFormat="1" ht="18.75">
      <c r="A32" s="70"/>
      <c r="B32" s="102" t="s">
        <v>43</v>
      </c>
      <c r="C32" s="85"/>
      <c r="D32" s="273"/>
      <c r="E32" s="273"/>
      <c r="F32" s="273"/>
    </row>
    <row r="33" spans="1:6" ht="18">
      <c r="A33" s="105" t="s">
        <v>44</v>
      </c>
      <c r="B33" s="112" t="s">
        <v>45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6" ht="18">
      <c r="A35" s="75"/>
      <c r="B35" s="102" t="s">
        <v>47</v>
      </c>
      <c r="C35" s="72"/>
      <c r="D35" s="254"/>
      <c r="E35" s="254"/>
      <c r="F35" s="254"/>
    </row>
    <row r="36" spans="1:6" ht="18">
      <c r="A36" s="245" t="s">
        <v>48</v>
      </c>
      <c r="B36" s="112" t="s">
        <v>49</v>
      </c>
      <c r="C36" s="103">
        <f>C37</f>
        <v>0</v>
      </c>
      <c r="D36" s="103">
        <f>D37</f>
        <v>0</v>
      </c>
      <c r="E36" s="103">
        <f>E37</f>
        <v>0</v>
      </c>
      <c r="F36" s="103">
        <f>F37</f>
        <v>0</v>
      </c>
    </row>
    <row r="37" spans="1:8" ht="18">
      <c r="A37" s="77"/>
      <c r="B37" s="102" t="s">
        <v>201</v>
      </c>
      <c r="C37" s="85"/>
      <c r="D37" s="272"/>
      <c r="E37" s="272"/>
      <c r="F37" s="272"/>
      <c r="G37" s="271"/>
      <c r="H37" s="271"/>
    </row>
    <row r="38" spans="1:8" ht="18.75">
      <c r="A38" s="245" t="s">
        <v>51</v>
      </c>
      <c r="B38" s="112" t="s">
        <v>52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  <c r="G38" s="268"/>
      <c r="H38" s="268"/>
    </row>
    <row r="39" spans="1:8" s="268" customFormat="1" ht="54">
      <c r="A39" s="77"/>
      <c r="B39" s="106" t="s">
        <v>53</v>
      </c>
      <c r="C39" s="85"/>
      <c r="D39" s="254"/>
      <c r="E39" s="254"/>
      <c r="F39" s="254"/>
      <c r="G39" s="223"/>
      <c r="H39" s="223"/>
    </row>
    <row r="40" spans="1:6" ht="36">
      <c r="A40" s="77"/>
      <c r="B40" s="106" t="s">
        <v>103</v>
      </c>
      <c r="C40" s="85"/>
      <c r="D40" s="254"/>
      <c r="E40" s="254"/>
      <c r="F40" s="254"/>
    </row>
    <row r="41" spans="1:6" ht="36">
      <c r="A41" s="77"/>
      <c r="B41" s="112" t="s">
        <v>55</v>
      </c>
      <c r="C41" s="89">
        <f>C8+C15+C20+C22+C27+C33+C36+C38</f>
        <v>3814</v>
      </c>
      <c r="D41" s="89">
        <f>D8+D15+D20+D22+D27+D33+D36+D38</f>
        <v>3814</v>
      </c>
      <c r="E41" s="89">
        <f>E8+E15+E20+E22+E27+E33+E36+E38</f>
        <v>0</v>
      </c>
      <c r="F41" s="89">
        <f>F8+F15+F20+F22+F27+F33+F36+F38</f>
        <v>0</v>
      </c>
    </row>
    <row r="42" spans="1:7" ht="18">
      <c r="A42" s="245" t="s">
        <v>56</v>
      </c>
      <c r="B42" s="112" t="s">
        <v>223</v>
      </c>
      <c r="C42" s="72">
        <f>C77-C41</f>
        <v>35536</v>
      </c>
      <c r="D42" s="72">
        <f>D77-D41</f>
        <v>35536</v>
      </c>
      <c r="E42" s="72">
        <f>E77-E41</f>
        <v>0</v>
      </c>
      <c r="F42" s="72">
        <f>F77-F41</f>
        <v>0</v>
      </c>
      <c r="G42" s="223">
        <f>SUM(D42:F42)</f>
        <v>35536</v>
      </c>
    </row>
    <row r="43" spans="1:8" ht="36">
      <c r="A43" s="245" t="s">
        <v>58</v>
      </c>
      <c r="B43" s="112" t="s">
        <v>59</v>
      </c>
      <c r="C43" s="85"/>
      <c r="D43" s="273"/>
      <c r="E43" s="273"/>
      <c r="F43" s="273"/>
      <c r="H43" s="268"/>
    </row>
    <row r="44" spans="1:8" ht="36">
      <c r="A44" s="245" t="s">
        <v>60</v>
      </c>
      <c r="B44" s="112" t="s">
        <v>61</v>
      </c>
      <c r="C44" s="85"/>
      <c r="D44" s="273"/>
      <c r="E44" s="273"/>
      <c r="F44" s="273"/>
      <c r="H44" s="268"/>
    </row>
    <row r="45" spans="1:7" ht="18">
      <c r="A45" s="77"/>
      <c r="B45" s="112" t="s">
        <v>62</v>
      </c>
      <c r="C45" s="89">
        <f>C42+C43+C44</f>
        <v>35536</v>
      </c>
      <c r="D45" s="89">
        <f>D42+D43+D44</f>
        <v>35536</v>
      </c>
      <c r="E45" s="89">
        <f>E42+E43+E44</f>
        <v>0</v>
      </c>
      <c r="F45" s="89">
        <f>F42+F43+F44</f>
        <v>0</v>
      </c>
      <c r="G45" s="223">
        <f>SUM(D45:F45)</f>
        <v>35536</v>
      </c>
    </row>
    <row r="46" spans="1:7" ht="15" customHeight="1">
      <c r="A46" s="77"/>
      <c r="B46" s="116" t="s">
        <v>63</v>
      </c>
      <c r="C46" s="89">
        <f>C41+C45</f>
        <v>39350</v>
      </c>
      <c r="D46" s="89">
        <f>D41+D45</f>
        <v>39350</v>
      </c>
      <c r="E46" s="89">
        <f>E41+E45</f>
        <v>0</v>
      </c>
      <c r="F46" s="89">
        <f>F41+F45</f>
        <v>0</v>
      </c>
      <c r="G46" s="223">
        <f>SUM(D46:F46)</f>
        <v>39350</v>
      </c>
    </row>
    <row r="47" spans="1:3" ht="14.25" customHeight="1">
      <c r="A47" s="246"/>
      <c r="B47" s="247"/>
      <c r="C47" s="248"/>
    </row>
    <row r="48" spans="1:6" ht="18">
      <c r="A48" s="90"/>
      <c r="B48" s="90"/>
      <c r="C48" s="102"/>
      <c r="D48" s="374" t="s">
        <v>6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39350</v>
      </c>
      <c r="D50" s="72">
        <f>D51+D52+D53+D56+D57</f>
        <v>39350</v>
      </c>
      <c r="E50" s="72">
        <f>E51+E52+E53+E56+E57</f>
        <v>0</v>
      </c>
      <c r="F50" s="72">
        <f>F51+F52+F53+F56+F57</f>
        <v>0</v>
      </c>
    </row>
    <row r="51" spans="1:7" ht="18">
      <c r="A51" s="83"/>
      <c r="B51" s="129" t="s">
        <v>71</v>
      </c>
      <c r="C51" s="85">
        <v>16814</v>
      </c>
      <c r="D51" s="85">
        <v>16814</v>
      </c>
      <c r="E51" s="254"/>
      <c r="F51" s="254"/>
      <c r="G51" s="223">
        <f>SUM(D51:F51)</f>
        <v>16814</v>
      </c>
    </row>
    <row r="52" spans="1:7" ht="36">
      <c r="A52" s="77"/>
      <c r="B52" s="130" t="s">
        <v>72</v>
      </c>
      <c r="C52" s="85">
        <v>4609</v>
      </c>
      <c r="D52" s="85">
        <v>4609</v>
      </c>
      <c r="E52" s="254"/>
      <c r="F52" s="254"/>
      <c r="G52" s="223">
        <f>SUM(D52:F52)</f>
        <v>4609</v>
      </c>
    </row>
    <row r="53" spans="1:7" ht="18">
      <c r="A53" s="77"/>
      <c r="B53" s="130" t="s">
        <v>73</v>
      </c>
      <c r="C53" s="85">
        <f>17927</f>
        <v>17927</v>
      </c>
      <c r="D53" s="85">
        <v>17927</v>
      </c>
      <c r="E53" s="254"/>
      <c r="F53" s="254"/>
      <c r="G53" s="223">
        <f>SUM(D53:F53)</f>
        <v>17927</v>
      </c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/>
      <c r="D56" s="254"/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7" ht="18.75">
      <c r="A72" s="75"/>
      <c r="B72" s="255" t="s">
        <v>90</v>
      </c>
      <c r="C72" s="72">
        <f>C50+C62</f>
        <v>39350</v>
      </c>
      <c r="D72" s="72">
        <f>D50+D62</f>
        <v>39350</v>
      </c>
      <c r="E72" s="72">
        <f>E50+E62</f>
        <v>0</v>
      </c>
      <c r="F72" s="72">
        <f>F50+F62</f>
        <v>0</v>
      </c>
      <c r="G72" s="223">
        <f>SUM(D72:F72)</f>
        <v>39350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7" ht="18">
      <c r="A77" s="88"/>
      <c r="B77" s="133" t="s">
        <v>94</v>
      </c>
      <c r="C77" s="72">
        <f>C50+C62+C74</f>
        <v>39350</v>
      </c>
      <c r="D77" s="72">
        <f>D50+D62+D74</f>
        <v>39350</v>
      </c>
      <c r="E77" s="72">
        <f>E50+E62+E74</f>
        <v>0</v>
      </c>
      <c r="F77" s="72">
        <f>F50+F62+F74</f>
        <v>0</v>
      </c>
      <c r="G77" s="223">
        <f>SUM(D77:F77)</f>
        <v>39350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7</v>
      </c>
      <c r="D79" s="258">
        <v>7</v>
      </c>
      <c r="E79" s="258"/>
      <c r="F79" s="258"/>
    </row>
    <row r="80" spans="1:6" ht="18">
      <c r="A80" s="92"/>
      <c r="B80" s="93" t="s">
        <v>97</v>
      </c>
      <c r="C80" s="258">
        <v>0</v>
      </c>
      <c r="D80" s="258"/>
      <c r="E80" s="258"/>
      <c r="F80" s="258"/>
    </row>
    <row r="85" spans="2:3" ht="18">
      <c r="B85" s="253" t="s">
        <v>206</v>
      </c>
      <c r="C85" s="223" t="s">
        <v>2</v>
      </c>
    </row>
    <row r="86" spans="1:2" ht="18">
      <c r="A86" s="223" t="s">
        <v>207</v>
      </c>
      <c r="B86" s="253"/>
    </row>
    <row r="87" spans="1:3" ht="18">
      <c r="A87" s="223">
        <v>7</v>
      </c>
      <c r="B87" s="223" t="s">
        <v>231</v>
      </c>
      <c r="C87" s="223">
        <v>432</v>
      </c>
    </row>
    <row r="88" spans="2:3" ht="18">
      <c r="B88" s="223" t="s">
        <v>232</v>
      </c>
      <c r="C88" s="261">
        <f>C87*0.357</f>
        <v>154.224</v>
      </c>
    </row>
    <row r="90" spans="2:3" ht="18">
      <c r="B90" s="262" t="s">
        <v>119</v>
      </c>
      <c r="C90" s="262">
        <f>SUM(C87:C89)</f>
        <v>586.2239999999999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zoomScale="77" zoomScaleNormal="77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28125" style="223" customWidth="1"/>
    <col min="2" max="2" width="61.7109375" style="223" customWidth="1"/>
    <col min="3" max="3" width="21.421875" style="223" customWidth="1"/>
    <col min="4" max="4" width="9.8515625" style="223" customWidth="1"/>
    <col min="5" max="16384" width="9.140625" style="223" customWidth="1"/>
  </cols>
  <sheetData>
    <row r="1" spans="1:3" s="266" customFormat="1" ht="21" customHeight="1">
      <c r="A1" s="225"/>
      <c r="B1" s="265"/>
      <c r="C1" s="226" t="s">
        <v>243</v>
      </c>
    </row>
    <row r="2" spans="1:3" s="269" customFormat="1" ht="25.5" customHeight="1">
      <c r="A2" s="228"/>
      <c r="B2" s="229" t="s">
        <v>227</v>
      </c>
      <c r="C2" s="267" t="s">
        <v>244</v>
      </c>
    </row>
    <row r="3" spans="1:3" s="269" customFormat="1" ht="18">
      <c r="A3" s="231"/>
      <c r="B3" s="229" t="s">
        <v>245</v>
      </c>
      <c r="C3" s="270"/>
    </row>
    <row r="4" spans="1:7" s="269" customFormat="1" ht="15.75" customHeight="1">
      <c r="A4" s="233"/>
      <c r="B4" s="233"/>
      <c r="C4" s="234" t="s">
        <v>155</v>
      </c>
      <c r="D4" s="268"/>
      <c r="E4" s="268"/>
      <c r="F4" s="268"/>
      <c r="G4" s="268"/>
    </row>
    <row r="5" spans="1:7" ht="36">
      <c r="A5" s="228"/>
      <c r="B5" s="235" t="s">
        <v>197</v>
      </c>
      <c r="C5" s="235" t="s">
        <v>198</v>
      </c>
      <c r="D5" s="268"/>
      <c r="E5" s="268"/>
      <c r="F5" s="268"/>
      <c r="G5" s="268"/>
    </row>
    <row r="6" spans="1:7" s="271" customFormat="1" ht="19.5" customHeight="1">
      <c r="A6" s="228"/>
      <c r="B6" s="228"/>
      <c r="C6" s="228"/>
      <c r="D6" s="374" t="s">
        <v>6</v>
      </c>
      <c r="E6" s="374"/>
      <c r="F6" s="374"/>
      <c r="G6" s="268"/>
    </row>
    <row r="7" spans="1:7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  <c r="G7" s="268"/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7" s="268" customFormat="1" ht="36">
      <c r="A9" s="101"/>
      <c r="B9" s="102" t="s">
        <v>16</v>
      </c>
      <c r="C9" s="72"/>
      <c r="D9" s="254"/>
      <c r="E9" s="254"/>
      <c r="F9" s="254"/>
      <c r="G9" s="223"/>
    </row>
    <row r="10" spans="1:7" s="268" customFormat="1" ht="36">
      <c r="A10" s="70"/>
      <c r="B10" s="102" t="s">
        <v>17</v>
      </c>
      <c r="C10" s="85"/>
      <c r="D10" s="254"/>
      <c r="E10" s="254"/>
      <c r="F10" s="254"/>
      <c r="G10" s="223"/>
    </row>
    <row r="11" spans="1:6" s="268" customFormat="1" ht="36">
      <c r="A11" s="70"/>
      <c r="B11" s="102" t="s">
        <v>18</v>
      </c>
      <c r="C11" s="85"/>
      <c r="D11" s="273"/>
      <c r="E11" s="273"/>
      <c r="F11" s="273"/>
    </row>
    <row r="12" spans="1:7" s="268" customFormat="1" ht="36">
      <c r="A12" s="70"/>
      <c r="B12" s="102" t="s">
        <v>19</v>
      </c>
      <c r="C12" s="85"/>
      <c r="D12" s="254"/>
      <c r="E12" s="254"/>
      <c r="F12" s="254"/>
      <c r="G12" s="223"/>
    </row>
    <row r="13" spans="1:7" s="268" customFormat="1" ht="36">
      <c r="A13" s="70"/>
      <c r="B13" s="102" t="s">
        <v>20</v>
      </c>
      <c r="C13" s="85"/>
      <c r="D13" s="254"/>
      <c r="E13" s="254"/>
      <c r="F13" s="254"/>
      <c r="G13" s="223"/>
    </row>
    <row r="14" spans="1:7" s="268" customFormat="1" ht="18.75">
      <c r="A14" s="70"/>
      <c r="B14" s="102" t="s">
        <v>21</v>
      </c>
      <c r="C14" s="85"/>
      <c r="D14" s="254"/>
      <c r="E14" s="254"/>
      <c r="F14" s="254"/>
      <c r="G14" s="22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7" ht="36">
      <c r="A16" s="101"/>
      <c r="B16" s="102" t="s">
        <v>24</v>
      </c>
      <c r="C16" s="72"/>
      <c r="D16" s="273"/>
      <c r="E16" s="273"/>
      <c r="F16" s="273"/>
      <c r="G16" s="268"/>
    </row>
    <row r="17" spans="1:6" s="268" customFormat="1" ht="36">
      <c r="A17" s="70"/>
      <c r="B17" s="102" t="s">
        <v>25</v>
      </c>
      <c r="C17" s="85"/>
      <c r="D17" s="273"/>
      <c r="E17" s="273"/>
      <c r="F17" s="273"/>
    </row>
    <row r="18" spans="1:7" ht="36">
      <c r="A18" s="70"/>
      <c r="B18" s="102" t="s">
        <v>26</v>
      </c>
      <c r="C18" s="85"/>
      <c r="D18" s="273"/>
      <c r="E18" s="273"/>
      <c r="F18" s="273"/>
      <c r="G18" s="268"/>
    </row>
    <row r="19" spans="1:7" ht="36">
      <c r="A19" s="70"/>
      <c r="B19" s="102" t="s">
        <v>27</v>
      </c>
      <c r="C19" s="85"/>
      <c r="D19" s="273"/>
      <c r="E19" s="273"/>
      <c r="F19" s="273"/>
      <c r="G19" s="268"/>
    </row>
    <row r="20" spans="1:7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68"/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68" customFormat="1" ht="90">
      <c r="A23" s="70"/>
      <c r="B23" s="106" t="s">
        <v>33</v>
      </c>
      <c r="C23" s="85"/>
      <c r="D23" s="273"/>
      <c r="E23" s="273"/>
      <c r="F23" s="273"/>
    </row>
    <row r="24" spans="1:7" s="268" customFormat="1" ht="15.75" customHeight="1">
      <c r="A24" s="73"/>
      <c r="B24" s="106" t="s">
        <v>34</v>
      </c>
      <c r="C24" s="85"/>
      <c r="D24" s="254"/>
      <c r="E24" s="254"/>
      <c r="F24" s="254"/>
      <c r="G24" s="223"/>
    </row>
    <row r="25" spans="1:7" s="268" customFormat="1" ht="19.5" customHeight="1">
      <c r="A25" s="70"/>
      <c r="B25" s="106" t="s">
        <v>35</v>
      </c>
      <c r="C25" s="89"/>
      <c r="D25" s="254"/>
      <c r="E25" s="254"/>
      <c r="F25" s="254"/>
      <c r="G25" s="223"/>
    </row>
    <row r="26" spans="1:7" s="268" customFormat="1" ht="51.75" customHeight="1">
      <c r="A26" s="101"/>
      <c r="B26" s="106" t="s">
        <v>36</v>
      </c>
      <c r="C26" s="72"/>
      <c r="D26" s="254"/>
      <c r="E26" s="254"/>
      <c r="F26" s="254"/>
      <c r="G26" s="223"/>
    </row>
    <row r="27" spans="1:6" ht="28.5" customHeight="1">
      <c r="A27" s="105" t="s">
        <v>37</v>
      </c>
      <c r="B27" s="244" t="s">
        <v>38</v>
      </c>
      <c r="C27" s="89">
        <f>C28+C29+C30+C31+C32</f>
        <v>607</v>
      </c>
      <c r="D27" s="89">
        <f>D28+D29+D30+D31+D32</f>
        <v>607</v>
      </c>
      <c r="E27" s="85">
        <f>E28+E29+E30+E31+E32</f>
        <v>0</v>
      </c>
      <c r="F27" s="85">
        <f>F28+F29+F30+F31+F32</f>
        <v>0</v>
      </c>
    </row>
    <row r="28" spans="1:7" ht="54">
      <c r="A28" s="70"/>
      <c r="B28" s="102" t="s">
        <v>39</v>
      </c>
      <c r="C28" s="85">
        <v>607</v>
      </c>
      <c r="D28" s="273">
        <v>607</v>
      </c>
      <c r="E28" s="273"/>
      <c r="F28" s="273"/>
      <c r="G28" s="268"/>
    </row>
    <row r="29" spans="1:7" ht="18.75">
      <c r="A29" s="70"/>
      <c r="B29" s="102" t="s">
        <v>40</v>
      </c>
      <c r="C29" s="85"/>
      <c r="D29" s="273"/>
      <c r="E29" s="273"/>
      <c r="F29" s="273"/>
      <c r="G29" s="268"/>
    </row>
    <row r="30" spans="1:7" ht="18.75">
      <c r="A30" s="70"/>
      <c r="B30" s="102" t="s">
        <v>41</v>
      </c>
      <c r="C30" s="85"/>
      <c r="D30" s="273"/>
      <c r="E30" s="273"/>
      <c r="F30" s="273"/>
      <c r="G30" s="268"/>
    </row>
    <row r="31" spans="1:7" s="271" customFormat="1" ht="18.75">
      <c r="A31" s="70"/>
      <c r="B31" s="102" t="s">
        <v>42</v>
      </c>
      <c r="C31" s="85"/>
      <c r="D31" s="273"/>
      <c r="E31" s="273"/>
      <c r="F31" s="273"/>
      <c r="G31" s="268"/>
    </row>
    <row r="32" spans="1:6" s="268" customFormat="1" ht="18.75">
      <c r="A32" s="70"/>
      <c r="B32" s="102" t="s">
        <v>43</v>
      </c>
      <c r="C32" s="85"/>
      <c r="D32" s="273"/>
      <c r="E32" s="273"/>
      <c r="F32" s="273"/>
    </row>
    <row r="33" spans="1:6" ht="18">
      <c r="A33" s="105" t="s">
        <v>44</v>
      </c>
      <c r="B33" s="112" t="s">
        <v>45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7" ht="18.75">
      <c r="A35" s="75"/>
      <c r="B35" s="102" t="s">
        <v>47</v>
      </c>
      <c r="C35" s="72"/>
      <c r="D35" s="273"/>
      <c r="E35" s="273"/>
      <c r="F35" s="273"/>
      <c r="G35" s="268"/>
    </row>
    <row r="36" spans="1:6" ht="18">
      <c r="A36" s="245" t="s">
        <v>48</v>
      </c>
      <c r="B36" s="112" t="s">
        <v>49</v>
      </c>
      <c r="C36" s="103">
        <f>C37</f>
        <v>0</v>
      </c>
      <c r="D36" s="103">
        <f>D37</f>
        <v>0</v>
      </c>
      <c r="E36" s="103">
        <f>E37</f>
        <v>0</v>
      </c>
      <c r="F36" s="103">
        <f>F37</f>
        <v>0</v>
      </c>
    </row>
    <row r="37" spans="1:6" ht="18">
      <c r="A37" s="77"/>
      <c r="B37" s="102" t="s">
        <v>201</v>
      </c>
      <c r="C37" s="85"/>
      <c r="D37" s="254"/>
      <c r="E37" s="254"/>
      <c r="F37" s="254"/>
    </row>
    <row r="38" spans="1:6" ht="18">
      <c r="A38" s="245" t="s">
        <v>51</v>
      </c>
      <c r="B38" s="112" t="s">
        <v>52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7" s="268" customFormat="1" ht="54">
      <c r="A39" s="77"/>
      <c r="B39" s="106" t="s">
        <v>53</v>
      </c>
      <c r="C39" s="85"/>
      <c r="D39" s="254"/>
      <c r="E39" s="254"/>
      <c r="F39" s="254"/>
      <c r="G39" s="223"/>
    </row>
    <row r="40" spans="1:7" ht="32.25" customHeight="1">
      <c r="A40" s="77"/>
      <c r="B40" s="106" t="s">
        <v>103</v>
      </c>
      <c r="C40" s="85"/>
      <c r="D40" s="273"/>
      <c r="E40" s="273"/>
      <c r="F40" s="273"/>
      <c r="G40" s="268"/>
    </row>
    <row r="41" spans="1:7" ht="36">
      <c r="A41" s="77"/>
      <c r="B41" s="112" t="s">
        <v>55</v>
      </c>
      <c r="C41" s="85">
        <f>C8+C15+C20+C22+C27+C33+C36+C38</f>
        <v>607</v>
      </c>
      <c r="D41" s="85">
        <f>D8+D15+D20+D22+D27+D33+D36+D38</f>
        <v>607</v>
      </c>
      <c r="E41" s="85">
        <f>E8+E15+E20+E22+E27+E33+E36+E38</f>
        <v>0</v>
      </c>
      <c r="F41" s="85">
        <f>F8+F15+F20+F22+F27+F33+F36+F38</f>
        <v>0</v>
      </c>
      <c r="G41" s="268"/>
    </row>
    <row r="42" spans="1:7" ht="18.75">
      <c r="A42" s="245" t="s">
        <v>56</v>
      </c>
      <c r="B42" s="112" t="s">
        <v>223</v>
      </c>
      <c r="C42" s="72">
        <f>C77-C41</f>
        <v>11906</v>
      </c>
      <c r="D42" s="72">
        <f>D77-D41</f>
        <v>11906</v>
      </c>
      <c r="E42" s="72">
        <f>E77-E41</f>
        <v>0</v>
      </c>
      <c r="F42" s="72">
        <f>F77-F41</f>
        <v>0</v>
      </c>
      <c r="G42" s="268"/>
    </row>
    <row r="43" spans="1:7" ht="36">
      <c r="A43" s="245" t="s">
        <v>58</v>
      </c>
      <c r="B43" s="112" t="s">
        <v>59</v>
      </c>
      <c r="C43" s="85"/>
      <c r="D43" s="273"/>
      <c r="E43" s="273"/>
      <c r="F43" s="273"/>
      <c r="G43" s="268"/>
    </row>
    <row r="44" spans="1:7" ht="36">
      <c r="A44" s="245" t="s">
        <v>60</v>
      </c>
      <c r="B44" s="112" t="s">
        <v>61</v>
      </c>
      <c r="C44" s="85"/>
      <c r="D44" s="273"/>
      <c r="E44" s="273"/>
      <c r="F44" s="273"/>
      <c r="G44" s="268"/>
    </row>
    <row r="45" spans="1:6" ht="18">
      <c r="A45" s="77"/>
      <c r="B45" s="112" t="s">
        <v>62</v>
      </c>
      <c r="C45" s="89">
        <f>C42+C43+C44</f>
        <v>11906</v>
      </c>
      <c r="D45" s="89">
        <f>D42+D43+D44</f>
        <v>11906</v>
      </c>
      <c r="E45" s="89">
        <f>E42+E43+E44</f>
        <v>0</v>
      </c>
      <c r="F45" s="89">
        <f>F42+F43+F44</f>
        <v>0</v>
      </c>
    </row>
    <row r="46" spans="1:6" ht="18">
      <c r="A46" s="77"/>
      <c r="B46" s="116" t="s">
        <v>63</v>
      </c>
      <c r="C46" s="89">
        <f>C41+C45</f>
        <v>12513</v>
      </c>
      <c r="D46" s="89">
        <f>D41+D45</f>
        <v>12513</v>
      </c>
      <c r="E46" s="89">
        <f>E41+E45</f>
        <v>0</v>
      </c>
      <c r="F46" s="89">
        <f>F41+F45</f>
        <v>0</v>
      </c>
    </row>
    <row r="47" spans="1:7" ht="14.25" customHeight="1">
      <c r="A47" s="246"/>
      <c r="B47" s="247"/>
      <c r="C47" s="248"/>
      <c r="D47" s="268"/>
      <c r="E47" s="268"/>
      <c r="F47" s="268"/>
      <c r="G47" s="268"/>
    </row>
    <row r="48" spans="1:6" ht="18">
      <c r="A48" s="90"/>
      <c r="B48" s="90"/>
      <c r="C48" s="102"/>
      <c r="D48" s="374" t="s">
        <v>6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12513</v>
      </c>
      <c r="D50" s="72">
        <f>D51+D52+D53+D56+D57</f>
        <v>12513</v>
      </c>
      <c r="E50" s="72">
        <f>E51+E52+E53+E56+E57</f>
        <v>0</v>
      </c>
      <c r="F50" s="72">
        <f>F51+F52+F53+F56+F57</f>
        <v>0</v>
      </c>
    </row>
    <row r="51" spans="1:6" ht="18">
      <c r="A51" s="83"/>
      <c r="B51" s="129" t="s">
        <v>71</v>
      </c>
      <c r="C51" s="85">
        <v>6222</v>
      </c>
      <c r="D51" s="85">
        <v>6222</v>
      </c>
      <c r="E51" s="254"/>
      <c r="F51" s="254"/>
    </row>
    <row r="52" spans="1:6" ht="36">
      <c r="A52" s="77"/>
      <c r="B52" s="130" t="s">
        <v>72</v>
      </c>
      <c r="C52" s="85">
        <v>1738</v>
      </c>
      <c r="D52" s="85">
        <v>1738</v>
      </c>
      <c r="E52" s="254"/>
      <c r="F52" s="254"/>
    </row>
    <row r="53" spans="1:6" ht="18">
      <c r="A53" s="77"/>
      <c r="B53" s="130" t="s">
        <v>73</v>
      </c>
      <c r="C53" s="85">
        <f>4553</f>
        <v>4553</v>
      </c>
      <c r="D53" s="85">
        <v>4553</v>
      </c>
      <c r="E53" s="254"/>
      <c r="F53" s="254"/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/>
      <c r="D56" s="254"/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6" ht="18.75">
      <c r="A72" s="75"/>
      <c r="B72" s="255" t="s">
        <v>90</v>
      </c>
      <c r="C72" s="72">
        <f>C50+C62</f>
        <v>12513</v>
      </c>
      <c r="D72" s="72">
        <f>D50+D62</f>
        <v>12513</v>
      </c>
      <c r="E72" s="72">
        <f>E50+E62</f>
        <v>0</v>
      </c>
      <c r="F72" s="72">
        <f>F50+F62</f>
        <v>0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6" ht="18">
      <c r="A77" s="88"/>
      <c r="B77" s="133" t="s">
        <v>94</v>
      </c>
      <c r="C77" s="72">
        <f>C50+C62+C74</f>
        <v>12513</v>
      </c>
      <c r="D77" s="72">
        <f>D50+D62+D74</f>
        <v>12513</v>
      </c>
      <c r="E77" s="72">
        <f>E50+E62+E74</f>
        <v>0</v>
      </c>
      <c r="F77" s="72">
        <f>F50+F62+F74</f>
        <v>0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3</v>
      </c>
      <c r="D79" s="258">
        <v>3</v>
      </c>
      <c r="E79" s="254"/>
      <c r="F79" s="254"/>
    </row>
    <row r="80" spans="1:6" ht="18">
      <c r="A80" s="92"/>
      <c r="B80" s="93" t="s">
        <v>97</v>
      </c>
      <c r="C80" s="258">
        <v>0</v>
      </c>
      <c r="D80" s="258">
        <v>0</v>
      </c>
      <c r="E80" s="254"/>
      <c r="F80" s="254"/>
    </row>
    <row r="83" spans="2:3" ht="18">
      <c r="B83" s="253" t="s">
        <v>206</v>
      </c>
      <c r="C83" s="223" t="s">
        <v>2</v>
      </c>
    </row>
    <row r="84" spans="1:2" ht="18">
      <c r="A84" s="223" t="s">
        <v>207</v>
      </c>
      <c r="B84" s="253"/>
    </row>
    <row r="85" spans="1:3" ht="18">
      <c r="A85" s="223">
        <v>3</v>
      </c>
      <c r="B85" s="223" t="s">
        <v>231</v>
      </c>
      <c r="C85" s="223">
        <v>216</v>
      </c>
    </row>
    <row r="86" spans="2:3" ht="18">
      <c r="B86" s="223" t="s">
        <v>232</v>
      </c>
      <c r="C86" s="261">
        <f>C85*0.357</f>
        <v>77.112</v>
      </c>
    </row>
    <row r="88" spans="2:3" ht="18">
      <c r="B88" s="262" t="s">
        <v>119</v>
      </c>
      <c r="C88" s="262">
        <f>SUM(C85:C87)</f>
        <v>293.11199999999997</v>
      </c>
    </row>
  </sheetData>
  <sheetProtection selectLockedCells="1" selectUnlockedCells="1"/>
  <mergeCells count="2">
    <mergeCell ref="D6:F6"/>
    <mergeCell ref="D48:F48"/>
  </mergeCells>
  <printOptions/>
  <pageMargins left="0.75" right="0.75" top="1" bottom="1" header="0.5118055555555555" footer="0.5118055555555555"/>
  <pageSetup horizontalDpi="300" verticalDpi="300" orientation="portrait" paperSize="9" scale="50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98"/>
  <sheetViews>
    <sheetView zoomScale="77" zoomScaleNormal="77" zoomScaleSheetLayoutView="50" zoomScalePageLayoutView="0" workbookViewId="0" topLeftCell="A1">
      <selection activeCell="C1" sqref="C1"/>
    </sheetView>
  </sheetViews>
  <sheetFormatPr defaultColWidth="9.140625" defaultRowHeight="12.75"/>
  <cols>
    <col min="1" max="1" width="11.421875" style="223" customWidth="1"/>
    <col min="2" max="2" width="61.7109375" style="223" customWidth="1"/>
    <col min="3" max="3" width="21.421875" style="223" customWidth="1"/>
    <col min="4" max="4" width="11.28125" style="223" customWidth="1"/>
    <col min="5" max="6" width="9.140625" style="223" customWidth="1"/>
    <col min="7" max="7" width="11.28125" style="223" customWidth="1"/>
    <col min="8" max="16384" width="9.140625" style="223" customWidth="1"/>
  </cols>
  <sheetData>
    <row r="1" spans="1:3" s="266" customFormat="1" ht="21" customHeight="1">
      <c r="A1" s="225"/>
      <c r="B1" s="265"/>
      <c r="C1" s="226" t="s">
        <v>246</v>
      </c>
    </row>
    <row r="2" spans="1:3" s="269" customFormat="1" ht="25.5" customHeight="1">
      <c r="A2" s="228"/>
      <c r="B2" s="229" t="s">
        <v>227</v>
      </c>
      <c r="C2" s="267" t="s">
        <v>247</v>
      </c>
    </row>
    <row r="3" spans="1:3" s="269" customFormat="1" ht="18">
      <c r="A3" s="231"/>
      <c r="B3" s="229" t="s">
        <v>248</v>
      </c>
      <c r="C3" s="270"/>
    </row>
    <row r="4" spans="1:7" s="269" customFormat="1" ht="15.75" customHeight="1">
      <c r="A4" s="233"/>
      <c r="B4" s="233"/>
      <c r="C4" s="234" t="s">
        <v>155</v>
      </c>
      <c r="D4" s="268"/>
      <c r="E4" s="268"/>
      <c r="F4" s="268"/>
      <c r="G4" s="268"/>
    </row>
    <row r="5" spans="1:7" ht="36">
      <c r="A5" s="228"/>
      <c r="B5" s="235" t="s">
        <v>197</v>
      </c>
      <c r="C5" s="235" t="s">
        <v>198</v>
      </c>
      <c r="D5" s="268"/>
      <c r="E5" s="268"/>
      <c r="F5" s="268"/>
      <c r="G5" s="268"/>
    </row>
    <row r="6" spans="1:7" s="271" customFormat="1" ht="19.5" customHeight="1">
      <c r="A6" s="228"/>
      <c r="B6" s="228"/>
      <c r="C6" s="228"/>
      <c r="D6" s="374" t="s">
        <v>6</v>
      </c>
      <c r="E6" s="374"/>
      <c r="F6" s="374"/>
      <c r="G6" s="268"/>
    </row>
    <row r="7" spans="1:7" s="271" customFormat="1" ht="71.25">
      <c r="A7" s="238"/>
      <c r="B7" s="238" t="s">
        <v>199</v>
      </c>
      <c r="C7" s="239"/>
      <c r="D7" s="12" t="s">
        <v>8</v>
      </c>
      <c r="E7" s="12" t="s">
        <v>9</v>
      </c>
      <c r="F7" s="12" t="s">
        <v>10</v>
      </c>
      <c r="G7" s="268"/>
    </row>
    <row r="8" spans="1:6" s="268" customFormat="1" ht="18.75">
      <c r="A8" s="228" t="s">
        <v>14</v>
      </c>
      <c r="B8" s="116" t="s">
        <v>15</v>
      </c>
      <c r="C8" s="72">
        <f>C9+C10+C11+C12+C13+C14</f>
        <v>0</v>
      </c>
      <c r="D8" s="72">
        <f>D9+D10+D11+D12+D13+D14</f>
        <v>0</v>
      </c>
      <c r="E8" s="72">
        <f>E9+E10+E11+E12+E13+E14</f>
        <v>0</v>
      </c>
      <c r="F8" s="72">
        <f>F9+F10+F11+F12+F13+F14</f>
        <v>0</v>
      </c>
    </row>
    <row r="9" spans="1:7" s="268" customFormat="1" ht="36">
      <c r="A9" s="101"/>
      <c r="B9" s="102" t="s">
        <v>16</v>
      </c>
      <c r="C9" s="72"/>
      <c r="D9" s="254"/>
      <c r="E9" s="254"/>
      <c r="F9" s="254"/>
      <c r="G9" s="223"/>
    </row>
    <row r="10" spans="1:7" s="268" customFormat="1" ht="36">
      <c r="A10" s="70"/>
      <c r="B10" s="102" t="s">
        <v>17</v>
      </c>
      <c r="C10" s="85"/>
      <c r="D10" s="254"/>
      <c r="E10" s="254"/>
      <c r="F10" s="254"/>
      <c r="G10" s="223"/>
    </row>
    <row r="11" spans="1:6" s="268" customFormat="1" ht="36">
      <c r="A11" s="70"/>
      <c r="B11" s="102" t="s">
        <v>18</v>
      </c>
      <c r="C11" s="85"/>
      <c r="D11" s="273"/>
      <c r="E11" s="273"/>
      <c r="F11" s="273"/>
    </row>
    <row r="12" spans="1:7" s="268" customFormat="1" ht="36">
      <c r="A12" s="70"/>
      <c r="B12" s="102" t="s">
        <v>19</v>
      </c>
      <c r="C12" s="85"/>
      <c r="D12" s="254"/>
      <c r="E12" s="254"/>
      <c r="F12" s="254"/>
      <c r="G12" s="223"/>
    </row>
    <row r="13" spans="1:7" s="268" customFormat="1" ht="36">
      <c r="A13" s="70"/>
      <c r="B13" s="102" t="s">
        <v>20</v>
      </c>
      <c r="C13" s="85"/>
      <c r="D13" s="254"/>
      <c r="E13" s="254"/>
      <c r="F13" s="254"/>
      <c r="G13" s="223"/>
    </row>
    <row r="14" spans="1:7" s="268" customFormat="1" ht="18.75">
      <c r="A14" s="70"/>
      <c r="B14" s="102" t="s">
        <v>21</v>
      </c>
      <c r="C14" s="85"/>
      <c r="D14" s="254"/>
      <c r="E14" s="254"/>
      <c r="F14" s="254"/>
      <c r="G14" s="223"/>
    </row>
    <row r="15" spans="1:6" ht="36">
      <c r="A15" s="70" t="s">
        <v>22</v>
      </c>
      <c r="B15" s="116" t="s">
        <v>23</v>
      </c>
      <c r="C15" s="85">
        <f>C16+C17+C18+C19</f>
        <v>0</v>
      </c>
      <c r="D15" s="85">
        <f>D16+D17+D18+D19</f>
        <v>0</v>
      </c>
      <c r="E15" s="85">
        <f>E16+E17+E18+E19</f>
        <v>0</v>
      </c>
      <c r="F15" s="85">
        <f>F16+F17+F18+F19</f>
        <v>0</v>
      </c>
    </row>
    <row r="16" spans="1:7" ht="36">
      <c r="A16" s="101"/>
      <c r="B16" s="102" t="s">
        <v>24</v>
      </c>
      <c r="C16" s="72"/>
      <c r="D16" s="273"/>
      <c r="E16" s="273"/>
      <c r="F16" s="273"/>
      <c r="G16" s="268"/>
    </row>
    <row r="17" spans="1:6" s="268" customFormat="1" ht="36">
      <c r="A17" s="70"/>
      <c r="B17" s="102" t="s">
        <v>25</v>
      </c>
      <c r="C17" s="85"/>
      <c r="D17" s="273"/>
      <c r="E17" s="273"/>
      <c r="F17" s="273"/>
    </row>
    <row r="18" spans="1:7" ht="36">
      <c r="A18" s="70"/>
      <c r="B18" s="102" t="s">
        <v>26</v>
      </c>
      <c r="C18" s="85"/>
      <c r="D18" s="273"/>
      <c r="E18" s="273"/>
      <c r="F18" s="273"/>
      <c r="G18" s="268"/>
    </row>
    <row r="19" spans="1:7" ht="36">
      <c r="A19" s="70"/>
      <c r="B19" s="102" t="s">
        <v>27</v>
      </c>
      <c r="C19" s="85"/>
      <c r="D19" s="273"/>
      <c r="E19" s="273"/>
      <c r="F19" s="273"/>
      <c r="G19" s="268"/>
    </row>
    <row r="20" spans="1:7" ht="36">
      <c r="A20" s="70" t="s">
        <v>28</v>
      </c>
      <c r="B20" s="112" t="s">
        <v>29</v>
      </c>
      <c r="C20" s="85">
        <f>C21</f>
        <v>0</v>
      </c>
      <c r="D20" s="85">
        <f>D21</f>
        <v>0</v>
      </c>
      <c r="E20" s="85">
        <f>E21</f>
        <v>0</v>
      </c>
      <c r="F20" s="85">
        <f>F21</f>
        <v>0</v>
      </c>
      <c r="G20" s="268"/>
    </row>
    <row r="21" spans="1:6" ht="36">
      <c r="A21" s="70"/>
      <c r="B21" s="127" t="s">
        <v>102</v>
      </c>
      <c r="C21" s="85"/>
      <c r="D21" s="254"/>
      <c r="E21" s="254"/>
      <c r="F21" s="254"/>
    </row>
    <row r="22" spans="1:6" ht="18">
      <c r="A22" s="105" t="s">
        <v>31</v>
      </c>
      <c r="B22" s="112" t="s">
        <v>32</v>
      </c>
      <c r="C22" s="85">
        <f>C23+C24+C25+C26</f>
        <v>0</v>
      </c>
      <c r="D22" s="85">
        <f>D23+D24+D25+D26</f>
        <v>0</v>
      </c>
      <c r="E22" s="85">
        <f>E23+E24+E25+E26</f>
        <v>0</v>
      </c>
      <c r="F22" s="85">
        <f>F23+F24+F25+F26</f>
        <v>0</v>
      </c>
    </row>
    <row r="23" spans="1:6" s="268" customFormat="1" ht="90">
      <c r="A23" s="70"/>
      <c r="B23" s="106" t="s">
        <v>33</v>
      </c>
      <c r="C23" s="85"/>
      <c r="D23" s="273"/>
      <c r="E23" s="273"/>
      <c r="F23" s="273"/>
    </row>
    <row r="24" spans="1:7" s="268" customFormat="1" ht="18.75">
      <c r="A24" s="73"/>
      <c r="B24" s="106" t="s">
        <v>34</v>
      </c>
      <c r="C24" s="85"/>
      <c r="D24" s="254"/>
      <c r="E24" s="254"/>
      <c r="F24" s="254"/>
      <c r="G24" s="223"/>
    </row>
    <row r="25" spans="1:7" s="268" customFormat="1" ht="18.75">
      <c r="A25" s="70"/>
      <c r="B25" s="106" t="s">
        <v>35</v>
      </c>
      <c r="C25" s="89"/>
      <c r="D25" s="254"/>
      <c r="E25" s="254"/>
      <c r="F25" s="254"/>
      <c r="G25" s="223"/>
    </row>
    <row r="26" spans="1:7" s="268" customFormat="1" ht="90">
      <c r="A26" s="101"/>
      <c r="B26" s="106" t="s">
        <v>36</v>
      </c>
      <c r="C26" s="72"/>
      <c r="D26" s="254"/>
      <c r="E26" s="254"/>
      <c r="F26" s="254"/>
      <c r="G26" s="223"/>
    </row>
    <row r="27" spans="1:6" ht="18">
      <c r="A27" s="105" t="s">
        <v>37</v>
      </c>
      <c r="B27" s="244" t="s">
        <v>38</v>
      </c>
      <c r="C27" s="89">
        <f>C28+C29+C30+C31+C32</f>
        <v>97252</v>
      </c>
      <c r="D27" s="89">
        <f>D28+D29+D30+D31+D32</f>
        <v>97252</v>
      </c>
      <c r="E27" s="89">
        <f>E28+E29+E30+E31+E32</f>
        <v>0</v>
      </c>
      <c r="F27" s="89">
        <f>F28+F29+F30+F31+F32</f>
        <v>0</v>
      </c>
    </row>
    <row r="28" spans="1:7" ht="54">
      <c r="A28" s="70"/>
      <c r="B28" s="102" t="s">
        <v>39</v>
      </c>
      <c r="C28" s="85">
        <v>97252</v>
      </c>
      <c r="D28" s="85">
        <v>97252</v>
      </c>
      <c r="E28" s="273"/>
      <c r="F28" s="273"/>
      <c r="G28" s="268"/>
    </row>
    <row r="29" spans="1:7" ht="18.75">
      <c r="A29" s="70"/>
      <c r="B29" s="102" t="s">
        <v>40</v>
      </c>
      <c r="C29" s="85"/>
      <c r="D29" s="273"/>
      <c r="E29" s="273"/>
      <c r="F29" s="273"/>
      <c r="G29" s="268"/>
    </row>
    <row r="30" spans="1:7" ht="18.75">
      <c r="A30" s="70"/>
      <c r="B30" s="102" t="s">
        <v>41</v>
      </c>
      <c r="C30" s="85"/>
      <c r="D30" s="273"/>
      <c r="E30" s="273"/>
      <c r="F30" s="273"/>
      <c r="G30" s="268"/>
    </row>
    <row r="31" spans="1:7" s="271" customFormat="1" ht="18.75">
      <c r="A31" s="70"/>
      <c r="B31" s="102" t="s">
        <v>42</v>
      </c>
      <c r="C31" s="85"/>
      <c r="D31" s="273"/>
      <c r="E31" s="273"/>
      <c r="F31" s="273"/>
      <c r="G31" s="268"/>
    </row>
    <row r="32" spans="1:6" s="268" customFormat="1" ht="18.75">
      <c r="A32" s="70"/>
      <c r="B32" s="102" t="s">
        <v>43</v>
      </c>
      <c r="C32" s="85"/>
      <c r="D32" s="273"/>
      <c r="E32" s="273"/>
      <c r="F32" s="273"/>
    </row>
    <row r="33" spans="1:6" ht="18">
      <c r="A33" s="105" t="s">
        <v>44</v>
      </c>
      <c r="B33" s="112" t="s">
        <v>45</v>
      </c>
      <c r="C33" s="85">
        <f>C34+C35</f>
        <v>0</v>
      </c>
      <c r="D33" s="85">
        <f>D34+D35</f>
        <v>0</v>
      </c>
      <c r="E33" s="85">
        <f>E34+E35</f>
        <v>0</v>
      </c>
      <c r="F33" s="85">
        <f>F34+F35</f>
        <v>0</v>
      </c>
    </row>
    <row r="34" spans="1:6" ht="18">
      <c r="A34" s="73"/>
      <c r="B34" s="102" t="s">
        <v>46</v>
      </c>
      <c r="C34" s="85"/>
      <c r="D34" s="254"/>
      <c r="E34" s="254"/>
      <c r="F34" s="254"/>
    </row>
    <row r="35" spans="1:7" ht="18.75">
      <c r="A35" s="75"/>
      <c r="B35" s="102" t="s">
        <v>47</v>
      </c>
      <c r="C35" s="72"/>
      <c r="D35" s="273"/>
      <c r="E35" s="273"/>
      <c r="F35" s="273"/>
      <c r="G35" s="268"/>
    </row>
    <row r="36" spans="1:6" ht="18">
      <c r="A36" s="245" t="s">
        <v>48</v>
      </c>
      <c r="B36" s="112" t="s">
        <v>49</v>
      </c>
      <c r="C36" s="103">
        <f>C37</f>
        <v>0</v>
      </c>
      <c r="D36" s="103">
        <f>D37</f>
        <v>0</v>
      </c>
      <c r="E36" s="103">
        <f>E37</f>
        <v>0</v>
      </c>
      <c r="F36" s="103">
        <f>F37</f>
        <v>0</v>
      </c>
    </row>
    <row r="37" spans="1:6" ht="18">
      <c r="A37" s="77"/>
      <c r="B37" s="102" t="s">
        <v>201</v>
      </c>
      <c r="C37" s="85"/>
      <c r="D37" s="254"/>
      <c r="E37" s="254"/>
      <c r="F37" s="254"/>
    </row>
    <row r="38" spans="1:6" ht="18">
      <c r="A38" s="245" t="s">
        <v>51</v>
      </c>
      <c r="B38" s="112" t="s">
        <v>52</v>
      </c>
      <c r="C38" s="85">
        <f>C39+C40</f>
        <v>0</v>
      </c>
      <c r="D38" s="85">
        <f>D39+D40</f>
        <v>0</v>
      </c>
      <c r="E38" s="85">
        <f>E39+E40</f>
        <v>0</v>
      </c>
      <c r="F38" s="85">
        <f>F39+F40</f>
        <v>0</v>
      </c>
    </row>
    <row r="39" spans="1:7" s="268" customFormat="1" ht="54">
      <c r="A39" s="77"/>
      <c r="B39" s="106" t="s">
        <v>53</v>
      </c>
      <c r="C39" s="85"/>
      <c r="D39" s="254"/>
      <c r="E39" s="254"/>
      <c r="F39" s="254"/>
      <c r="G39" s="223"/>
    </row>
    <row r="40" spans="1:7" ht="36">
      <c r="A40" s="77"/>
      <c r="B40" s="106" t="s">
        <v>103</v>
      </c>
      <c r="C40" s="85"/>
      <c r="D40" s="273"/>
      <c r="E40" s="273"/>
      <c r="F40" s="273"/>
      <c r="G40" s="268"/>
    </row>
    <row r="41" spans="1:7" ht="36">
      <c r="A41" s="77"/>
      <c r="B41" s="112" t="s">
        <v>55</v>
      </c>
      <c r="C41" s="89">
        <f>C8+C15+C20+C22+C27+C33+C36+C38</f>
        <v>97252</v>
      </c>
      <c r="D41" s="89">
        <f>D8+D15+D20+D22+D27+D33+D36+D38</f>
        <v>97252</v>
      </c>
      <c r="E41" s="89">
        <f>E8+E15+E20+E22+E27+E33+E36+E38</f>
        <v>0</v>
      </c>
      <c r="F41" s="89">
        <f>F8+F15+F20+F22+F27+F33+F36+F38</f>
        <v>0</v>
      </c>
      <c r="G41" s="268"/>
    </row>
    <row r="42" spans="1:7" ht="18.75">
      <c r="A42" s="245" t="s">
        <v>56</v>
      </c>
      <c r="B42" s="112" t="s">
        <v>223</v>
      </c>
      <c r="C42" s="72">
        <f>C77-C41</f>
        <v>210470</v>
      </c>
      <c r="D42" s="72">
        <f>D77-D41</f>
        <v>210470</v>
      </c>
      <c r="E42" s="72">
        <f>E77-E41</f>
        <v>0</v>
      </c>
      <c r="F42" s="72">
        <f>F77-F41</f>
        <v>0</v>
      </c>
      <c r="G42" s="268">
        <f>SUM(D42:F42)</f>
        <v>210470</v>
      </c>
    </row>
    <row r="43" spans="1:7" ht="36">
      <c r="A43" s="245" t="s">
        <v>58</v>
      </c>
      <c r="B43" s="112" t="s">
        <v>59</v>
      </c>
      <c r="C43" s="85"/>
      <c r="D43" s="273"/>
      <c r="E43" s="273"/>
      <c r="F43" s="273"/>
      <c r="G43" s="268">
        <f>SUM(D43:F43)</f>
        <v>0</v>
      </c>
    </row>
    <row r="44" spans="1:7" ht="36">
      <c r="A44" s="245" t="s">
        <v>60</v>
      </c>
      <c r="B44" s="112" t="s">
        <v>61</v>
      </c>
      <c r="C44" s="85"/>
      <c r="D44" s="273"/>
      <c r="E44" s="273"/>
      <c r="F44" s="273"/>
      <c r="G44" s="268">
        <f>SUM(D44:F44)</f>
        <v>0</v>
      </c>
    </row>
    <row r="45" spans="1:7" ht="18.75">
      <c r="A45" s="77"/>
      <c r="B45" s="112" t="s">
        <v>62</v>
      </c>
      <c r="C45" s="89">
        <f>C42+C43+C44</f>
        <v>210470</v>
      </c>
      <c r="D45" s="89">
        <f>D42+D43+D44</f>
        <v>210470</v>
      </c>
      <c r="E45" s="89">
        <f>E42+E43+E44</f>
        <v>0</v>
      </c>
      <c r="F45" s="89">
        <f>F42+F43+F44</f>
        <v>0</v>
      </c>
      <c r="G45" s="268">
        <f>SUM(D45:F45)</f>
        <v>210470</v>
      </c>
    </row>
    <row r="46" spans="1:7" ht="15" customHeight="1">
      <c r="A46" s="77"/>
      <c r="B46" s="116" t="s">
        <v>63</v>
      </c>
      <c r="C46" s="89">
        <f>C41+C45</f>
        <v>307722</v>
      </c>
      <c r="D46" s="89">
        <f>D41+D45</f>
        <v>307722</v>
      </c>
      <c r="E46" s="89">
        <f>E41+E45</f>
        <v>0</v>
      </c>
      <c r="F46" s="89">
        <f>F41+F45</f>
        <v>0</v>
      </c>
      <c r="G46" s="268">
        <f>SUM(D46:F46)</f>
        <v>307722</v>
      </c>
    </row>
    <row r="47" spans="1:7" ht="14.25" customHeight="1">
      <c r="A47" s="246"/>
      <c r="B47" s="247"/>
      <c r="C47" s="248"/>
      <c r="D47" s="268"/>
      <c r="E47" s="268"/>
      <c r="F47" s="268"/>
      <c r="G47" s="268"/>
    </row>
    <row r="48" spans="1:6" ht="18">
      <c r="A48" s="90"/>
      <c r="B48" s="90"/>
      <c r="C48" s="102"/>
      <c r="D48" s="374" t="s">
        <v>6</v>
      </c>
      <c r="E48" s="374"/>
      <c r="F48" s="374"/>
    </row>
    <row r="49" spans="1:6" ht="71.25">
      <c r="A49" s="249"/>
      <c r="B49" s="249" t="s">
        <v>203</v>
      </c>
      <c r="C49" s="239"/>
      <c r="D49" s="12" t="s">
        <v>67</v>
      </c>
      <c r="E49" s="12" t="s">
        <v>68</v>
      </c>
      <c r="F49" s="12" t="s">
        <v>69</v>
      </c>
    </row>
    <row r="50" spans="1:6" ht="18">
      <c r="A50" s="75" t="s">
        <v>14</v>
      </c>
      <c r="B50" s="250" t="s">
        <v>70</v>
      </c>
      <c r="C50" s="72">
        <f>C51+C52+C53+C56+C57</f>
        <v>307722</v>
      </c>
      <c r="D50" s="72">
        <f>D51+D52+D53+D56+D57</f>
        <v>307722</v>
      </c>
      <c r="E50" s="72">
        <f>E51+E52+E53+E56+E57</f>
        <v>0</v>
      </c>
      <c r="F50" s="72">
        <f>F51+F52+F53+F56+F57</f>
        <v>0</v>
      </c>
    </row>
    <row r="51" spans="1:7" ht="18">
      <c r="A51" s="83"/>
      <c r="B51" s="129" t="s">
        <v>71</v>
      </c>
      <c r="C51" s="85">
        <v>85300</v>
      </c>
      <c r="D51" s="85">
        <v>85300</v>
      </c>
      <c r="E51" s="85"/>
      <c r="F51" s="254"/>
      <c r="G51" s="223">
        <f>SUM(D51:F51)</f>
        <v>85300</v>
      </c>
    </row>
    <row r="52" spans="1:7" ht="36">
      <c r="A52" s="77"/>
      <c r="B52" s="130" t="s">
        <v>72</v>
      </c>
      <c r="C52" s="85">
        <v>23973</v>
      </c>
      <c r="D52" s="85">
        <v>23973</v>
      </c>
      <c r="E52" s="85"/>
      <c r="F52" s="254"/>
      <c r="G52" s="223">
        <f>SUM(D52:F52)</f>
        <v>23973</v>
      </c>
    </row>
    <row r="53" spans="1:7" ht="18">
      <c r="A53" s="77"/>
      <c r="B53" s="130" t="s">
        <v>73</v>
      </c>
      <c r="C53" s="85">
        <v>167823</v>
      </c>
      <c r="D53" s="85">
        <v>167823</v>
      </c>
      <c r="E53" s="85"/>
      <c r="F53" s="254"/>
      <c r="G53" s="223">
        <f>SUM(D53:F53)</f>
        <v>167823</v>
      </c>
    </row>
    <row r="54" spans="1:6" ht="54">
      <c r="A54" s="77"/>
      <c r="B54" s="130" t="s">
        <v>74</v>
      </c>
      <c r="C54" s="85"/>
      <c r="D54" s="254"/>
      <c r="E54" s="254"/>
      <c r="F54" s="254"/>
    </row>
    <row r="55" spans="1:6" ht="18">
      <c r="A55" s="77"/>
      <c r="B55" s="130" t="s">
        <v>75</v>
      </c>
      <c r="C55" s="85"/>
      <c r="D55" s="254"/>
      <c r="E55" s="254"/>
      <c r="F55" s="254"/>
    </row>
    <row r="56" spans="1:6" ht="18">
      <c r="A56" s="77"/>
      <c r="B56" s="130" t="s">
        <v>76</v>
      </c>
      <c r="C56" s="85">
        <v>30626</v>
      </c>
      <c r="D56" s="85">
        <v>30626</v>
      </c>
      <c r="E56" s="254"/>
      <c r="F56" s="254"/>
    </row>
    <row r="57" spans="1:6" ht="18">
      <c r="A57" s="77"/>
      <c r="B57" s="130" t="s">
        <v>77</v>
      </c>
      <c r="C57" s="85">
        <f>SUM(C58:C61)</f>
        <v>0</v>
      </c>
      <c r="D57" s="254"/>
      <c r="E57" s="254"/>
      <c r="F57" s="254"/>
    </row>
    <row r="58" spans="1:6" ht="18">
      <c r="A58" s="77"/>
      <c r="B58" s="130" t="s">
        <v>78</v>
      </c>
      <c r="C58" s="85"/>
      <c r="D58" s="254"/>
      <c r="E58" s="254"/>
      <c r="F58" s="254"/>
    </row>
    <row r="59" spans="1:6" ht="36">
      <c r="A59" s="77"/>
      <c r="B59" s="130" t="s">
        <v>79</v>
      </c>
      <c r="C59" s="85"/>
      <c r="D59" s="254"/>
      <c r="E59" s="254"/>
      <c r="F59" s="254"/>
    </row>
    <row r="60" spans="1:6" ht="36">
      <c r="A60" s="77"/>
      <c r="B60" s="130" t="s">
        <v>80</v>
      </c>
      <c r="C60" s="85"/>
      <c r="D60" s="254"/>
      <c r="E60" s="254"/>
      <c r="F60" s="254"/>
    </row>
    <row r="61" spans="1:6" ht="18">
      <c r="A61" s="77"/>
      <c r="B61" s="251"/>
      <c r="C61" s="85"/>
      <c r="D61" s="254"/>
      <c r="E61" s="254"/>
      <c r="F61" s="254"/>
    </row>
    <row r="62" spans="1:6" ht="18">
      <c r="A62" s="75" t="s">
        <v>22</v>
      </c>
      <c r="B62" s="250" t="s">
        <v>81</v>
      </c>
      <c r="C62" s="72">
        <f>C63+C66+C67+C70</f>
        <v>0</v>
      </c>
      <c r="D62" s="72">
        <f>D63+D66+D67+D70</f>
        <v>0</v>
      </c>
      <c r="E62" s="72">
        <f>E63+E66+E67+E70</f>
        <v>0</v>
      </c>
      <c r="F62" s="72">
        <f>F63+F66+F67+F70</f>
        <v>0</v>
      </c>
    </row>
    <row r="63" spans="1:6" ht="18">
      <c r="A63" s="83"/>
      <c r="B63" s="129" t="s">
        <v>82</v>
      </c>
      <c r="C63" s="85"/>
      <c r="D63" s="254"/>
      <c r="E63" s="254"/>
      <c r="F63" s="254"/>
    </row>
    <row r="64" spans="1:6" ht="54">
      <c r="A64" s="83"/>
      <c r="B64" s="130" t="s">
        <v>204</v>
      </c>
      <c r="C64" s="85"/>
      <c r="D64" s="254"/>
      <c r="E64" s="254"/>
      <c r="F64" s="254"/>
    </row>
    <row r="65" spans="1:6" ht="54">
      <c r="A65" s="83"/>
      <c r="B65" s="130" t="s">
        <v>205</v>
      </c>
      <c r="C65" s="85"/>
      <c r="D65" s="254"/>
      <c r="E65" s="254"/>
      <c r="F65" s="254"/>
    </row>
    <row r="66" spans="1:6" ht="18">
      <c r="A66" s="77"/>
      <c r="B66" s="130" t="s">
        <v>85</v>
      </c>
      <c r="C66" s="85"/>
      <c r="D66" s="254"/>
      <c r="E66" s="254"/>
      <c r="F66" s="254"/>
    </row>
    <row r="67" spans="1:6" ht="18">
      <c r="A67" s="77"/>
      <c r="B67" s="130" t="s">
        <v>86</v>
      </c>
      <c r="C67" s="85"/>
      <c r="D67" s="254"/>
      <c r="E67" s="254"/>
      <c r="F67" s="254"/>
    </row>
    <row r="68" spans="1:6" ht="36">
      <c r="A68" s="77"/>
      <c r="B68" s="130" t="s">
        <v>87</v>
      </c>
      <c r="C68" s="85"/>
      <c r="D68" s="254"/>
      <c r="E68" s="254"/>
      <c r="F68" s="254"/>
    </row>
    <row r="69" spans="1:6" ht="36">
      <c r="A69" s="77"/>
      <c r="B69" s="130" t="s">
        <v>88</v>
      </c>
      <c r="C69" s="85"/>
      <c r="D69" s="254"/>
      <c r="E69" s="254"/>
      <c r="F69" s="254"/>
    </row>
    <row r="70" spans="1:6" ht="18">
      <c r="A70" s="77"/>
      <c r="B70" s="130" t="s">
        <v>89</v>
      </c>
      <c r="C70" s="85"/>
      <c r="D70" s="254"/>
      <c r="E70" s="254"/>
      <c r="F70" s="254"/>
    </row>
    <row r="71" spans="1:6" ht="18">
      <c r="A71" s="94"/>
      <c r="B71" s="135"/>
      <c r="C71" s="109"/>
      <c r="D71" s="254"/>
      <c r="E71" s="254"/>
      <c r="F71" s="254"/>
    </row>
    <row r="72" spans="1:7" ht="18.75">
      <c r="A72" s="75"/>
      <c r="B72" s="255" t="s">
        <v>90</v>
      </c>
      <c r="C72" s="72">
        <f>C50+C62</f>
        <v>307722</v>
      </c>
      <c r="D72" s="72">
        <f>D50+D62</f>
        <v>307722</v>
      </c>
      <c r="E72" s="72">
        <f>E50+E62</f>
        <v>0</v>
      </c>
      <c r="F72" s="72">
        <f>F50+F62</f>
        <v>0</v>
      </c>
      <c r="G72" s="223">
        <f>SUM(D72:F72)</f>
        <v>307722</v>
      </c>
    </row>
    <row r="73" spans="1:6" ht="18.75">
      <c r="A73" s="75"/>
      <c r="B73" s="255"/>
      <c r="C73" s="256"/>
      <c r="D73" s="254"/>
      <c r="E73" s="254"/>
      <c r="F73" s="254"/>
    </row>
    <row r="74" spans="1:6" ht="18">
      <c r="A74" s="75" t="s">
        <v>28</v>
      </c>
      <c r="B74" s="250" t="s">
        <v>91</v>
      </c>
      <c r="C74" s="72">
        <f>C75+C76</f>
        <v>0</v>
      </c>
      <c r="D74" s="72">
        <f>D75+D76</f>
        <v>0</v>
      </c>
      <c r="E74" s="72">
        <f>E75+E76</f>
        <v>0</v>
      </c>
      <c r="F74" s="72">
        <f>F75+F76</f>
        <v>0</v>
      </c>
    </row>
    <row r="75" spans="1:6" ht="18">
      <c r="A75" s="83"/>
      <c r="B75" s="129" t="s">
        <v>92</v>
      </c>
      <c r="C75" s="72"/>
      <c r="D75" s="254"/>
      <c r="E75" s="254"/>
      <c r="F75" s="254"/>
    </row>
    <row r="76" spans="1:6" ht="36">
      <c r="A76" s="77"/>
      <c r="B76" s="129" t="s">
        <v>93</v>
      </c>
      <c r="C76" s="89"/>
      <c r="D76" s="254"/>
      <c r="E76" s="254"/>
      <c r="F76" s="254"/>
    </row>
    <row r="77" spans="1:7" ht="18">
      <c r="A77" s="88"/>
      <c r="B77" s="133" t="s">
        <v>94</v>
      </c>
      <c r="C77" s="72">
        <f>C50+C62+C74</f>
        <v>307722</v>
      </c>
      <c r="D77" s="72">
        <f>D50+D62+D74</f>
        <v>307722</v>
      </c>
      <c r="E77" s="72">
        <f>E50+E62+E74</f>
        <v>0</v>
      </c>
      <c r="F77" s="72">
        <f>F50+F62+F74</f>
        <v>0</v>
      </c>
      <c r="G77" s="223">
        <f>SUM(D77:F77)</f>
        <v>307722</v>
      </c>
    </row>
    <row r="78" spans="1:6" ht="18">
      <c r="A78" s="90"/>
      <c r="B78" s="257"/>
      <c r="C78" s="102"/>
      <c r="D78" s="254"/>
      <c r="E78" s="254"/>
      <c r="F78" s="254"/>
    </row>
    <row r="79" spans="1:6" ht="18">
      <c r="A79" s="92"/>
      <c r="B79" s="93" t="s">
        <v>96</v>
      </c>
      <c r="C79" s="258">
        <v>51</v>
      </c>
      <c r="D79" s="258">
        <v>51</v>
      </c>
      <c r="E79" s="258"/>
      <c r="F79" s="258"/>
    </row>
    <row r="80" spans="1:6" ht="18">
      <c r="A80" s="92"/>
      <c r="B80" s="93" t="s">
        <v>97</v>
      </c>
      <c r="C80" s="258">
        <v>0</v>
      </c>
      <c r="D80" s="258"/>
      <c r="E80" s="258"/>
      <c r="F80" s="258"/>
    </row>
    <row r="84" spans="2:3" ht="18">
      <c r="B84" s="253" t="s">
        <v>206</v>
      </c>
      <c r="C84" s="223" t="s">
        <v>2</v>
      </c>
    </row>
    <row r="85" spans="1:2" ht="18">
      <c r="A85" s="223" t="s">
        <v>207</v>
      </c>
      <c r="B85" s="253"/>
    </row>
    <row r="86" spans="1:3" ht="18">
      <c r="A86" s="260" t="s">
        <v>208</v>
      </c>
      <c r="B86" s="223" t="s">
        <v>249</v>
      </c>
      <c r="C86" s="261">
        <f>2*147384/1000</f>
        <v>294.768</v>
      </c>
    </row>
    <row r="87" spans="2:3" ht="18">
      <c r="B87" s="223" t="s">
        <v>232</v>
      </c>
      <c r="C87" s="261">
        <f>C86*0.357</f>
        <v>105.23217599999998</v>
      </c>
    </row>
    <row r="88" spans="1:3" ht="18">
      <c r="A88" s="260" t="s">
        <v>208</v>
      </c>
      <c r="B88" s="223" t="s">
        <v>250</v>
      </c>
      <c r="C88" s="261">
        <f>2*95800/1000</f>
        <v>191.6</v>
      </c>
    </row>
    <row r="89" spans="2:3" ht="18">
      <c r="B89" s="223" t="s">
        <v>232</v>
      </c>
      <c r="C89" s="261">
        <f>C88*0.357</f>
        <v>68.40119999999999</v>
      </c>
    </row>
    <row r="90" spans="1:3" ht="18">
      <c r="A90" s="260" t="s">
        <v>251</v>
      </c>
      <c r="B90" s="223" t="s">
        <v>252</v>
      </c>
      <c r="C90" s="261">
        <f>13*95800/1000</f>
        <v>1245.4</v>
      </c>
    </row>
    <row r="91" spans="2:3" ht="18">
      <c r="B91" s="223" t="s">
        <v>232</v>
      </c>
      <c r="C91" s="261">
        <f>C90*0.357</f>
        <v>444.6078</v>
      </c>
    </row>
    <row r="92" spans="1:3" ht="18">
      <c r="A92" s="223">
        <v>34</v>
      </c>
      <c r="B92" s="223" t="s">
        <v>253</v>
      </c>
      <c r="C92" s="223">
        <v>2448</v>
      </c>
    </row>
    <row r="93" spans="2:3" ht="18">
      <c r="B93" s="223" t="s">
        <v>232</v>
      </c>
      <c r="C93" s="261">
        <f>C92*0.357</f>
        <v>873.9359999999999</v>
      </c>
    </row>
    <row r="95" spans="2:3" ht="36">
      <c r="B95" s="253" t="s">
        <v>254</v>
      </c>
      <c r="C95" s="264">
        <f>C86+C88+C90+C92</f>
        <v>4179.768</v>
      </c>
    </row>
    <row r="96" spans="2:3" ht="36">
      <c r="B96" s="253" t="s">
        <v>255</v>
      </c>
      <c r="C96" s="264">
        <f>C87+C89+C91+C93</f>
        <v>1492.177176</v>
      </c>
    </row>
    <row r="97" spans="1:3" ht="18">
      <c r="A97" s="223">
        <v>51</v>
      </c>
      <c r="B97" s="263" t="s">
        <v>216</v>
      </c>
      <c r="C97" s="264">
        <f>SUM(C95:C96)</f>
        <v>5671.945176</v>
      </c>
    </row>
    <row r="98" ht="18">
      <c r="A98" s="223" t="s">
        <v>58</v>
      </c>
    </row>
  </sheetData>
  <sheetProtection selectLockedCells="1" selectUnlockedCells="1"/>
  <mergeCells count="2">
    <mergeCell ref="D6:F6"/>
    <mergeCell ref="D48:F48"/>
  </mergeCells>
  <printOptions/>
  <pageMargins left="0.7875" right="0.7875" top="0.8861111111111111" bottom="1.0527777777777778" header="0.5118055555555555" footer="0.7875"/>
  <pageSetup horizontalDpi="300" verticalDpi="300" orientation="portrait" paperSize="9" scale="50"/>
  <headerFooter alignWithMargins="0">
    <oddFooter>&amp;C&amp;"Times New Roman,Normál"&amp;12Oldal &amp;P</oddFooter>
  </headerFooter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7" zoomScaleNormal="77" zoomScaleSheetLayoutView="50" zoomScalePageLayoutView="0" workbookViewId="0" topLeftCell="A1">
      <selection activeCell="A15" sqref="A15"/>
    </sheetView>
  </sheetViews>
  <sheetFormatPr defaultColWidth="9.00390625" defaultRowHeight="12.75"/>
  <cols>
    <col min="1" max="1" width="57.57421875" style="94" customWidth="1"/>
    <col min="2" max="2" width="9.421875" style="94" customWidth="1"/>
    <col min="3" max="4" width="9.00390625" style="94" customWidth="1"/>
    <col min="5" max="5" width="10.7109375" style="94" customWidth="1"/>
    <col min="6" max="16384" width="9.00390625" style="94" customWidth="1"/>
  </cols>
  <sheetData>
    <row r="1" ht="18.75">
      <c r="A1" s="274" t="s">
        <v>256</v>
      </c>
    </row>
    <row r="2" ht="18.75">
      <c r="A2" s="275" t="s">
        <v>257</v>
      </c>
    </row>
    <row r="3" ht="18.75">
      <c r="A3" s="275"/>
    </row>
    <row r="4" ht="18.75">
      <c r="A4" s="276"/>
    </row>
    <row r="5" spans="1:5" ht="87">
      <c r="A5" s="277" t="s">
        <v>258</v>
      </c>
      <c r="B5" s="121" t="s">
        <v>259</v>
      </c>
      <c r="C5" s="12" t="s">
        <v>67</v>
      </c>
      <c r="D5" s="12" t="s">
        <v>68</v>
      </c>
      <c r="E5" s="12" t="s">
        <v>69</v>
      </c>
    </row>
    <row r="6" spans="1:5" ht="18.75">
      <c r="A6" s="278" t="s">
        <v>260</v>
      </c>
      <c r="B6" s="109">
        <v>400</v>
      </c>
      <c r="C6" s="109"/>
      <c r="D6" s="109">
        <v>400</v>
      </c>
      <c r="E6" s="109"/>
    </row>
    <row r="7" spans="1:5" ht="18.75">
      <c r="A7" s="278" t="s">
        <v>261</v>
      </c>
      <c r="B7" s="109">
        <v>2000</v>
      </c>
      <c r="C7" s="109">
        <v>2000</v>
      </c>
      <c r="D7" s="109"/>
      <c r="E7" s="109"/>
    </row>
    <row r="8" spans="1:5" ht="18.75">
      <c r="A8" s="278" t="s">
        <v>262</v>
      </c>
      <c r="B8" s="109">
        <v>250</v>
      </c>
      <c r="C8" s="109"/>
      <c r="D8" s="109">
        <v>250</v>
      </c>
      <c r="E8" s="109"/>
    </row>
    <row r="9" spans="1:5" ht="18.75">
      <c r="A9" s="278" t="s">
        <v>263</v>
      </c>
      <c r="B9" s="109">
        <v>50</v>
      </c>
      <c r="C9" s="109"/>
      <c r="D9" s="109">
        <v>50</v>
      </c>
      <c r="E9" s="109"/>
    </row>
    <row r="10" spans="1:5" ht="18.75">
      <c r="A10" s="278" t="s">
        <v>264</v>
      </c>
      <c r="B10" s="109">
        <v>200</v>
      </c>
      <c r="C10" s="109">
        <v>200</v>
      </c>
      <c r="D10" s="109"/>
      <c r="E10" s="109"/>
    </row>
    <row r="11" spans="1:5" ht="18.75">
      <c r="A11" s="278" t="s">
        <v>265</v>
      </c>
      <c r="B11" s="109">
        <v>2500</v>
      </c>
      <c r="C11" s="109"/>
      <c r="D11" s="109">
        <v>2500</v>
      </c>
      <c r="E11" s="109"/>
    </row>
    <row r="12" spans="1:5" ht="18.75">
      <c r="A12" s="278" t="s">
        <v>266</v>
      </c>
      <c r="B12" s="109">
        <v>500</v>
      </c>
      <c r="C12" s="109">
        <v>500</v>
      </c>
      <c r="D12" s="109"/>
      <c r="E12" s="109"/>
    </row>
    <row r="13" spans="1:5" ht="18.75">
      <c r="A13" s="278" t="s">
        <v>267</v>
      </c>
      <c r="B13" s="109">
        <v>1500</v>
      </c>
      <c r="C13" s="109"/>
      <c r="D13" s="109">
        <v>1500</v>
      </c>
      <c r="E13" s="109"/>
    </row>
    <row r="14" spans="1:5" ht="18.75">
      <c r="A14" s="278" t="s">
        <v>268</v>
      </c>
      <c r="B14" s="109">
        <v>100</v>
      </c>
      <c r="C14" s="109"/>
      <c r="D14" s="109">
        <v>100</v>
      </c>
      <c r="E14" s="109"/>
    </row>
    <row r="15" spans="1:5" ht="37.5">
      <c r="A15" s="279" t="s">
        <v>269</v>
      </c>
      <c r="B15" s="109">
        <v>100</v>
      </c>
      <c r="C15" s="109"/>
      <c r="D15" s="109">
        <v>100</v>
      </c>
      <c r="E15" s="109"/>
    </row>
    <row r="16" spans="1:5" ht="18.75">
      <c r="A16" s="278" t="s">
        <v>270</v>
      </c>
      <c r="B16" s="109">
        <v>900</v>
      </c>
      <c r="C16" s="109">
        <v>900</v>
      </c>
      <c r="D16" s="109"/>
      <c r="E16" s="109"/>
    </row>
    <row r="17" spans="1:5" ht="18.75">
      <c r="A17" s="278" t="s">
        <v>271</v>
      </c>
      <c r="B17" s="109">
        <v>200</v>
      </c>
      <c r="C17" s="109">
        <v>200</v>
      </c>
      <c r="D17" s="109"/>
      <c r="E17" s="109"/>
    </row>
    <row r="18" spans="1:5" ht="18.75">
      <c r="A18" s="278" t="s">
        <v>272</v>
      </c>
      <c r="B18" s="109">
        <v>3000</v>
      </c>
      <c r="C18" s="109"/>
      <c r="D18" s="109">
        <v>3000</v>
      </c>
      <c r="E18" s="109"/>
    </row>
    <row r="19" spans="1:5" ht="18.75">
      <c r="A19" s="278" t="s">
        <v>273</v>
      </c>
      <c r="B19" s="109">
        <v>3168</v>
      </c>
      <c r="C19" s="109">
        <v>3168</v>
      </c>
      <c r="D19" s="109"/>
      <c r="E19" s="109"/>
    </row>
    <row r="20" spans="1:5" ht="18.75">
      <c r="A20" s="278" t="s">
        <v>274</v>
      </c>
      <c r="B20" s="109">
        <v>50</v>
      </c>
      <c r="C20" s="109"/>
      <c r="D20" s="109">
        <v>50</v>
      </c>
      <c r="E20" s="109"/>
    </row>
    <row r="21" spans="1:5" ht="18.75">
      <c r="A21" s="280" t="s">
        <v>275</v>
      </c>
      <c r="B21" s="141">
        <v>50</v>
      </c>
      <c r="C21" s="109"/>
      <c r="D21" s="109">
        <v>50</v>
      </c>
      <c r="E21" s="109"/>
    </row>
    <row r="22" spans="1:5" ht="18.75">
      <c r="A22" s="281" t="s">
        <v>276</v>
      </c>
      <c r="B22" s="281">
        <f>SUM(B6:B21)</f>
        <v>14968</v>
      </c>
      <c r="C22" s="281">
        <f>SUM(C6:C21)</f>
        <v>6968</v>
      </c>
      <c r="D22" s="281">
        <f>SUM(D6:D21)</f>
        <v>8000</v>
      </c>
      <c r="E22" s="281">
        <f>SUM(E6:E21)</f>
        <v>0</v>
      </c>
    </row>
    <row r="23" spans="1:2" ht="18">
      <c r="A23" s="282"/>
      <c r="B23" s="283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&amp;R16.sz. melléklet az ..../2015.()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="77" zoomScaleNormal="77" zoomScaleSheetLayoutView="50" zoomScalePageLayoutView="0" workbookViewId="0" topLeftCell="A1">
      <selection activeCell="G13" sqref="G13"/>
    </sheetView>
  </sheetViews>
  <sheetFormatPr defaultColWidth="9.140625" defaultRowHeight="12.75"/>
  <cols>
    <col min="1" max="1" width="4.7109375" style="284" customWidth="1"/>
    <col min="2" max="2" width="28.421875" style="284" customWidth="1"/>
    <col min="3" max="3" width="10.57421875" style="284" customWidth="1"/>
    <col min="4" max="4" width="9.8515625" style="284" customWidth="1"/>
    <col min="5" max="5" width="9.7109375" style="284" customWidth="1"/>
    <col min="6" max="6" width="11.28125" style="284" customWidth="1"/>
    <col min="7" max="7" width="12.28125" style="284" customWidth="1"/>
    <col min="8" max="16384" width="9.140625" style="284" customWidth="1"/>
  </cols>
  <sheetData>
    <row r="1" ht="12.75">
      <c r="B1" s="284" t="s">
        <v>277</v>
      </c>
    </row>
    <row r="2" spans="1:7" s="287" customFormat="1" ht="27" customHeight="1">
      <c r="A2" s="285" t="s">
        <v>278</v>
      </c>
      <c r="B2" s="286"/>
      <c r="C2" s="388" t="s">
        <v>279</v>
      </c>
      <c r="D2" s="388"/>
      <c r="E2" s="388"/>
      <c r="F2" s="388"/>
      <c r="G2" s="388"/>
    </row>
    <row r="3" spans="1:7" s="287" customFormat="1" ht="15.75">
      <c r="A3" s="286"/>
      <c r="B3" s="286"/>
      <c r="C3" s="286"/>
      <c r="D3" s="286"/>
      <c r="E3" s="286"/>
      <c r="F3" s="286"/>
      <c r="G3" s="286"/>
    </row>
    <row r="4" spans="1:7" s="287" customFormat="1" ht="24.75" customHeight="1">
      <c r="A4" s="285" t="s">
        <v>280</v>
      </c>
      <c r="B4" s="286"/>
      <c r="C4" s="388" t="s">
        <v>279</v>
      </c>
      <c r="D4" s="388"/>
      <c r="E4" s="388"/>
      <c r="F4" s="388"/>
      <c r="G4" s="286"/>
    </row>
    <row r="5" spans="1:7" s="288" customFormat="1" ht="12.75">
      <c r="A5" s="286"/>
      <c r="B5" s="286"/>
      <c r="C5" s="286"/>
      <c r="D5" s="286"/>
      <c r="E5" s="286"/>
      <c r="F5" s="286"/>
      <c r="G5" s="286"/>
    </row>
    <row r="6" spans="1:7" s="291" customFormat="1" ht="15" customHeight="1">
      <c r="A6" s="289" t="s">
        <v>281</v>
      </c>
      <c r="B6" s="290"/>
      <c r="C6" s="290"/>
      <c r="D6" s="286"/>
      <c r="E6" s="286"/>
      <c r="F6" s="286"/>
      <c r="G6" s="286"/>
    </row>
    <row r="7" spans="1:7" s="291" customFormat="1" ht="15" customHeight="1">
      <c r="A7" s="289" t="s">
        <v>282</v>
      </c>
      <c r="B7" s="286"/>
      <c r="C7" s="286"/>
      <c r="D7" s="286"/>
      <c r="E7" s="286"/>
      <c r="F7" s="286"/>
      <c r="G7" s="286"/>
    </row>
    <row r="8" spans="1:7" s="293" customFormat="1" ht="42" customHeight="1">
      <c r="A8" s="292" t="s">
        <v>156</v>
      </c>
      <c r="B8" s="292" t="s">
        <v>283</v>
      </c>
      <c r="C8" s="292" t="s">
        <v>284</v>
      </c>
      <c r="D8" s="292" t="s">
        <v>285</v>
      </c>
      <c r="E8" s="292" t="s">
        <v>286</v>
      </c>
      <c r="F8" s="292" t="s">
        <v>287</v>
      </c>
      <c r="G8" s="292" t="s">
        <v>288</v>
      </c>
    </row>
    <row r="9" spans="1:7" ht="24" customHeight="1">
      <c r="A9" s="294" t="s">
        <v>159</v>
      </c>
      <c r="B9" s="295" t="s">
        <v>289</v>
      </c>
      <c r="C9" s="296"/>
      <c r="D9" s="296"/>
      <c r="E9" s="296"/>
      <c r="F9" s="296"/>
      <c r="G9" s="297">
        <f aca="true" t="shared" si="0" ref="G9:G15">SUM(C9:F9)</f>
        <v>0</v>
      </c>
    </row>
    <row r="10" spans="1:7" ht="24" customHeight="1">
      <c r="A10" s="298" t="s">
        <v>161</v>
      </c>
      <c r="B10" s="299" t="s">
        <v>290</v>
      </c>
      <c r="C10" s="300"/>
      <c r="D10" s="300"/>
      <c r="E10" s="300"/>
      <c r="F10" s="300"/>
      <c r="G10" s="301">
        <f t="shared" si="0"/>
        <v>0</v>
      </c>
    </row>
    <row r="11" spans="1:7" ht="24" customHeight="1">
      <c r="A11" s="298" t="s">
        <v>163</v>
      </c>
      <c r="B11" s="299" t="s">
        <v>291</v>
      </c>
      <c r="C11" s="300"/>
      <c r="D11" s="300"/>
      <c r="E11" s="300"/>
      <c r="F11" s="300"/>
      <c r="G11" s="301">
        <f t="shared" si="0"/>
        <v>0</v>
      </c>
    </row>
    <row r="12" spans="1:7" ht="24" customHeight="1">
      <c r="A12" s="298" t="s">
        <v>165</v>
      </c>
      <c r="B12" s="299" t="s">
        <v>292</v>
      </c>
      <c r="C12" s="300"/>
      <c r="D12" s="300"/>
      <c r="E12" s="300"/>
      <c r="F12" s="300"/>
      <c r="G12" s="301">
        <f t="shared" si="0"/>
        <v>0</v>
      </c>
    </row>
    <row r="13" spans="1:7" ht="34.5" customHeight="1">
      <c r="A13" s="298" t="s">
        <v>167</v>
      </c>
      <c r="B13" s="299" t="s">
        <v>293</v>
      </c>
      <c r="C13" s="300"/>
      <c r="D13" s="300"/>
      <c r="E13" s="300"/>
      <c r="F13" s="300"/>
      <c r="G13" s="301">
        <f t="shared" si="0"/>
        <v>0</v>
      </c>
    </row>
    <row r="14" spans="1:7" ht="24" customHeight="1">
      <c r="A14" s="302" t="s">
        <v>169</v>
      </c>
      <c r="B14" s="303" t="s">
        <v>294</v>
      </c>
      <c r="C14" s="304"/>
      <c r="D14" s="304"/>
      <c r="E14" s="304"/>
      <c r="F14" s="304"/>
      <c r="G14" s="305">
        <f t="shared" si="0"/>
        <v>0</v>
      </c>
    </row>
    <row r="15" spans="1:7" s="308" customFormat="1" ht="24" customHeight="1">
      <c r="A15" s="306" t="s">
        <v>295</v>
      </c>
      <c r="B15" s="307" t="s">
        <v>288</v>
      </c>
      <c r="C15" s="301">
        <f>SUM(C9:C14)</f>
        <v>0</v>
      </c>
      <c r="D15" s="301">
        <f>SUM(D9:D14)</f>
        <v>0</v>
      </c>
      <c r="E15" s="301">
        <f>SUM(E9:E14)</f>
        <v>0</v>
      </c>
      <c r="F15" s="301">
        <f>SUM(F9:F14)</f>
        <v>0</v>
      </c>
      <c r="G15" s="301">
        <f t="shared" si="0"/>
        <v>0</v>
      </c>
    </row>
    <row r="16" spans="1:7" s="288" customFormat="1" ht="12.75">
      <c r="A16" s="286"/>
      <c r="B16" s="286"/>
      <c r="C16" s="286"/>
      <c r="D16" s="286"/>
      <c r="E16" s="286"/>
      <c r="F16" s="286"/>
      <c r="G16" s="286"/>
    </row>
    <row r="17" spans="1:7" s="288" customFormat="1" ht="12.75">
      <c r="A17" s="286"/>
      <c r="B17" s="286"/>
      <c r="C17" s="286"/>
      <c r="D17" s="286"/>
      <c r="E17" s="286"/>
      <c r="F17" s="286"/>
      <c r="G17" s="286"/>
    </row>
    <row r="18" spans="1:7" s="288" customFormat="1" ht="12.75">
      <c r="A18" s="286"/>
      <c r="B18" s="286"/>
      <c r="C18" s="286"/>
      <c r="D18" s="286"/>
      <c r="E18" s="286"/>
      <c r="F18" s="286"/>
      <c r="G18" s="286"/>
    </row>
    <row r="19" spans="1:7" s="288" customFormat="1" ht="18">
      <c r="A19" s="290" t="s">
        <v>296</v>
      </c>
      <c r="B19" s="286"/>
      <c r="C19" s="286"/>
      <c r="D19" s="286"/>
      <c r="E19" s="286"/>
      <c r="F19" s="286"/>
      <c r="G19" s="309"/>
    </row>
    <row r="20" spans="1:7" s="288" customFormat="1" ht="12.75">
      <c r="A20" s="286"/>
      <c r="B20" s="286"/>
      <c r="C20" s="286"/>
      <c r="D20" s="286"/>
      <c r="E20" s="286"/>
      <c r="F20" s="286"/>
      <c r="G20" s="286"/>
    </row>
    <row r="21" spans="1:7" ht="12.75">
      <c r="A21" s="286"/>
      <c r="B21" s="286"/>
      <c r="C21" s="286"/>
      <c r="D21" s="286"/>
      <c r="E21" s="286"/>
      <c r="F21" s="286"/>
      <c r="G21" s="286"/>
    </row>
    <row r="22" spans="1:7" ht="12.75">
      <c r="A22" s="286"/>
      <c r="B22" s="286"/>
      <c r="C22" s="290"/>
      <c r="D22" s="290"/>
      <c r="E22" s="290"/>
      <c r="F22" s="290"/>
      <c r="G22" s="286"/>
    </row>
    <row r="23" spans="1:7" ht="12.75">
      <c r="A23" s="286"/>
      <c r="B23" s="286"/>
      <c r="C23" s="310"/>
      <c r="D23" s="311" t="s">
        <v>297</v>
      </c>
      <c r="E23" s="311"/>
      <c r="F23" s="310"/>
      <c r="G23" s="286"/>
    </row>
  </sheetData>
  <sheetProtection selectLockedCells="1" selectUnlockedCells="1"/>
  <mergeCells count="2">
    <mergeCell ref="C2:G2"/>
    <mergeCell ref="C4:F4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&amp;R17. sz. melléklet az /2015()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9"/>
  <sheetViews>
    <sheetView view="pageLayout" zoomScaleNormal="77" zoomScaleSheetLayoutView="50" workbookViewId="0" topLeftCell="C1">
      <selection activeCell="F7" sqref="F7"/>
    </sheetView>
  </sheetViews>
  <sheetFormatPr defaultColWidth="9.00390625" defaultRowHeight="12.75"/>
  <cols>
    <col min="1" max="1" width="13.7109375" style="1" customWidth="1"/>
    <col min="2" max="2" width="124.7109375" style="1" customWidth="1"/>
    <col min="3" max="3" width="23.00390625" style="2" customWidth="1"/>
    <col min="4" max="4" width="12.421875" style="1" customWidth="1"/>
    <col min="5" max="5" width="14.8515625" style="1" customWidth="1"/>
    <col min="6" max="6" width="12.421875" style="1" customWidth="1"/>
    <col min="7" max="7" width="13.28125" style="1" customWidth="1"/>
    <col min="8" max="16384" width="9.00390625" style="1" customWidth="1"/>
  </cols>
  <sheetData>
    <row r="1" spans="1:6" s="5" customFormat="1" ht="20.25">
      <c r="A1" s="3"/>
      <c r="B1" s="373" t="s">
        <v>0</v>
      </c>
      <c r="C1" s="373"/>
      <c r="D1" s="3"/>
      <c r="E1" s="3"/>
      <c r="F1" s="3"/>
    </row>
    <row r="2" spans="1:6" s="5" customFormat="1" ht="20.25">
      <c r="A2" s="4"/>
      <c r="B2" s="373" t="s">
        <v>1</v>
      </c>
      <c r="C2" s="373"/>
      <c r="D2" s="3"/>
      <c r="E2" s="3"/>
      <c r="F2" s="3"/>
    </row>
    <row r="3" s="5" customFormat="1" ht="20.25">
      <c r="C3" s="6" t="s">
        <v>2</v>
      </c>
    </row>
    <row r="4" spans="1:253" s="5" customFormat="1" ht="39" customHeight="1">
      <c r="A4" s="7" t="s">
        <v>3</v>
      </c>
      <c r="B4" s="7" t="s">
        <v>4</v>
      </c>
      <c r="C4" s="8" t="s">
        <v>5</v>
      </c>
      <c r="D4" s="374" t="s">
        <v>6</v>
      </c>
      <c r="E4" s="374"/>
      <c r="F4" s="374"/>
      <c r="IS4" s="1"/>
    </row>
    <row r="5" spans="1:253" s="5" customFormat="1" ht="58.5">
      <c r="A5" s="9"/>
      <c r="B5" s="10" t="s">
        <v>7</v>
      </c>
      <c r="C5" s="11"/>
      <c r="D5" s="12" t="s">
        <v>8</v>
      </c>
      <c r="E5" s="12" t="s">
        <v>9</v>
      </c>
      <c r="F5" s="12" t="s">
        <v>10</v>
      </c>
      <c r="IS5" s="1"/>
    </row>
    <row r="6" spans="1:253" s="5" customFormat="1" ht="20.25">
      <c r="A6" s="13" t="s">
        <v>14</v>
      </c>
      <c r="B6" s="14" t="s">
        <v>15</v>
      </c>
      <c r="C6" s="15">
        <f>1_sz_melléklet!C6</f>
        <v>625074</v>
      </c>
      <c r="D6" s="15">
        <f>1_sz_melléklet!D6</f>
        <v>435299</v>
      </c>
      <c r="E6" s="15">
        <f>1_sz_melléklet!E6</f>
        <v>0</v>
      </c>
      <c r="F6" s="15">
        <f>1_sz_melléklet!F6</f>
        <v>189775</v>
      </c>
      <c r="G6" s="5">
        <f aca="true" t="shared" si="0" ref="G6:G37">SUM(D6:F6)</f>
        <v>625074</v>
      </c>
      <c r="IS6" s="1"/>
    </row>
    <row r="7" spans="1:253" s="5" customFormat="1" ht="20.25">
      <c r="A7" s="16"/>
      <c r="B7" s="17" t="s">
        <v>16</v>
      </c>
      <c r="C7" s="18">
        <f>1_sz_melléklet!C7</f>
        <v>243443</v>
      </c>
      <c r="D7" s="19">
        <f>1_sz_melléklet!D7</f>
        <v>58668</v>
      </c>
      <c r="E7" s="19">
        <f>1_sz_melléklet!E7</f>
        <v>0</v>
      </c>
      <c r="F7" s="19">
        <f>1_sz_melléklet!F7</f>
        <v>184775</v>
      </c>
      <c r="G7" s="5">
        <f t="shared" si="0"/>
        <v>243443</v>
      </c>
      <c r="IS7" s="1"/>
    </row>
    <row r="8" spans="1:253" s="5" customFormat="1" ht="20.25">
      <c r="A8" s="20"/>
      <c r="B8" s="17" t="s">
        <v>17</v>
      </c>
      <c r="C8" s="18">
        <f>1_sz_melléklet!C8</f>
        <v>180416</v>
      </c>
      <c r="D8" s="19">
        <f>1_sz_melléklet!D8</f>
        <v>180416</v>
      </c>
      <c r="E8" s="19">
        <f>1_sz_melléklet!E8</f>
        <v>0</v>
      </c>
      <c r="F8" s="19">
        <f>1_sz_melléklet!F8</f>
        <v>0</v>
      </c>
      <c r="G8" s="5">
        <f t="shared" si="0"/>
        <v>180416</v>
      </c>
      <c r="IS8" s="1"/>
    </row>
    <row r="9" spans="1:253" s="5" customFormat="1" ht="20.25">
      <c r="A9" s="20"/>
      <c r="B9" s="17" t="s">
        <v>18</v>
      </c>
      <c r="C9" s="18">
        <f>1_sz_melléklet!C9</f>
        <v>116834</v>
      </c>
      <c r="D9" s="19">
        <f>1_sz_melléklet!D9</f>
        <v>111834</v>
      </c>
      <c r="E9" s="19">
        <f>1_sz_melléklet!E9</f>
        <v>0</v>
      </c>
      <c r="F9" s="19">
        <f>1_sz_melléklet!F9</f>
        <v>5000</v>
      </c>
      <c r="G9" s="5">
        <f t="shared" si="0"/>
        <v>116834</v>
      </c>
      <c r="IS9" s="1"/>
    </row>
    <row r="10" spans="1:253" s="5" customFormat="1" ht="20.25">
      <c r="A10" s="20"/>
      <c r="B10" s="17" t="s">
        <v>19</v>
      </c>
      <c r="C10" s="18">
        <f>1_sz_melléklet!C10</f>
        <v>12911</v>
      </c>
      <c r="D10" s="19">
        <f>1_sz_melléklet!D10</f>
        <v>12911</v>
      </c>
      <c r="E10" s="19">
        <f>1_sz_melléklet!E10</f>
        <v>0</v>
      </c>
      <c r="F10" s="19">
        <f>1_sz_melléklet!F10</f>
        <v>0</v>
      </c>
      <c r="G10" s="5">
        <f t="shared" si="0"/>
        <v>12911</v>
      </c>
      <c r="IS10" s="1"/>
    </row>
    <row r="11" spans="1:253" s="5" customFormat="1" ht="20.25">
      <c r="A11" s="20"/>
      <c r="B11" s="17" t="s">
        <v>20</v>
      </c>
      <c r="C11" s="18">
        <f>1_sz_melléklet!C11</f>
        <v>5470</v>
      </c>
      <c r="D11" s="19">
        <f>1_sz_melléklet!D11</f>
        <v>5470</v>
      </c>
      <c r="E11" s="19">
        <f>1_sz_melléklet!E11</f>
        <v>0</v>
      </c>
      <c r="F11" s="19">
        <f>1_sz_melléklet!F11</f>
        <v>0</v>
      </c>
      <c r="G11" s="5">
        <f t="shared" si="0"/>
        <v>5470</v>
      </c>
      <c r="IS11" s="1"/>
    </row>
    <row r="12" spans="1:253" s="5" customFormat="1" ht="20.25">
      <c r="A12" s="20"/>
      <c r="B12" s="17" t="s">
        <v>21</v>
      </c>
      <c r="C12" s="18">
        <f>1_sz_melléklet!C12</f>
        <v>66000</v>
      </c>
      <c r="D12" s="19">
        <v>66000</v>
      </c>
      <c r="E12" s="19">
        <f>1_sz_melléklet!E12</f>
        <v>0</v>
      </c>
      <c r="F12" s="19">
        <f>1_sz_melléklet!F12</f>
        <v>0</v>
      </c>
      <c r="G12" s="5">
        <f t="shared" si="0"/>
        <v>66000</v>
      </c>
      <c r="IS12" s="1"/>
    </row>
    <row r="13" spans="1:253" s="5" customFormat="1" ht="20.25">
      <c r="A13" s="21" t="s">
        <v>22</v>
      </c>
      <c r="B13" s="14" t="s">
        <v>23</v>
      </c>
      <c r="C13" s="15">
        <f>1_sz_melléklet!C13</f>
        <v>94622</v>
      </c>
      <c r="D13" s="15">
        <f>1_sz_melléklet!D13</f>
        <v>76863</v>
      </c>
      <c r="E13" s="15">
        <f>1_sz_melléklet!E13</f>
        <v>17759</v>
      </c>
      <c r="F13" s="15">
        <f>1_sz_melléklet!F13</f>
        <v>0</v>
      </c>
      <c r="G13" s="5">
        <f t="shared" si="0"/>
        <v>94622</v>
      </c>
      <c r="IS13" s="1"/>
    </row>
    <row r="14" spans="1:253" s="5" customFormat="1" ht="20.25">
      <c r="A14" s="16"/>
      <c r="B14" s="17" t="s">
        <v>24</v>
      </c>
      <c r="C14" s="18">
        <f>1_sz_melléklet!C14</f>
        <v>1200</v>
      </c>
      <c r="D14" s="19">
        <f>1_sz_melléklet!D14</f>
        <v>0</v>
      </c>
      <c r="E14" s="19">
        <f>1_sz_melléklet!E14</f>
        <v>1200</v>
      </c>
      <c r="F14" s="19">
        <f>1_sz_melléklet!F14</f>
        <v>0</v>
      </c>
      <c r="G14" s="5">
        <f t="shared" si="0"/>
        <v>1200</v>
      </c>
      <c r="IS14" s="1"/>
    </row>
    <row r="15" spans="1:253" s="5" customFormat="1" ht="20.25">
      <c r="A15" s="20"/>
      <c r="B15" s="17" t="s">
        <v>25</v>
      </c>
      <c r="C15" s="18">
        <f>1_sz_melléklet!C15</f>
        <v>16559</v>
      </c>
      <c r="D15" s="19">
        <f>1_sz_melléklet!D15</f>
        <v>0</v>
      </c>
      <c r="E15" s="19">
        <f>1_sz_melléklet!E15</f>
        <v>16559</v>
      </c>
      <c r="F15" s="19">
        <f>1_sz_melléklet!F15</f>
        <v>0</v>
      </c>
      <c r="G15" s="5">
        <f t="shared" si="0"/>
        <v>16559</v>
      </c>
      <c r="IS15" s="1"/>
    </row>
    <row r="16" spans="1:253" s="5" customFormat="1" ht="20.25">
      <c r="A16" s="20"/>
      <c r="B16" s="17" t="s">
        <v>26</v>
      </c>
      <c r="C16" s="18">
        <f>1_sz_melléklet!C16</f>
        <v>38356</v>
      </c>
      <c r="D16" s="19">
        <f>1_sz_melléklet!D16</f>
        <v>38356</v>
      </c>
      <c r="E16" s="19">
        <f>1_sz_melléklet!E16</f>
        <v>0</v>
      </c>
      <c r="F16" s="19">
        <f>1_sz_melléklet!F16</f>
        <v>0</v>
      </c>
      <c r="G16" s="5">
        <f t="shared" si="0"/>
        <v>38356</v>
      </c>
      <c r="IS16" s="1"/>
    </row>
    <row r="17" spans="1:253" s="5" customFormat="1" ht="20.25">
      <c r="A17" s="20"/>
      <c r="B17" s="17" t="s">
        <v>27</v>
      </c>
      <c r="C17" s="18">
        <f>1_sz_melléklet!C17</f>
        <v>38507</v>
      </c>
      <c r="D17" s="19">
        <f>1_sz_melléklet!D17</f>
        <v>38507</v>
      </c>
      <c r="E17" s="19">
        <f>1_sz_melléklet!E17</f>
        <v>0</v>
      </c>
      <c r="F17" s="19">
        <f>1_sz_melléklet!F17</f>
        <v>0</v>
      </c>
      <c r="G17" s="5">
        <f t="shared" si="0"/>
        <v>38507</v>
      </c>
      <c r="IS17" s="1"/>
    </row>
    <row r="18" spans="1:253" s="5" customFormat="1" ht="22.5" customHeight="1">
      <c r="A18" s="21" t="s">
        <v>28</v>
      </c>
      <c r="B18" s="22" t="s">
        <v>32</v>
      </c>
      <c r="C18" s="15">
        <f>1_sz_melléklet!C20</f>
        <v>198700</v>
      </c>
      <c r="D18" s="15">
        <f>1_sz_melléklet!D20</f>
        <v>198700</v>
      </c>
      <c r="E18" s="15">
        <f>1_sz_melléklet!E20</f>
        <v>0</v>
      </c>
      <c r="F18" s="15">
        <f>1_sz_melléklet!F20</f>
        <v>0</v>
      </c>
      <c r="G18" s="5">
        <f t="shared" si="0"/>
        <v>198700</v>
      </c>
      <c r="IS18" s="1"/>
    </row>
    <row r="19" spans="1:253" s="5" customFormat="1" ht="30.75" customHeight="1">
      <c r="A19" s="23"/>
      <c r="B19" s="25" t="s">
        <v>33</v>
      </c>
      <c r="C19" s="18">
        <f>1_sz_melléklet!C21</f>
        <v>55200</v>
      </c>
      <c r="D19" s="19">
        <f>1_sz_melléklet!D21</f>
        <v>55200</v>
      </c>
      <c r="E19" s="19">
        <f>1_sz_melléklet!E21</f>
        <v>0</v>
      </c>
      <c r="F19" s="19">
        <f>1_sz_melléklet!F21</f>
        <v>0</v>
      </c>
      <c r="G19" s="5">
        <f t="shared" si="0"/>
        <v>55200</v>
      </c>
      <c r="IS19" s="1"/>
    </row>
    <row r="20" spans="1:253" s="5" customFormat="1" ht="21" customHeight="1">
      <c r="A20" s="26"/>
      <c r="B20" s="25" t="s">
        <v>34</v>
      </c>
      <c r="C20" s="18">
        <f>1_sz_melléklet!C22</f>
        <v>26000</v>
      </c>
      <c r="D20" s="19">
        <f>1_sz_melléklet!D22</f>
        <v>26000</v>
      </c>
      <c r="E20" s="19">
        <f>1_sz_melléklet!E22</f>
        <v>0</v>
      </c>
      <c r="F20" s="19">
        <f>1_sz_melléklet!F22</f>
        <v>0</v>
      </c>
      <c r="G20" s="5">
        <f t="shared" si="0"/>
        <v>26000</v>
      </c>
      <c r="IS20" s="1"/>
    </row>
    <row r="21" spans="1:253" s="5" customFormat="1" ht="15" customHeight="1">
      <c r="A21" s="23"/>
      <c r="B21" s="25" t="s">
        <v>35</v>
      </c>
      <c r="C21" s="18">
        <f>1_sz_melléklet!C23</f>
        <v>0</v>
      </c>
      <c r="D21" s="19">
        <f>1_sz_melléklet!D23</f>
        <v>0</v>
      </c>
      <c r="E21" s="19">
        <f>1_sz_melléklet!E23</f>
        <v>0</v>
      </c>
      <c r="F21" s="19">
        <f>1_sz_melléklet!F23</f>
        <v>0</v>
      </c>
      <c r="G21" s="5">
        <f t="shared" si="0"/>
        <v>0</v>
      </c>
      <c r="IS21" s="1"/>
    </row>
    <row r="22" spans="1:253" s="5" customFormat="1" ht="60.75">
      <c r="A22" s="16"/>
      <c r="B22" s="25" t="s">
        <v>36</v>
      </c>
      <c r="C22" s="18">
        <f>1_sz_melléklet!C24</f>
        <v>117500</v>
      </c>
      <c r="D22" s="19">
        <f>1_sz_melléklet!D24</f>
        <v>117500</v>
      </c>
      <c r="E22" s="19">
        <f>1_sz_melléklet!E24</f>
        <v>0</v>
      </c>
      <c r="F22" s="19">
        <f>1_sz_melléklet!F24</f>
        <v>0</v>
      </c>
      <c r="G22" s="5">
        <f t="shared" si="0"/>
        <v>117500</v>
      </c>
      <c r="IS22" s="1"/>
    </row>
    <row r="23" spans="1:253" s="5" customFormat="1" ht="20.25">
      <c r="A23" s="21" t="s">
        <v>31</v>
      </c>
      <c r="B23" s="27" t="s">
        <v>38</v>
      </c>
      <c r="C23" s="15">
        <f>1_sz_melléklet!C25</f>
        <v>137244</v>
      </c>
      <c r="D23" s="15">
        <f>1_sz_melléklet!D25</f>
        <v>135314</v>
      </c>
      <c r="E23" s="15">
        <f>1_sz_melléklet!E25</f>
        <v>0</v>
      </c>
      <c r="F23" s="15">
        <f>1_sz_melléklet!F25</f>
        <v>1930</v>
      </c>
      <c r="G23" s="5">
        <f t="shared" si="0"/>
        <v>137244</v>
      </c>
      <c r="IS23" s="1"/>
    </row>
    <row r="24" spans="1:253" s="5" customFormat="1" ht="40.5">
      <c r="A24" s="23"/>
      <c r="B24" s="25" t="s">
        <v>39</v>
      </c>
      <c r="C24" s="18">
        <f>1_sz_melléklet!C26</f>
        <v>137244</v>
      </c>
      <c r="D24" s="19">
        <f>1_sz_melléklet!D26</f>
        <v>135314</v>
      </c>
      <c r="E24" s="19">
        <f>1_sz_melléklet!E26</f>
        <v>0</v>
      </c>
      <c r="F24" s="19">
        <f>1_sz_melléklet!F26</f>
        <v>1930</v>
      </c>
      <c r="G24" s="5">
        <f t="shared" si="0"/>
        <v>137244</v>
      </c>
      <c r="IS24" s="1"/>
    </row>
    <row r="25" spans="1:253" s="5" customFormat="1" ht="20.25">
      <c r="A25" s="23"/>
      <c r="B25" s="25" t="s">
        <v>40</v>
      </c>
      <c r="C25" s="18">
        <f>1_sz_melléklet!C27</f>
        <v>0</v>
      </c>
      <c r="D25" s="19">
        <f>1_sz_melléklet!D27</f>
        <v>0</v>
      </c>
      <c r="E25" s="19">
        <f>1_sz_melléklet!E27</f>
        <v>0</v>
      </c>
      <c r="F25" s="19">
        <f>1_sz_melléklet!F27</f>
        <v>0</v>
      </c>
      <c r="G25" s="5">
        <f t="shared" si="0"/>
        <v>0</v>
      </c>
      <c r="IS25" s="1"/>
    </row>
    <row r="26" spans="1:253" s="5" customFormat="1" ht="20.25">
      <c r="A26" s="23"/>
      <c r="B26" s="25" t="s">
        <v>41</v>
      </c>
      <c r="C26" s="18">
        <f>1_sz_melléklet!C28</f>
        <v>0</v>
      </c>
      <c r="D26" s="19">
        <f>1_sz_melléklet!D28</f>
        <v>0</v>
      </c>
      <c r="E26" s="19">
        <f>1_sz_melléklet!E28</f>
        <v>0</v>
      </c>
      <c r="F26" s="19">
        <f>1_sz_melléklet!F28</f>
        <v>0</v>
      </c>
      <c r="G26" s="5">
        <f t="shared" si="0"/>
        <v>0</v>
      </c>
      <c r="IS26" s="1"/>
    </row>
    <row r="27" spans="1:253" s="5" customFormat="1" ht="20.25">
      <c r="A27" s="23"/>
      <c r="B27" s="25" t="s">
        <v>42</v>
      </c>
      <c r="C27" s="18">
        <f>1_sz_melléklet!C29</f>
        <v>0</v>
      </c>
      <c r="D27" s="19">
        <f>1_sz_melléklet!D29</f>
        <v>0</v>
      </c>
      <c r="E27" s="19">
        <f>1_sz_melléklet!E29</f>
        <v>0</v>
      </c>
      <c r="F27" s="19">
        <f>1_sz_melléklet!F29</f>
        <v>0</v>
      </c>
      <c r="G27" s="5">
        <f t="shared" si="0"/>
        <v>0</v>
      </c>
      <c r="IS27" s="1"/>
    </row>
    <row r="28" spans="1:253" s="5" customFormat="1" ht="20.25">
      <c r="A28" s="23"/>
      <c r="B28" s="25" t="s">
        <v>43</v>
      </c>
      <c r="C28" s="19">
        <f>1_sz_melléklet!C30</f>
        <v>0</v>
      </c>
      <c r="D28" s="19">
        <f>1_sz_melléklet!D30</f>
        <v>0</v>
      </c>
      <c r="E28" s="19">
        <f>1_sz_melléklet!E30</f>
        <v>0</v>
      </c>
      <c r="F28" s="19">
        <f>1_sz_melléklet!F30</f>
        <v>0</v>
      </c>
      <c r="G28" s="5">
        <f t="shared" si="0"/>
        <v>0</v>
      </c>
      <c r="IS28" s="1"/>
    </row>
    <row r="29" spans="1:253" s="5" customFormat="1" ht="20.25">
      <c r="A29" s="29" t="s">
        <v>37</v>
      </c>
      <c r="B29" s="22" t="s">
        <v>49</v>
      </c>
      <c r="C29" s="15">
        <f>1_sz_melléklet!C34</f>
        <v>0</v>
      </c>
      <c r="D29" s="15">
        <f>1_sz_melléklet!D34</f>
        <v>0</v>
      </c>
      <c r="E29" s="15">
        <f>1_sz_melléklet!E34</f>
        <v>0</v>
      </c>
      <c r="F29" s="15">
        <f>1_sz_melléklet!F34</f>
        <v>0</v>
      </c>
      <c r="G29" s="5">
        <f t="shared" si="0"/>
        <v>0</v>
      </c>
      <c r="IS29" s="1"/>
    </row>
    <row r="30" spans="1:253" s="5" customFormat="1" ht="20.25">
      <c r="A30" s="31"/>
      <c r="B30" s="22" t="s">
        <v>98</v>
      </c>
      <c r="C30" s="15">
        <f>C6+C13+C18+C23+C29</f>
        <v>1055640</v>
      </c>
      <c r="D30" s="15">
        <f>D6+D13+D18+D23+D29</f>
        <v>846176</v>
      </c>
      <c r="E30" s="15">
        <f>E6+E13+E18+E23+E29</f>
        <v>17759</v>
      </c>
      <c r="F30" s="15">
        <f>F6+F13+F18+F23+F29</f>
        <v>191705</v>
      </c>
      <c r="G30" s="5">
        <f t="shared" si="0"/>
        <v>1055640</v>
      </c>
      <c r="IS30" s="1"/>
    </row>
    <row r="31" spans="1:253" s="5" customFormat="1" ht="20.25">
      <c r="A31" s="29" t="s">
        <v>44</v>
      </c>
      <c r="B31" s="22" t="s">
        <v>57</v>
      </c>
      <c r="C31" s="15"/>
      <c r="D31" s="15">
        <f>1_sz_melléklet!D40</f>
        <v>0</v>
      </c>
      <c r="E31" s="15">
        <f>1_sz_melléklet!E40</f>
        <v>0</v>
      </c>
      <c r="F31" s="15">
        <f>1_sz_melléklet!F40</f>
        <v>0</v>
      </c>
      <c r="G31" s="5">
        <f t="shared" si="0"/>
        <v>0</v>
      </c>
      <c r="IS31" s="1"/>
    </row>
    <row r="32" spans="1:253" s="5" customFormat="1" ht="20.25">
      <c r="A32" s="29" t="s">
        <v>48</v>
      </c>
      <c r="B32" s="22" t="s">
        <v>59</v>
      </c>
      <c r="C32" s="15">
        <f>'8. sz.melléklet Önkormányzat'!C44</f>
        <v>25363</v>
      </c>
      <c r="D32" s="15">
        <v>25363</v>
      </c>
      <c r="E32" s="15">
        <f>1_sz_melléklet!E41</f>
        <v>0</v>
      </c>
      <c r="F32" s="15">
        <f>1_sz_melléklet!F41</f>
        <v>0</v>
      </c>
      <c r="G32" s="5">
        <f t="shared" si="0"/>
        <v>25363</v>
      </c>
      <c r="IS32" s="1"/>
    </row>
    <row r="33" spans="1:253" s="5" customFormat="1" ht="20.25">
      <c r="A33" s="31"/>
      <c r="B33" s="22" t="s">
        <v>99</v>
      </c>
      <c r="C33" s="15">
        <f>C31+C32</f>
        <v>25363</v>
      </c>
      <c r="D33" s="15">
        <f>D31+D32</f>
        <v>25363</v>
      </c>
      <c r="E33" s="15">
        <f>E31+E32</f>
        <v>0</v>
      </c>
      <c r="F33" s="15">
        <f>F31+F32</f>
        <v>0</v>
      </c>
      <c r="G33" s="5">
        <f t="shared" si="0"/>
        <v>25363</v>
      </c>
      <c r="IS33" s="1"/>
    </row>
    <row r="34" spans="1:253" s="5" customFormat="1" ht="31.5" customHeight="1">
      <c r="A34" s="30"/>
      <c r="B34" s="32" t="s">
        <v>63</v>
      </c>
      <c r="C34" s="19">
        <f>C30+C33</f>
        <v>1081003</v>
      </c>
      <c r="D34" s="19">
        <f>D30+D33</f>
        <v>871539</v>
      </c>
      <c r="E34" s="19">
        <f>E30+E33</f>
        <v>17759</v>
      </c>
      <c r="F34" s="19">
        <f>F30+F33</f>
        <v>191705</v>
      </c>
      <c r="G34" s="5">
        <f t="shared" si="0"/>
        <v>1081003</v>
      </c>
      <c r="IS34" s="1"/>
    </row>
    <row r="35" spans="1:253" s="5" customFormat="1" ht="20.25">
      <c r="A35" s="1"/>
      <c r="B35" s="1"/>
      <c r="C35" s="33"/>
      <c r="D35" s="35"/>
      <c r="E35" s="1"/>
      <c r="F35" s="1"/>
      <c r="G35" s="5">
        <f t="shared" si="0"/>
        <v>0</v>
      </c>
      <c r="IS35" s="1"/>
    </row>
    <row r="36" spans="1:253" s="5" customFormat="1" ht="20.25">
      <c r="A36" s="1"/>
      <c r="B36" s="1"/>
      <c r="C36" s="33"/>
      <c r="D36" s="35"/>
      <c r="E36" s="1"/>
      <c r="F36" s="1"/>
      <c r="G36" s="5">
        <f t="shared" si="0"/>
        <v>0</v>
      </c>
      <c r="IS36" s="1"/>
    </row>
    <row r="37" spans="2:7" s="5" customFormat="1" ht="20.25">
      <c r="B37" s="1"/>
      <c r="C37" s="33"/>
      <c r="D37" s="35"/>
      <c r="G37" s="5">
        <f t="shared" si="0"/>
        <v>0</v>
      </c>
    </row>
    <row r="38" spans="1:253" s="5" customFormat="1" ht="39" customHeight="1">
      <c r="A38" s="7" t="s">
        <v>3</v>
      </c>
      <c r="B38" s="7" t="s">
        <v>4</v>
      </c>
      <c r="C38" s="8" t="s">
        <v>5</v>
      </c>
      <c r="D38" s="374" t="s">
        <v>6</v>
      </c>
      <c r="E38" s="374"/>
      <c r="F38" s="374"/>
      <c r="G38" s="5">
        <f aca="true" t="shared" si="1" ref="G38:G58">SUM(D38:F38)</f>
        <v>0</v>
      </c>
      <c r="IS38" s="1"/>
    </row>
    <row r="39" spans="1:253" s="5" customFormat="1" ht="58.5">
      <c r="A39" s="7"/>
      <c r="B39" s="10" t="s">
        <v>66</v>
      </c>
      <c r="C39" s="36"/>
      <c r="D39" s="12" t="s">
        <v>67</v>
      </c>
      <c r="E39" s="12" t="s">
        <v>68</v>
      </c>
      <c r="F39" s="12" t="s">
        <v>69</v>
      </c>
      <c r="G39" s="5">
        <f t="shared" si="1"/>
        <v>0</v>
      </c>
      <c r="IS39" s="1"/>
    </row>
    <row r="40" spans="1:253" s="5" customFormat="1" ht="25.5" customHeight="1">
      <c r="A40" s="22" t="s">
        <v>14</v>
      </c>
      <c r="B40" s="22" t="s">
        <v>70</v>
      </c>
      <c r="C40" s="15">
        <f>C41+C42+C43+C46+C47</f>
        <v>1081003</v>
      </c>
      <c r="D40" s="15">
        <f>D41+D42+D43+D46+D47</f>
        <v>888228</v>
      </c>
      <c r="E40" s="15">
        <f>E41+E42+E43+E46+E47</f>
        <v>8000</v>
      </c>
      <c r="F40" s="15">
        <f>F41+F42+F43+F46+F47</f>
        <v>184775</v>
      </c>
      <c r="G40" s="5">
        <f t="shared" si="1"/>
        <v>1081003</v>
      </c>
      <c r="IS40" s="1"/>
    </row>
    <row r="41" spans="1:253" s="5" customFormat="1" ht="25.5" customHeight="1">
      <c r="A41" s="37"/>
      <c r="B41" s="38" t="s">
        <v>71</v>
      </c>
      <c r="C41" s="39">
        <f>1_sz_melléklet!C51</f>
        <v>464895</v>
      </c>
      <c r="D41" s="39">
        <f>1_sz_melléklet!D51</f>
        <v>351457</v>
      </c>
      <c r="E41" s="39">
        <f>1_sz_melléklet!E51</f>
        <v>0</v>
      </c>
      <c r="F41" s="39">
        <f>1_sz_melléklet!F51</f>
        <v>113438</v>
      </c>
      <c r="G41" s="5">
        <f t="shared" si="1"/>
        <v>464895</v>
      </c>
      <c r="IS41" s="1"/>
    </row>
    <row r="42" spans="1:253" s="5" customFormat="1" ht="20.25">
      <c r="A42" s="30"/>
      <c r="B42" s="25" t="s">
        <v>72</v>
      </c>
      <c r="C42" s="39">
        <f>1_sz_melléklet!C52</f>
        <v>125001</v>
      </c>
      <c r="D42" s="39">
        <f>1_sz_melléklet!D52</f>
        <v>92624</v>
      </c>
      <c r="E42" s="39">
        <f>1_sz_melléklet!E52</f>
        <v>0</v>
      </c>
      <c r="F42" s="39">
        <f>1_sz_melléklet!F52</f>
        <v>32377</v>
      </c>
      <c r="G42" s="5">
        <f t="shared" si="1"/>
        <v>125001</v>
      </c>
      <c r="IS42" s="1"/>
    </row>
    <row r="43" spans="1:253" s="5" customFormat="1" ht="20.25">
      <c r="A43" s="30"/>
      <c r="B43" s="25" t="s">
        <v>73</v>
      </c>
      <c r="C43" s="39">
        <f>1_sz_melléklet!C53</f>
        <v>367856</v>
      </c>
      <c r="D43" s="39">
        <f>1_sz_melléklet!D53</f>
        <v>340196</v>
      </c>
      <c r="E43" s="39">
        <f>1_sz_melléklet!E53</f>
        <v>0</v>
      </c>
      <c r="F43" s="39">
        <f>1_sz_melléklet!F53</f>
        <v>27660</v>
      </c>
      <c r="G43" s="5">
        <f t="shared" si="1"/>
        <v>367856</v>
      </c>
      <c r="IS43" s="1"/>
    </row>
    <row r="44" spans="1:253" s="5" customFormat="1" ht="40.5">
      <c r="A44" s="30"/>
      <c r="B44" s="40" t="s">
        <v>74</v>
      </c>
      <c r="C44" s="39">
        <f>1_sz_melléklet!C54</f>
        <v>0</v>
      </c>
      <c r="D44" s="39">
        <f>1_sz_melléklet!D54</f>
        <v>0</v>
      </c>
      <c r="E44" s="39">
        <f>1_sz_melléklet!E54</f>
        <v>0</v>
      </c>
      <c r="F44" s="39">
        <f>1_sz_melléklet!F54</f>
        <v>0</v>
      </c>
      <c r="G44" s="5">
        <f t="shared" si="1"/>
        <v>0</v>
      </c>
      <c r="IS44" s="1"/>
    </row>
    <row r="45" spans="1:253" s="5" customFormat="1" ht="20.25">
      <c r="A45" s="30"/>
      <c r="B45" s="40" t="s">
        <v>75</v>
      </c>
      <c r="C45" s="39">
        <f>1_sz_melléklet!C55</f>
        <v>0</v>
      </c>
      <c r="D45" s="39">
        <f>1_sz_melléklet!D55</f>
        <v>0</v>
      </c>
      <c r="E45" s="39">
        <f>1_sz_melléklet!E55</f>
        <v>0</v>
      </c>
      <c r="F45" s="39">
        <f>1_sz_melléklet!F55</f>
        <v>0</v>
      </c>
      <c r="G45" s="5">
        <f t="shared" si="1"/>
        <v>0</v>
      </c>
      <c r="IS45" s="1"/>
    </row>
    <row r="46" spans="1:253" s="5" customFormat="1" ht="20.25">
      <c r="A46" s="30"/>
      <c r="B46" s="25" t="s">
        <v>76</v>
      </c>
      <c r="C46" s="39">
        <f>1_sz_melléklet!C56</f>
        <v>52455</v>
      </c>
      <c r="D46" s="39">
        <f>1_sz_melléklet!D56</f>
        <v>41155</v>
      </c>
      <c r="E46" s="39">
        <f>1_sz_melléklet!E56</f>
        <v>0</v>
      </c>
      <c r="F46" s="39">
        <f>1_sz_melléklet!F56</f>
        <v>11300</v>
      </c>
      <c r="G46" s="5">
        <f t="shared" si="1"/>
        <v>52455</v>
      </c>
      <c r="IS46" s="1"/>
    </row>
    <row r="47" spans="1:253" s="5" customFormat="1" ht="20.25">
      <c r="A47" s="30"/>
      <c r="B47" s="25" t="s">
        <v>77</v>
      </c>
      <c r="C47" s="39">
        <f>1_sz_melléklet!C57</f>
        <v>70796</v>
      </c>
      <c r="D47" s="39">
        <f>1_sz_melléklet!D57</f>
        <v>62796</v>
      </c>
      <c r="E47" s="39">
        <f>1_sz_melléklet!E57</f>
        <v>8000</v>
      </c>
      <c r="F47" s="39">
        <f>1_sz_melléklet!F57</f>
        <v>0</v>
      </c>
      <c r="G47" s="5">
        <f t="shared" si="1"/>
        <v>70796</v>
      </c>
      <c r="IS47" s="1"/>
    </row>
    <row r="48" spans="1:253" s="5" customFormat="1" ht="20.25">
      <c r="A48" s="30"/>
      <c r="B48" s="40" t="s">
        <v>78</v>
      </c>
      <c r="C48" s="39">
        <f>1_sz_melléklet!C58</f>
        <v>55828</v>
      </c>
      <c r="D48" s="39">
        <f>1_sz_melléklet!D58</f>
        <v>55828</v>
      </c>
      <c r="E48" s="39">
        <f>1_sz_melléklet!E58</f>
        <v>0</v>
      </c>
      <c r="F48" s="39">
        <f>1_sz_melléklet!F58</f>
        <v>0</v>
      </c>
      <c r="G48" s="5">
        <f t="shared" si="1"/>
        <v>55828</v>
      </c>
      <c r="IS48" s="1"/>
    </row>
    <row r="49" spans="1:253" s="5" customFormat="1" ht="20.25">
      <c r="A49" s="30"/>
      <c r="B49" s="40" t="s">
        <v>79</v>
      </c>
      <c r="C49" s="39">
        <f>1_sz_melléklet!C59</f>
        <v>0</v>
      </c>
      <c r="D49" s="39">
        <f>1_sz_melléklet!D59</f>
        <v>0</v>
      </c>
      <c r="E49" s="39">
        <f>1_sz_melléklet!E59</f>
        <v>0</v>
      </c>
      <c r="F49" s="39">
        <f>1_sz_melléklet!F59</f>
        <v>0</v>
      </c>
      <c r="G49" s="5">
        <f t="shared" si="1"/>
        <v>0</v>
      </c>
      <c r="IS49" s="1"/>
    </row>
    <row r="50" spans="1:253" s="5" customFormat="1" ht="20.25">
      <c r="A50" s="30"/>
      <c r="B50" s="40" t="s">
        <v>80</v>
      </c>
      <c r="C50" s="39">
        <f>1_sz_melléklet!C60</f>
        <v>14968</v>
      </c>
      <c r="D50" s="39">
        <f>1_sz_melléklet!D60</f>
        <v>6968</v>
      </c>
      <c r="E50" s="39">
        <f>1_sz_melléklet!E60</f>
        <v>8000</v>
      </c>
      <c r="F50" s="39">
        <f>1_sz_melléklet!F60</f>
        <v>0</v>
      </c>
      <c r="G50" s="5">
        <f t="shared" si="1"/>
        <v>14968</v>
      </c>
      <c r="IS50" s="1"/>
    </row>
    <row r="51" spans="1:253" s="5" customFormat="1" ht="20.25">
      <c r="A51" s="30"/>
      <c r="B51" s="41"/>
      <c r="C51" s="39">
        <f>'9. sz. melléklet Hivatal'!C61+'10. sz. melléklet Hétszínvirág'!C61+'11. sz. melléklet Bóbita'!C61+'12. sz.mell. Családs.és Bölcsőd'!C61+'13. sz. mellékletMűvelődési ház'!C61+'14. sz. melléklet Könyvtár'!C61+'15.sz. melléklet IGESZ'!C61+'16.sz. melléklet'!C63</f>
        <v>0</v>
      </c>
      <c r="D51" s="39">
        <f>'9. sz. melléklet Hivatal'!D61+'10. sz. melléklet Hétszínvirág'!D61+'11. sz. melléklet Bóbita'!D61+'12. sz.mell. Családs.és Bölcsőd'!D61+'13. sz. mellékletMűvelődési ház'!D61+'14. sz. melléklet Könyvtár'!D61+'15.sz. melléklet IGESZ'!D61+'16.sz. melléklet'!D63</f>
        <v>0</v>
      </c>
      <c r="E51" s="39">
        <f>'9. sz. melléklet Hivatal'!E61+'10. sz. melléklet Hétszínvirág'!E61+'11. sz. melléklet Bóbita'!E61+'12. sz.mell. Családs.és Bölcsőd'!E61+'13. sz. mellékletMűvelődési ház'!E61+'14. sz. melléklet Könyvtár'!E61+'15.sz. melléklet IGESZ'!E61+'16.sz. melléklet'!E63</f>
        <v>0</v>
      </c>
      <c r="F51" s="39">
        <f>'9. sz. melléklet Hivatal'!F61+'10. sz. melléklet Hétszínvirág'!F61+'11. sz. melléklet Bóbita'!F61+'12. sz.mell. Családs.és Bölcsőd'!F61+'13. sz. mellékletMűvelődési ház'!F61+'14. sz. melléklet Könyvtár'!F61+'15.sz. melléklet IGESZ'!F61+'16.sz. melléklet'!F63</f>
        <v>0</v>
      </c>
      <c r="G51" s="5">
        <f t="shared" si="1"/>
        <v>0</v>
      </c>
      <c r="IS51" s="1"/>
    </row>
    <row r="52" spans="1:7" ht="20.25">
      <c r="A52" s="22" t="s">
        <v>22</v>
      </c>
      <c r="B52" s="22" t="s">
        <v>91</v>
      </c>
      <c r="C52" s="43">
        <f>SUM(C53:C54)</f>
        <v>0</v>
      </c>
      <c r="D52" s="43">
        <f>SUM(D53:D54)</f>
        <v>0</v>
      </c>
      <c r="E52" s="43">
        <f>SUM(E53:E54)</f>
        <v>0</v>
      </c>
      <c r="F52" s="43">
        <f>SUM(F53:F54)</f>
        <v>0</v>
      </c>
      <c r="G52" s="5">
        <f t="shared" si="1"/>
        <v>0</v>
      </c>
    </row>
    <row r="53" spans="1:7" ht="20.25">
      <c r="A53" s="37"/>
      <c r="B53" s="38" t="s">
        <v>92</v>
      </c>
      <c r="C53" s="39">
        <f>1_sz_melléklet!C75</f>
        <v>0</v>
      </c>
      <c r="D53" s="39">
        <f>1_sz_melléklet!D75</f>
        <v>0</v>
      </c>
      <c r="E53" s="39">
        <f>1_sz_melléklet!E75</f>
        <v>0</v>
      </c>
      <c r="F53" s="39">
        <f>1_sz_melléklet!F75</f>
        <v>0</v>
      </c>
      <c r="G53" s="5">
        <f t="shared" si="1"/>
        <v>0</v>
      </c>
    </row>
    <row r="54" spans="1:7" ht="20.25">
      <c r="A54" s="30"/>
      <c r="B54" s="38" t="s">
        <v>93</v>
      </c>
      <c r="C54" s="39"/>
      <c r="D54" s="39"/>
      <c r="E54" s="39"/>
      <c r="F54" s="39"/>
      <c r="G54" s="5">
        <f t="shared" si="1"/>
        <v>0</v>
      </c>
    </row>
    <row r="55" spans="1:7" ht="20.25">
      <c r="A55" s="48"/>
      <c r="B55" s="32" t="s">
        <v>100</v>
      </c>
      <c r="C55" s="47">
        <f>C40+C52</f>
        <v>1081003</v>
      </c>
      <c r="D55" s="47">
        <f>D40+D52</f>
        <v>888228</v>
      </c>
      <c r="E55" s="47">
        <f>E40+E52</f>
        <v>8000</v>
      </c>
      <c r="F55" s="47">
        <f>F40+F52</f>
        <v>184775</v>
      </c>
      <c r="G55" s="5">
        <f t="shared" si="1"/>
        <v>1081003</v>
      </c>
    </row>
    <row r="56" spans="1:7" ht="20.25">
      <c r="A56" s="49"/>
      <c r="B56" s="49"/>
      <c r="C56" s="39">
        <f>'9. sz. melléklet Hivatal'!C78+'10. sz. melléklet Hétszínvirág'!C78+'11. sz. melléklet Bóbita'!C78+'12. sz.mell. Családs.és Bölcsőd'!C78+'13. sz. mellékletMűvelődési ház'!C78+'14. sz. melléklet Könyvtár'!C78+'15.sz. melléklet IGESZ'!C78+'16.sz. melléklet'!C80</f>
        <v>0</v>
      </c>
      <c r="D56" s="34"/>
      <c r="E56" s="34"/>
      <c r="F56" s="34"/>
      <c r="G56" s="5">
        <f t="shared" si="1"/>
        <v>0</v>
      </c>
    </row>
    <row r="57" spans="1:7" ht="20.25">
      <c r="A57" s="51"/>
      <c r="B57" s="52" t="s">
        <v>96</v>
      </c>
      <c r="C57" s="39"/>
      <c r="D57" s="34"/>
      <c r="E57" s="34"/>
      <c r="F57" s="34"/>
      <c r="G57" s="5">
        <f t="shared" si="1"/>
        <v>0</v>
      </c>
    </row>
    <row r="58" spans="1:7" ht="20.25">
      <c r="A58" s="51"/>
      <c r="B58" s="52" t="s">
        <v>97</v>
      </c>
      <c r="C58" s="39"/>
      <c r="D58" s="34"/>
      <c r="E58" s="34"/>
      <c r="F58" s="34"/>
      <c r="G58" s="5">
        <f t="shared" si="1"/>
        <v>0</v>
      </c>
    </row>
    <row r="59" spans="2:7" ht="20.25">
      <c r="B59" s="1" t="s">
        <v>101</v>
      </c>
      <c r="C59" s="1">
        <f>C34-C55</f>
        <v>0</v>
      </c>
      <c r="G59" s="1">
        <f>G34-G55</f>
        <v>0</v>
      </c>
    </row>
  </sheetData>
  <sheetProtection selectLockedCells="1" selectUnlockedCells="1"/>
  <mergeCells count="4">
    <mergeCell ref="B1:C1"/>
    <mergeCell ref="B2:C2"/>
    <mergeCell ref="D4:F4"/>
    <mergeCell ref="D38:F3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  <headerFooter alignWithMargins="0">
    <oddHeader>&amp;R 1/A. sz. melléklet az3 /2015.(II.19.)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zoomScale="77" zoomScaleNormal="77" zoomScaleSheetLayoutView="50" zoomScalePageLayoutView="0" workbookViewId="0" topLeftCell="A1">
      <selection activeCell="B20" sqref="B20"/>
    </sheetView>
  </sheetViews>
  <sheetFormatPr defaultColWidth="9.140625" defaultRowHeight="12.75"/>
  <cols>
    <col min="1" max="1" width="27.7109375" style="0" customWidth="1"/>
    <col min="2" max="3" width="15.7109375" style="0" customWidth="1"/>
    <col min="4" max="4" width="16.00390625" style="0" customWidth="1"/>
    <col min="5" max="5" width="16.7109375" style="0" customWidth="1"/>
    <col min="6" max="6" width="15.7109375" style="0" customWidth="1"/>
    <col min="7" max="7" width="12.00390625" style="0" customWidth="1"/>
    <col min="8" max="8" width="17.00390625" style="0" customWidth="1"/>
  </cols>
  <sheetData>
    <row r="1" spans="1:8" ht="15.75">
      <c r="A1" s="389" t="s">
        <v>298</v>
      </c>
      <c r="B1" s="389"/>
      <c r="C1" s="389"/>
      <c r="D1" s="389"/>
      <c r="E1" s="389"/>
      <c r="F1" s="389"/>
      <c r="G1" s="389"/>
      <c r="H1" s="389"/>
    </row>
    <row r="3" spans="1:8" ht="15.75">
      <c r="A3" s="312" t="s">
        <v>299</v>
      </c>
      <c r="B3" s="312" t="s">
        <v>300</v>
      </c>
      <c r="C3" s="312" t="s">
        <v>301</v>
      </c>
      <c r="D3" s="312" t="s">
        <v>302</v>
      </c>
      <c r="E3" s="312" t="s">
        <v>303</v>
      </c>
      <c r="F3" s="312" t="s">
        <v>216</v>
      </c>
      <c r="G3" s="313" t="s">
        <v>304</v>
      </c>
      <c r="H3" s="313" t="s">
        <v>305</v>
      </c>
    </row>
    <row r="4" spans="1:8" ht="15">
      <c r="A4" s="314" t="s">
        <v>193</v>
      </c>
      <c r="B4" s="315">
        <v>4556</v>
      </c>
      <c r="C4" s="315">
        <v>10928</v>
      </c>
      <c r="D4" s="315">
        <v>100</v>
      </c>
      <c r="E4" s="315">
        <v>13</v>
      </c>
      <c r="F4" s="315">
        <f aca="true" t="shared" si="0" ref="F4:F17">SUM(B4:E4)</f>
        <v>15597</v>
      </c>
      <c r="G4" s="316">
        <f aca="true" t="shared" si="1" ref="G4:G17">F4*0.27</f>
        <v>4211.1900000000005</v>
      </c>
      <c r="H4" s="316">
        <f aca="true" t="shared" si="2" ref="H4:H17">SUM(F4:G4)</f>
        <v>19808.190000000002</v>
      </c>
    </row>
    <row r="5" spans="1:8" ht="15">
      <c r="A5" s="314" t="s">
        <v>306</v>
      </c>
      <c r="B5" s="314">
        <v>269</v>
      </c>
      <c r="C5" s="314">
        <v>118</v>
      </c>
      <c r="D5" s="314">
        <v>30</v>
      </c>
      <c r="E5" s="314">
        <v>12</v>
      </c>
      <c r="F5" s="314">
        <f t="shared" si="0"/>
        <v>429</v>
      </c>
      <c r="G5" s="317">
        <f t="shared" si="1"/>
        <v>115.83000000000001</v>
      </c>
      <c r="H5" s="317">
        <f t="shared" si="2"/>
        <v>544.83</v>
      </c>
    </row>
    <row r="6" spans="1:8" ht="15">
      <c r="A6" s="314" t="s">
        <v>307</v>
      </c>
      <c r="B6" s="314">
        <v>120</v>
      </c>
      <c r="C6" s="314">
        <v>58</v>
      </c>
      <c r="D6" s="314">
        <v>10</v>
      </c>
      <c r="E6" s="314">
        <v>7</v>
      </c>
      <c r="F6" s="314">
        <f t="shared" si="0"/>
        <v>195</v>
      </c>
      <c r="G6" s="317">
        <f t="shared" si="1"/>
        <v>52.650000000000006</v>
      </c>
      <c r="H6" s="317">
        <f t="shared" si="2"/>
        <v>247.65</v>
      </c>
    </row>
    <row r="7" spans="1:8" ht="15">
      <c r="A7" s="314" t="s">
        <v>220</v>
      </c>
      <c r="B7" s="314">
        <v>1612</v>
      </c>
      <c r="C7" s="314">
        <v>900</v>
      </c>
      <c r="D7" s="314">
        <v>85</v>
      </c>
      <c r="E7" s="314">
        <v>30</v>
      </c>
      <c r="F7" s="314">
        <f t="shared" si="0"/>
        <v>2627</v>
      </c>
      <c r="G7" s="317">
        <f t="shared" si="1"/>
        <v>709.2900000000001</v>
      </c>
      <c r="H7" s="317">
        <f t="shared" si="2"/>
        <v>3336.29</v>
      </c>
    </row>
    <row r="8" spans="1:8" ht="15">
      <c r="A8" s="314" t="s">
        <v>308</v>
      </c>
      <c r="B8" s="314">
        <v>1877</v>
      </c>
      <c r="C8" s="314">
        <v>611</v>
      </c>
      <c r="D8" s="314">
        <v>80</v>
      </c>
      <c r="E8" s="314">
        <v>40</v>
      </c>
      <c r="F8" s="314">
        <f t="shared" si="0"/>
        <v>2608</v>
      </c>
      <c r="G8" s="317">
        <f t="shared" si="1"/>
        <v>704.1600000000001</v>
      </c>
      <c r="H8" s="317">
        <f t="shared" si="2"/>
        <v>3312.16</v>
      </c>
    </row>
    <row r="9" spans="1:8" ht="15">
      <c r="A9" s="314" t="s">
        <v>309</v>
      </c>
      <c r="B9" s="314">
        <v>775</v>
      </c>
      <c r="C9" s="314">
        <v>220</v>
      </c>
      <c r="D9" s="314">
        <v>13</v>
      </c>
      <c r="E9" s="314">
        <v>7</v>
      </c>
      <c r="F9" s="314">
        <f t="shared" si="0"/>
        <v>1015</v>
      </c>
      <c r="G9" s="317">
        <f t="shared" si="1"/>
        <v>274.05</v>
      </c>
      <c r="H9" s="317">
        <f t="shared" si="2"/>
        <v>1289.05</v>
      </c>
    </row>
    <row r="10" spans="1:8" ht="15">
      <c r="A10" s="314" t="s">
        <v>310</v>
      </c>
      <c r="B10" s="314">
        <v>510</v>
      </c>
      <c r="C10" s="314">
        <v>438</v>
      </c>
      <c r="D10" s="314">
        <v>30</v>
      </c>
      <c r="E10" s="314">
        <v>8</v>
      </c>
      <c r="F10" s="314">
        <f t="shared" si="0"/>
        <v>986</v>
      </c>
      <c r="G10" s="317">
        <f t="shared" si="1"/>
        <v>266.22</v>
      </c>
      <c r="H10" s="317">
        <f t="shared" si="2"/>
        <v>1252.22</v>
      </c>
    </row>
    <row r="11" spans="1:8" ht="15">
      <c r="A11" s="314" t="s">
        <v>311</v>
      </c>
      <c r="B11" s="314">
        <v>1742</v>
      </c>
      <c r="C11" s="314">
        <v>617</v>
      </c>
      <c r="D11" s="314">
        <v>300</v>
      </c>
      <c r="E11" s="314">
        <v>146</v>
      </c>
      <c r="F11" s="314">
        <f t="shared" si="0"/>
        <v>2805</v>
      </c>
      <c r="G11" s="317">
        <f t="shared" si="1"/>
        <v>757.35</v>
      </c>
      <c r="H11" s="317">
        <f t="shared" si="2"/>
        <v>3562.35</v>
      </c>
    </row>
    <row r="12" spans="1:8" ht="15">
      <c r="A12" s="314" t="s">
        <v>312</v>
      </c>
      <c r="B12" s="314">
        <v>2064</v>
      </c>
      <c r="C12" s="314">
        <v>500</v>
      </c>
      <c r="D12" s="314">
        <v>200</v>
      </c>
      <c r="E12" s="314">
        <v>100</v>
      </c>
      <c r="F12" s="314">
        <f t="shared" si="0"/>
        <v>2864</v>
      </c>
      <c r="G12" s="317">
        <f t="shared" si="1"/>
        <v>773.2800000000001</v>
      </c>
      <c r="H12" s="317">
        <f t="shared" si="2"/>
        <v>3637.28</v>
      </c>
    </row>
    <row r="13" spans="1:8" ht="15">
      <c r="A13" s="314" t="s">
        <v>313</v>
      </c>
      <c r="B13" s="314">
        <v>4320</v>
      </c>
      <c r="C13" s="314">
        <v>2613</v>
      </c>
      <c r="D13" s="314">
        <v>300</v>
      </c>
      <c r="E13" s="314">
        <v>136</v>
      </c>
      <c r="F13" s="314">
        <f t="shared" si="0"/>
        <v>7369</v>
      </c>
      <c r="G13" s="317">
        <f t="shared" si="1"/>
        <v>1989.63</v>
      </c>
      <c r="H13" s="317">
        <f t="shared" si="2"/>
        <v>9358.630000000001</v>
      </c>
    </row>
    <row r="14" spans="1:8" ht="15">
      <c r="A14" s="314" t="s">
        <v>314</v>
      </c>
      <c r="B14" s="314">
        <v>10603</v>
      </c>
      <c r="C14" s="314">
        <v>2200</v>
      </c>
      <c r="D14" s="314">
        <v>1000</v>
      </c>
      <c r="E14" s="314">
        <v>313</v>
      </c>
      <c r="F14" s="314">
        <f t="shared" si="0"/>
        <v>14116</v>
      </c>
      <c r="G14" s="317">
        <f t="shared" si="1"/>
        <v>3811.32</v>
      </c>
      <c r="H14" s="317">
        <f t="shared" si="2"/>
        <v>17927.32</v>
      </c>
    </row>
    <row r="15" spans="1:8" ht="15">
      <c r="A15" s="314" t="s">
        <v>315</v>
      </c>
      <c r="B15" s="314">
        <v>840</v>
      </c>
      <c r="C15" s="314">
        <v>166</v>
      </c>
      <c r="D15" s="314">
        <v>50</v>
      </c>
      <c r="E15" s="314">
        <v>27</v>
      </c>
      <c r="F15" s="314">
        <f t="shared" si="0"/>
        <v>1083</v>
      </c>
      <c r="G15" s="317">
        <f t="shared" si="1"/>
        <v>292.41</v>
      </c>
      <c r="H15" s="317">
        <f t="shared" si="2"/>
        <v>1375.41</v>
      </c>
    </row>
    <row r="16" spans="1:8" ht="15">
      <c r="A16" s="314" t="s">
        <v>316</v>
      </c>
      <c r="B16" s="314">
        <v>700</v>
      </c>
      <c r="C16" s="314">
        <v>160</v>
      </c>
      <c r="D16" s="314">
        <v>50</v>
      </c>
      <c r="E16" s="314">
        <v>24</v>
      </c>
      <c r="F16" s="314">
        <f t="shared" si="0"/>
        <v>934</v>
      </c>
      <c r="G16" s="317">
        <f t="shared" si="1"/>
        <v>252.18</v>
      </c>
      <c r="H16" s="317">
        <f t="shared" si="2"/>
        <v>1186.18</v>
      </c>
    </row>
    <row r="17" spans="1:8" ht="15">
      <c r="A17" s="314" t="s">
        <v>261</v>
      </c>
      <c r="B17" s="314">
        <v>435</v>
      </c>
      <c r="C17" s="314">
        <v>194</v>
      </c>
      <c r="D17" s="314">
        <v>70</v>
      </c>
      <c r="E17" s="314">
        <v>33</v>
      </c>
      <c r="F17" s="314">
        <f t="shared" si="0"/>
        <v>732</v>
      </c>
      <c r="G17" s="317">
        <f t="shared" si="1"/>
        <v>197.64000000000001</v>
      </c>
      <c r="H17" s="317">
        <f t="shared" si="2"/>
        <v>929.64</v>
      </c>
    </row>
    <row r="18" spans="1:8" ht="15.75">
      <c r="A18" s="318" t="s">
        <v>216</v>
      </c>
      <c r="B18" s="318">
        <f aca="true" t="shared" si="3" ref="B18:H18">SUM(B4:B17)</f>
        <v>30423</v>
      </c>
      <c r="C18" s="318">
        <f t="shared" si="3"/>
        <v>19723</v>
      </c>
      <c r="D18" s="318">
        <f t="shared" si="3"/>
        <v>2318</v>
      </c>
      <c r="E18" s="318">
        <f t="shared" si="3"/>
        <v>896</v>
      </c>
      <c r="F18" s="318">
        <f t="shared" si="3"/>
        <v>53360</v>
      </c>
      <c r="G18" s="319">
        <f t="shared" si="3"/>
        <v>14407.2</v>
      </c>
      <c r="H18" s="319">
        <f t="shared" si="3"/>
        <v>67767.2</v>
      </c>
    </row>
  </sheetData>
  <sheetProtection selectLockedCells="1" selectUnlockedCells="1"/>
  <mergeCells count="1">
    <mergeCell ref="A1:H1"/>
  </mergeCells>
  <printOptions/>
  <pageMargins left="0.75" right="0.75" top="1" bottom="1" header="0.5" footer="0.5118055555555555"/>
  <pageSetup horizontalDpi="300" verticalDpi="300" orientation="landscape" paperSize="9" scale="96"/>
  <headerFooter alignWithMargins="0">
    <oddHeader>&amp;R18.sz. melléklet az /2014(.)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="77" zoomScaleNormal="77" zoomScaleSheetLayoutView="50" zoomScalePageLayoutView="0" workbookViewId="0" topLeftCell="A1">
      <selection activeCell="B4" sqref="B4"/>
    </sheetView>
  </sheetViews>
  <sheetFormatPr defaultColWidth="8.00390625" defaultRowHeight="25.5" customHeight="1"/>
  <cols>
    <col min="1" max="1" width="8.140625" style="320" customWidth="1"/>
    <col min="2" max="2" width="63.8515625" style="321" customWidth="1"/>
    <col min="3" max="3" width="16.28125" style="321" customWidth="1"/>
    <col min="4" max="4" width="18.57421875" style="321" customWidth="1"/>
    <col min="5" max="16384" width="8.00390625" style="321" customWidth="1"/>
  </cols>
  <sheetData>
    <row r="1" spans="1:5" ht="25.5" customHeight="1">
      <c r="A1" s="390" t="s">
        <v>317</v>
      </c>
      <c r="B1" s="390"/>
      <c r="C1" s="390"/>
      <c r="D1" s="390"/>
      <c r="E1" s="322" t="s">
        <v>2</v>
      </c>
    </row>
    <row r="2" spans="1:4" s="326" customFormat="1" ht="69.75" customHeight="1">
      <c r="A2" s="323" t="s">
        <v>156</v>
      </c>
      <c r="B2" s="324" t="s">
        <v>318</v>
      </c>
      <c r="C2" s="324" t="s">
        <v>319</v>
      </c>
      <c r="D2" s="325" t="s">
        <v>320</v>
      </c>
    </row>
    <row r="3" spans="1:4" s="326" customFormat="1" ht="41.25" customHeight="1">
      <c r="A3" s="323"/>
      <c r="B3" s="327" t="s">
        <v>321</v>
      </c>
      <c r="C3" s="328">
        <v>97252</v>
      </c>
      <c r="D3" s="325"/>
    </row>
    <row r="4" spans="1:4" s="326" customFormat="1" ht="27.75" customHeight="1">
      <c r="A4" s="323"/>
      <c r="B4" s="327" t="s">
        <v>322</v>
      </c>
      <c r="C4" s="324"/>
      <c r="D4" s="325"/>
    </row>
    <row r="5" spans="1:4" ht="25.5" customHeight="1">
      <c r="A5" s="329" t="s">
        <v>159</v>
      </c>
      <c r="B5" s="327" t="s">
        <v>323</v>
      </c>
      <c r="C5" s="328">
        <v>127911</v>
      </c>
      <c r="D5" s="330">
        <v>0</v>
      </c>
    </row>
    <row r="6" spans="1:4" ht="25.5" customHeight="1">
      <c r="A6" s="329" t="s">
        <v>161</v>
      </c>
      <c r="B6" s="327" t="s">
        <v>324</v>
      </c>
      <c r="C6" s="328">
        <v>37858</v>
      </c>
      <c r="D6" s="331">
        <v>132</v>
      </c>
    </row>
    <row r="7" spans="1:4" ht="25.5" customHeight="1">
      <c r="A7" s="329" t="s">
        <v>163</v>
      </c>
      <c r="B7" s="327" t="s">
        <v>325</v>
      </c>
      <c r="C7" s="328">
        <v>5987</v>
      </c>
      <c r="D7" s="330">
        <v>0</v>
      </c>
    </row>
    <row r="8" spans="1:4" ht="25.5" customHeight="1">
      <c r="A8" s="329" t="s">
        <v>165</v>
      </c>
      <c r="B8" s="327" t="s">
        <v>326</v>
      </c>
      <c r="C8" s="328">
        <v>31691</v>
      </c>
      <c r="D8" s="331">
        <v>4786</v>
      </c>
    </row>
    <row r="9" spans="1:4" ht="30.75" customHeight="1">
      <c r="A9" s="329"/>
      <c r="B9" s="332" t="s">
        <v>327</v>
      </c>
      <c r="C9" s="328"/>
      <c r="D9" s="331"/>
    </row>
    <row r="10" spans="1:4" ht="30.75" customHeight="1">
      <c r="A10" s="329"/>
      <c r="B10" s="327" t="s">
        <v>328</v>
      </c>
      <c r="C10" s="328"/>
      <c r="D10" s="331"/>
    </row>
    <row r="11" spans="1:4" ht="21.75" customHeight="1">
      <c r="A11" s="333" t="s">
        <v>167</v>
      </c>
      <c r="B11" s="334" t="s">
        <v>288</v>
      </c>
      <c r="C11" s="335">
        <f>SUM(C5:C8)</f>
        <v>203447</v>
      </c>
      <c r="D11" s="335">
        <f>SUM(D5:D8)</f>
        <v>4918</v>
      </c>
    </row>
  </sheetData>
  <sheetProtection selectLockedCells="1" selectUnlockedCells="1"/>
  <mergeCells count="1">
    <mergeCell ref="A1:D1"/>
  </mergeCells>
  <printOptions/>
  <pageMargins left="0.75" right="0.75" top="1" bottom="1" header="0.5" footer="0.5118055555555555"/>
  <pageSetup horizontalDpi="300" verticalDpi="300" orientation="portrait" paperSize="9" scale="75"/>
  <headerFooter alignWithMargins="0">
    <oddHeader>&amp;R19. sz. melléklet az /2015()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T134"/>
  <sheetViews>
    <sheetView zoomScale="77" zoomScaleNormal="77" zoomScaleSheetLayoutView="50" zoomScalePageLayoutView="0" workbookViewId="0" topLeftCell="A1">
      <pane xSplit="2" ySplit="3" topLeftCell="F37" activePane="bottomRight" state="frozen"/>
      <selection pane="topLeft" activeCell="A1" sqref="A1"/>
      <selection pane="topRight" activeCell="F1" sqref="F1"/>
      <selection pane="bottomLeft" activeCell="A37" sqref="A37"/>
      <selection pane="bottomRight" activeCell="Q117" sqref="Q117"/>
    </sheetView>
  </sheetViews>
  <sheetFormatPr defaultColWidth="9.140625" defaultRowHeight="12.75"/>
  <cols>
    <col min="1" max="1" width="53.8515625" style="0" customWidth="1"/>
    <col min="2" max="2" width="35.140625" style="0" customWidth="1"/>
    <col min="3" max="3" width="11.57421875" style="0" customWidth="1"/>
    <col min="4" max="9" width="10.7109375" style="0" customWidth="1"/>
    <col min="10" max="11" width="12.28125" style="0" customWidth="1"/>
    <col min="12" max="12" width="10.7109375" style="0" customWidth="1"/>
    <col min="13" max="13" width="12.7109375" style="0" customWidth="1"/>
    <col min="14" max="14" width="18.8515625" style="0" customWidth="1"/>
    <col min="15" max="15" width="18.00390625" style="0" customWidth="1"/>
    <col min="16" max="16" width="18.00390625" style="336" customWidth="1"/>
    <col min="17" max="17" width="12.00390625" style="0" customWidth="1"/>
  </cols>
  <sheetData>
    <row r="1" ht="12.75">
      <c r="A1" s="336" t="s">
        <v>329</v>
      </c>
    </row>
    <row r="2" ht="18">
      <c r="A2" s="157" t="s">
        <v>330</v>
      </c>
    </row>
    <row r="3" spans="1:15" ht="15">
      <c r="A3" s="337" t="s">
        <v>331</v>
      </c>
      <c r="B3" s="336" t="s">
        <v>332</v>
      </c>
      <c r="C3" s="336" t="s">
        <v>333</v>
      </c>
      <c r="D3" s="336" t="s">
        <v>334</v>
      </c>
      <c r="E3" s="336" t="s">
        <v>335</v>
      </c>
      <c r="F3" s="336" t="s">
        <v>336</v>
      </c>
      <c r="G3" s="336" t="s">
        <v>337</v>
      </c>
      <c r="H3" s="336" t="s">
        <v>338</v>
      </c>
      <c r="I3" s="336" t="s">
        <v>339</v>
      </c>
      <c r="J3" s="336" t="s">
        <v>340</v>
      </c>
      <c r="K3" s="336" t="s">
        <v>341</v>
      </c>
      <c r="L3" s="336" t="s">
        <v>342</v>
      </c>
      <c r="M3" s="336" t="s">
        <v>343</v>
      </c>
      <c r="N3" s="336" t="s">
        <v>344</v>
      </c>
      <c r="O3" s="336" t="s">
        <v>216</v>
      </c>
    </row>
    <row r="4" spans="1:16" ht="12.75">
      <c r="A4" s="336" t="s">
        <v>311</v>
      </c>
      <c r="B4" t="s">
        <v>345</v>
      </c>
      <c r="C4" s="338">
        <f aca="true" t="shared" si="0" ref="C4:N4">$O$4/12</f>
        <v>7113.5</v>
      </c>
      <c r="D4" s="338">
        <f t="shared" si="0"/>
        <v>7113.5</v>
      </c>
      <c r="E4" s="338">
        <f t="shared" si="0"/>
        <v>7113.5</v>
      </c>
      <c r="F4" s="338">
        <f t="shared" si="0"/>
        <v>7113.5</v>
      </c>
      <c r="G4" s="338">
        <f t="shared" si="0"/>
        <v>7113.5</v>
      </c>
      <c r="H4" s="338">
        <f t="shared" si="0"/>
        <v>7113.5</v>
      </c>
      <c r="I4" s="338">
        <f t="shared" si="0"/>
        <v>7113.5</v>
      </c>
      <c r="J4" s="338">
        <f t="shared" si="0"/>
        <v>7113.5</v>
      </c>
      <c r="K4" s="338">
        <f t="shared" si="0"/>
        <v>7113.5</v>
      </c>
      <c r="L4" s="338">
        <f t="shared" si="0"/>
        <v>7113.5</v>
      </c>
      <c r="M4" s="338">
        <f t="shared" si="0"/>
        <v>7113.5</v>
      </c>
      <c r="N4" s="338">
        <f t="shared" si="0"/>
        <v>7113.5</v>
      </c>
      <c r="O4">
        <f>'10. sz. melléklet Hétszínvirág'!C51</f>
        <v>85362</v>
      </c>
      <c r="P4" s="339">
        <f aca="true" t="shared" si="1" ref="P4:P10">SUM(C4:N4)</f>
        <v>85362</v>
      </c>
    </row>
    <row r="5" spans="2:16" ht="12.75">
      <c r="B5" t="s">
        <v>346</v>
      </c>
      <c r="C5" s="340">
        <f aca="true" t="shared" si="2" ref="C5:N5">$O$5/12</f>
        <v>2036.5</v>
      </c>
      <c r="D5" s="340">
        <f t="shared" si="2"/>
        <v>2036.5</v>
      </c>
      <c r="E5" s="340">
        <f t="shared" si="2"/>
        <v>2036.5</v>
      </c>
      <c r="F5" s="340">
        <f t="shared" si="2"/>
        <v>2036.5</v>
      </c>
      <c r="G5" s="340">
        <f t="shared" si="2"/>
        <v>2036.5</v>
      </c>
      <c r="H5" s="340">
        <f t="shared" si="2"/>
        <v>2036.5</v>
      </c>
      <c r="I5" s="340">
        <f t="shared" si="2"/>
        <v>2036.5</v>
      </c>
      <c r="J5" s="340">
        <f t="shared" si="2"/>
        <v>2036.5</v>
      </c>
      <c r="K5" s="340">
        <f t="shared" si="2"/>
        <v>2036.5</v>
      </c>
      <c r="L5" s="340">
        <f t="shared" si="2"/>
        <v>2036.5</v>
      </c>
      <c r="M5" s="340">
        <f t="shared" si="2"/>
        <v>2036.5</v>
      </c>
      <c r="N5" s="340">
        <f t="shared" si="2"/>
        <v>2036.5</v>
      </c>
      <c r="O5">
        <f>'10. sz. melléklet Hétszínvirág'!C52</f>
        <v>24438</v>
      </c>
      <c r="P5" s="339">
        <f t="shared" si="1"/>
        <v>24438</v>
      </c>
    </row>
    <row r="6" spans="2:16" ht="12.75">
      <c r="B6" t="s">
        <v>347</v>
      </c>
      <c r="C6" s="340">
        <f aca="true" t="shared" si="3" ref="C6:N6">$O$6/12</f>
        <v>611.9166666666666</v>
      </c>
      <c r="D6" s="340">
        <f t="shared" si="3"/>
        <v>611.9166666666666</v>
      </c>
      <c r="E6" s="340">
        <f t="shared" si="3"/>
        <v>611.9166666666666</v>
      </c>
      <c r="F6" s="340">
        <f t="shared" si="3"/>
        <v>611.9166666666666</v>
      </c>
      <c r="G6" s="340">
        <f t="shared" si="3"/>
        <v>611.9166666666666</v>
      </c>
      <c r="H6" s="340">
        <f t="shared" si="3"/>
        <v>611.9166666666666</v>
      </c>
      <c r="I6" s="340">
        <f t="shared" si="3"/>
        <v>611.9166666666666</v>
      </c>
      <c r="J6" s="340">
        <f t="shared" si="3"/>
        <v>611.9166666666666</v>
      </c>
      <c r="K6" s="340">
        <f t="shared" si="3"/>
        <v>611.9166666666666</v>
      </c>
      <c r="L6" s="340">
        <f t="shared" si="3"/>
        <v>611.9166666666666</v>
      </c>
      <c r="M6" s="340">
        <f t="shared" si="3"/>
        <v>611.9166666666666</v>
      </c>
      <c r="N6" s="340">
        <f t="shared" si="3"/>
        <v>611.9166666666666</v>
      </c>
      <c r="O6">
        <f>'10. sz. melléklet Hétszínvirág'!C53</f>
        <v>7343</v>
      </c>
      <c r="P6" s="339">
        <f t="shared" si="1"/>
        <v>7343.000000000001</v>
      </c>
    </row>
    <row r="7" spans="2:16" ht="15">
      <c r="B7" s="337" t="s">
        <v>216</v>
      </c>
      <c r="C7" s="341">
        <f aca="true" t="shared" si="4" ref="C7:O7">SUM(C4:C6)</f>
        <v>9761.916666666666</v>
      </c>
      <c r="D7" s="341">
        <f t="shared" si="4"/>
        <v>9761.916666666666</v>
      </c>
      <c r="E7" s="341">
        <f t="shared" si="4"/>
        <v>9761.916666666666</v>
      </c>
      <c r="F7" s="341">
        <f t="shared" si="4"/>
        <v>9761.916666666666</v>
      </c>
      <c r="G7" s="341">
        <f t="shared" si="4"/>
        <v>9761.916666666666</v>
      </c>
      <c r="H7" s="341">
        <f t="shared" si="4"/>
        <v>9761.916666666666</v>
      </c>
      <c r="I7" s="341">
        <f t="shared" si="4"/>
        <v>9761.916666666666</v>
      </c>
      <c r="J7" s="341">
        <f t="shared" si="4"/>
        <v>9761.916666666666</v>
      </c>
      <c r="K7" s="341">
        <f t="shared" si="4"/>
        <v>9761.916666666666</v>
      </c>
      <c r="L7" s="341">
        <f t="shared" si="4"/>
        <v>9761.916666666666</v>
      </c>
      <c r="M7" s="341">
        <f t="shared" si="4"/>
        <v>9761.916666666666</v>
      </c>
      <c r="N7" s="341">
        <f t="shared" si="4"/>
        <v>9761.916666666666</v>
      </c>
      <c r="O7" s="341">
        <f t="shared" si="4"/>
        <v>117143</v>
      </c>
      <c r="P7" s="341">
        <f t="shared" si="1"/>
        <v>117143.00000000001</v>
      </c>
    </row>
    <row r="8" spans="1:16" ht="12.75">
      <c r="A8" s="336" t="s">
        <v>348</v>
      </c>
      <c r="B8" t="s">
        <v>345</v>
      </c>
      <c r="C8" s="338">
        <f aca="true" t="shared" si="5" ref="C8:N8">$O$8/12</f>
        <v>4077.9166666666665</v>
      </c>
      <c r="D8" s="338">
        <f t="shared" si="5"/>
        <v>4077.9166666666665</v>
      </c>
      <c r="E8" s="338">
        <f t="shared" si="5"/>
        <v>4077.9166666666665</v>
      </c>
      <c r="F8" s="338">
        <f t="shared" si="5"/>
        <v>4077.9166666666665</v>
      </c>
      <c r="G8" s="338">
        <f t="shared" si="5"/>
        <v>4077.9166666666665</v>
      </c>
      <c r="H8" s="338">
        <f t="shared" si="5"/>
        <v>4077.9166666666665</v>
      </c>
      <c r="I8" s="338">
        <f t="shared" si="5"/>
        <v>4077.9166666666665</v>
      </c>
      <c r="J8" s="338">
        <f t="shared" si="5"/>
        <v>4077.9166666666665</v>
      </c>
      <c r="K8" s="338">
        <f t="shared" si="5"/>
        <v>4077.9166666666665</v>
      </c>
      <c r="L8" s="338">
        <f t="shared" si="5"/>
        <v>4077.9166666666665</v>
      </c>
      <c r="M8" s="338">
        <f t="shared" si="5"/>
        <v>4077.9166666666665</v>
      </c>
      <c r="N8" s="338">
        <f t="shared" si="5"/>
        <v>4077.9166666666665</v>
      </c>
      <c r="O8" s="338">
        <f>'11. sz. melléklet Bóbita'!C51</f>
        <v>48935</v>
      </c>
      <c r="P8" s="339">
        <f t="shared" si="1"/>
        <v>48934.99999999999</v>
      </c>
    </row>
    <row r="9" spans="2:16" ht="12.75">
      <c r="B9" t="s">
        <v>346</v>
      </c>
      <c r="C9" s="340">
        <f aca="true" t="shared" si="6" ref="C9:N9">$O$9/12</f>
        <v>1100.6666666666667</v>
      </c>
      <c r="D9" s="340">
        <f t="shared" si="6"/>
        <v>1100.6666666666667</v>
      </c>
      <c r="E9" s="340">
        <f t="shared" si="6"/>
        <v>1100.6666666666667</v>
      </c>
      <c r="F9" s="340">
        <f t="shared" si="6"/>
        <v>1100.6666666666667</v>
      </c>
      <c r="G9" s="340">
        <f t="shared" si="6"/>
        <v>1100.6666666666667</v>
      </c>
      <c r="H9" s="340">
        <f t="shared" si="6"/>
        <v>1100.6666666666667</v>
      </c>
      <c r="I9" s="340">
        <f t="shared" si="6"/>
        <v>1100.6666666666667</v>
      </c>
      <c r="J9" s="340">
        <f t="shared" si="6"/>
        <v>1100.6666666666667</v>
      </c>
      <c r="K9" s="340">
        <f t="shared" si="6"/>
        <v>1100.6666666666667</v>
      </c>
      <c r="L9" s="340">
        <f t="shared" si="6"/>
        <v>1100.6666666666667</v>
      </c>
      <c r="M9" s="340">
        <f t="shared" si="6"/>
        <v>1100.6666666666667</v>
      </c>
      <c r="N9" s="340">
        <f t="shared" si="6"/>
        <v>1100.6666666666667</v>
      </c>
      <c r="O9" s="338">
        <f>'11. sz. melléklet Bóbita'!C52</f>
        <v>13208</v>
      </c>
      <c r="P9" s="339">
        <f t="shared" si="1"/>
        <v>13207.999999999998</v>
      </c>
    </row>
    <row r="10" spans="2:16" ht="12.75">
      <c r="B10" t="s">
        <v>347</v>
      </c>
      <c r="C10" s="340">
        <f aca="true" t="shared" si="7" ref="C10:N10">$O$10/12</f>
        <v>465.1666666666667</v>
      </c>
      <c r="D10" s="340">
        <f t="shared" si="7"/>
        <v>465.1666666666667</v>
      </c>
      <c r="E10" s="340">
        <f t="shared" si="7"/>
        <v>465.1666666666667</v>
      </c>
      <c r="F10" s="340">
        <f t="shared" si="7"/>
        <v>465.1666666666667</v>
      </c>
      <c r="G10" s="340">
        <f t="shared" si="7"/>
        <v>465.1666666666667</v>
      </c>
      <c r="H10" s="340">
        <f t="shared" si="7"/>
        <v>465.1666666666667</v>
      </c>
      <c r="I10" s="340">
        <f t="shared" si="7"/>
        <v>465.1666666666667</v>
      </c>
      <c r="J10" s="340">
        <f t="shared" si="7"/>
        <v>465.1666666666667</v>
      </c>
      <c r="K10" s="340">
        <f t="shared" si="7"/>
        <v>465.1666666666667</v>
      </c>
      <c r="L10" s="340">
        <f t="shared" si="7"/>
        <v>465.1666666666667</v>
      </c>
      <c r="M10" s="340">
        <f t="shared" si="7"/>
        <v>465.1666666666667</v>
      </c>
      <c r="N10" s="340">
        <f t="shared" si="7"/>
        <v>465.1666666666667</v>
      </c>
      <c r="O10" s="338">
        <f>'11. sz. melléklet Bóbita'!C53</f>
        <v>5582</v>
      </c>
      <c r="P10" s="339">
        <f t="shared" si="1"/>
        <v>5582.000000000001</v>
      </c>
    </row>
    <row r="11" spans="2:16" ht="15">
      <c r="B11" s="337" t="s">
        <v>216</v>
      </c>
      <c r="C11" s="341">
        <f aca="true" t="shared" si="8" ref="C11:P11">SUM(C8:C10)</f>
        <v>5643.75</v>
      </c>
      <c r="D11" s="341">
        <f t="shared" si="8"/>
        <v>5643.75</v>
      </c>
      <c r="E11" s="341">
        <f t="shared" si="8"/>
        <v>5643.75</v>
      </c>
      <c r="F11" s="341">
        <f t="shared" si="8"/>
        <v>5643.75</v>
      </c>
      <c r="G11" s="341">
        <f t="shared" si="8"/>
        <v>5643.75</v>
      </c>
      <c r="H11" s="341">
        <f t="shared" si="8"/>
        <v>5643.75</v>
      </c>
      <c r="I11" s="341">
        <f t="shared" si="8"/>
        <v>5643.75</v>
      </c>
      <c r="J11" s="341">
        <f t="shared" si="8"/>
        <v>5643.75</v>
      </c>
      <c r="K11" s="341">
        <f t="shared" si="8"/>
        <v>5643.75</v>
      </c>
      <c r="L11" s="341">
        <f t="shared" si="8"/>
        <v>5643.75</v>
      </c>
      <c r="M11" s="341">
        <f t="shared" si="8"/>
        <v>5643.75</v>
      </c>
      <c r="N11" s="341">
        <f t="shared" si="8"/>
        <v>5643.75</v>
      </c>
      <c r="O11" s="341">
        <f t="shared" si="8"/>
        <v>67725</v>
      </c>
      <c r="P11" s="341">
        <f t="shared" si="8"/>
        <v>67725</v>
      </c>
    </row>
    <row r="12" spans="1:16" ht="12.75">
      <c r="A12" s="336" t="s">
        <v>349</v>
      </c>
      <c r="B12" t="s">
        <v>345</v>
      </c>
      <c r="C12" s="340">
        <f aca="true" t="shared" si="9" ref="C12:N12">$O$12/12</f>
        <v>2405</v>
      </c>
      <c r="D12" s="340">
        <f t="shared" si="9"/>
        <v>2405</v>
      </c>
      <c r="E12" s="340">
        <f t="shared" si="9"/>
        <v>2405</v>
      </c>
      <c r="F12" s="340">
        <f t="shared" si="9"/>
        <v>2405</v>
      </c>
      <c r="G12" s="340">
        <f t="shared" si="9"/>
        <v>2405</v>
      </c>
      <c r="H12" s="340">
        <f t="shared" si="9"/>
        <v>2405</v>
      </c>
      <c r="I12" s="340">
        <f t="shared" si="9"/>
        <v>2405</v>
      </c>
      <c r="J12" s="340">
        <f t="shared" si="9"/>
        <v>2405</v>
      </c>
      <c r="K12" s="340">
        <f t="shared" si="9"/>
        <v>2405</v>
      </c>
      <c r="L12" s="340">
        <f t="shared" si="9"/>
        <v>2405</v>
      </c>
      <c r="M12" s="340">
        <f t="shared" si="9"/>
        <v>2405</v>
      </c>
      <c r="N12" s="340">
        <f t="shared" si="9"/>
        <v>2405</v>
      </c>
      <c r="O12">
        <f>'12. sz.mell. Családs.és Bölcsőd'!C51</f>
        <v>28860</v>
      </c>
      <c r="P12" s="339">
        <f>SUM(C12:N12)</f>
        <v>28860</v>
      </c>
    </row>
    <row r="13" spans="2:16" ht="12.75">
      <c r="B13" t="s">
        <v>346</v>
      </c>
      <c r="C13" s="340">
        <f aca="true" t="shared" si="10" ref="C13:N13">$O$13/12</f>
        <v>657.25</v>
      </c>
      <c r="D13" s="340">
        <f t="shared" si="10"/>
        <v>657.25</v>
      </c>
      <c r="E13" s="340">
        <f t="shared" si="10"/>
        <v>657.25</v>
      </c>
      <c r="F13" s="340">
        <f t="shared" si="10"/>
        <v>657.25</v>
      </c>
      <c r="G13" s="340">
        <f t="shared" si="10"/>
        <v>657.25</v>
      </c>
      <c r="H13" s="340">
        <f t="shared" si="10"/>
        <v>657.25</v>
      </c>
      <c r="I13" s="340">
        <f t="shared" si="10"/>
        <v>657.25</v>
      </c>
      <c r="J13" s="340">
        <f t="shared" si="10"/>
        <v>657.25</v>
      </c>
      <c r="K13" s="340">
        <f t="shared" si="10"/>
        <v>657.25</v>
      </c>
      <c r="L13" s="340">
        <f t="shared" si="10"/>
        <v>657.25</v>
      </c>
      <c r="M13" s="340">
        <f t="shared" si="10"/>
        <v>657.25</v>
      </c>
      <c r="N13" s="340">
        <f t="shared" si="10"/>
        <v>657.25</v>
      </c>
      <c r="O13">
        <f>'12. sz.mell. Családs.és Bölcsőd'!C52</f>
        <v>7887</v>
      </c>
      <c r="P13" s="339">
        <f>SUM(C13:N13)</f>
        <v>7887</v>
      </c>
    </row>
    <row r="14" spans="2:16" ht="12.75">
      <c r="B14" t="s">
        <v>347</v>
      </c>
      <c r="C14" s="340">
        <f aca="true" t="shared" si="11" ref="C14:N14">$O$14/12</f>
        <v>678.4166666666666</v>
      </c>
      <c r="D14" s="340">
        <f t="shared" si="11"/>
        <v>678.4166666666666</v>
      </c>
      <c r="E14" s="340">
        <f t="shared" si="11"/>
        <v>678.4166666666666</v>
      </c>
      <c r="F14" s="340">
        <f t="shared" si="11"/>
        <v>678.4166666666666</v>
      </c>
      <c r="G14" s="340">
        <f t="shared" si="11"/>
        <v>678.4166666666666</v>
      </c>
      <c r="H14" s="340">
        <f t="shared" si="11"/>
        <v>678.4166666666666</v>
      </c>
      <c r="I14" s="340">
        <f t="shared" si="11"/>
        <v>678.4166666666666</v>
      </c>
      <c r="J14" s="340">
        <f t="shared" si="11"/>
        <v>678.4166666666666</v>
      </c>
      <c r="K14" s="340">
        <f t="shared" si="11"/>
        <v>678.4166666666666</v>
      </c>
      <c r="L14" s="340">
        <f t="shared" si="11"/>
        <v>678.4166666666666</v>
      </c>
      <c r="M14" s="340">
        <f t="shared" si="11"/>
        <v>678.4166666666666</v>
      </c>
      <c r="N14" s="340">
        <f t="shared" si="11"/>
        <v>678.4166666666666</v>
      </c>
      <c r="O14">
        <f>'12. sz.mell. Családs.és Bölcsőd'!C53</f>
        <v>8141</v>
      </c>
      <c r="P14" s="339">
        <f>SUM(C14:N14)</f>
        <v>8141.000000000001</v>
      </c>
    </row>
    <row r="15" spans="2:16" s="336" customFormat="1" ht="15">
      <c r="B15" s="337" t="s">
        <v>216</v>
      </c>
      <c r="C15" s="341">
        <f aca="true" t="shared" si="12" ref="C15:P15">SUM(C12:C14)</f>
        <v>3740.6666666666665</v>
      </c>
      <c r="D15" s="341">
        <f t="shared" si="12"/>
        <v>3740.6666666666665</v>
      </c>
      <c r="E15" s="341">
        <f t="shared" si="12"/>
        <v>3740.6666666666665</v>
      </c>
      <c r="F15" s="341">
        <f t="shared" si="12"/>
        <v>3740.6666666666665</v>
      </c>
      <c r="G15" s="341">
        <f t="shared" si="12"/>
        <v>3740.6666666666665</v>
      </c>
      <c r="H15" s="341">
        <f t="shared" si="12"/>
        <v>3740.6666666666665</v>
      </c>
      <c r="I15" s="341">
        <f t="shared" si="12"/>
        <v>3740.6666666666665</v>
      </c>
      <c r="J15" s="341">
        <f t="shared" si="12"/>
        <v>3740.6666666666665</v>
      </c>
      <c r="K15" s="341">
        <f t="shared" si="12"/>
        <v>3740.6666666666665</v>
      </c>
      <c r="L15" s="341">
        <f t="shared" si="12"/>
        <v>3740.6666666666665</v>
      </c>
      <c r="M15" s="341">
        <f t="shared" si="12"/>
        <v>3740.6666666666665</v>
      </c>
      <c r="N15" s="341">
        <f t="shared" si="12"/>
        <v>3740.6666666666665</v>
      </c>
      <c r="O15" s="337">
        <f t="shared" si="12"/>
        <v>44888</v>
      </c>
      <c r="P15" s="341">
        <f t="shared" si="12"/>
        <v>44888</v>
      </c>
    </row>
    <row r="16" spans="1:16" ht="12.75">
      <c r="A16" s="336" t="s">
        <v>350</v>
      </c>
      <c r="B16" t="s">
        <v>345</v>
      </c>
      <c r="C16" s="340">
        <f aca="true" t="shared" si="13" ref="C16:N16">$O$16/12</f>
        <v>1401.1666666666667</v>
      </c>
      <c r="D16" s="340">
        <f t="shared" si="13"/>
        <v>1401.1666666666667</v>
      </c>
      <c r="E16" s="340">
        <f t="shared" si="13"/>
        <v>1401.1666666666667</v>
      </c>
      <c r="F16" s="340">
        <f t="shared" si="13"/>
        <v>1401.1666666666667</v>
      </c>
      <c r="G16" s="340">
        <f t="shared" si="13"/>
        <v>1401.1666666666667</v>
      </c>
      <c r="H16" s="340">
        <f t="shared" si="13"/>
        <v>1401.1666666666667</v>
      </c>
      <c r="I16" s="340">
        <f t="shared" si="13"/>
        <v>1401.1666666666667</v>
      </c>
      <c r="J16" s="340">
        <f t="shared" si="13"/>
        <v>1401.1666666666667</v>
      </c>
      <c r="K16" s="340">
        <f t="shared" si="13"/>
        <v>1401.1666666666667</v>
      </c>
      <c r="L16" s="340">
        <f t="shared" si="13"/>
        <v>1401.1666666666667</v>
      </c>
      <c r="M16" s="340">
        <f t="shared" si="13"/>
        <v>1401.1666666666667</v>
      </c>
      <c r="N16" s="340">
        <f t="shared" si="13"/>
        <v>1401.1666666666667</v>
      </c>
      <c r="O16">
        <f>'13. sz. mellékletMűvelődési ház'!C51</f>
        <v>16814</v>
      </c>
      <c r="P16" s="339">
        <f>SUM(C16:N16)</f>
        <v>16813.999999999996</v>
      </c>
    </row>
    <row r="17" spans="2:16" ht="12.75">
      <c r="B17" t="s">
        <v>346</v>
      </c>
      <c r="C17" s="340">
        <f aca="true" t="shared" si="14" ref="C17:N17">$O$17/12</f>
        <v>384.0833333333333</v>
      </c>
      <c r="D17" s="340">
        <f t="shared" si="14"/>
        <v>384.0833333333333</v>
      </c>
      <c r="E17" s="340">
        <f t="shared" si="14"/>
        <v>384.0833333333333</v>
      </c>
      <c r="F17" s="340">
        <f t="shared" si="14"/>
        <v>384.0833333333333</v>
      </c>
      <c r="G17" s="340">
        <f t="shared" si="14"/>
        <v>384.0833333333333</v>
      </c>
      <c r="H17" s="340">
        <f t="shared" si="14"/>
        <v>384.0833333333333</v>
      </c>
      <c r="I17" s="340">
        <f t="shared" si="14"/>
        <v>384.0833333333333</v>
      </c>
      <c r="J17" s="340">
        <f t="shared" si="14"/>
        <v>384.0833333333333</v>
      </c>
      <c r="K17" s="340">
        <f t="shared" si="14"/>
        <v>384.0833333333333</v>
      </c>
      <c r="L17" s="340">
        <f t="shared" si="14"/>
        <v>384.0833333333333</v>
      </c>
      <c r="M17" s="340">
        <f t="shared" si="14"/>
        <v>384.0833333333333</v>
      </c>
      <c r="N17" s="340">
        <f t="shared" si="14"/>
        <v>384.0833333333333</v>
      </c>
      <c r="O17">
        <f>'13. sz. mellékletMűvelődési ház'!C52</f>
        <v>4609</v>
      </c>
      <c r="P17" s="339">
        <f>SUM(C17:N17)</f>
        <v>4609</v>
      </c>
    </row>
    <row r="18" spans="2:16" ht="12.75">
      <c r="B18" t="s">
        <v>347</v>
      </c>
      <c r="C18" s="340">
        <f aca="true" t="shared" si="15" ref="C18:N18">$O$18/12</f>
        <v>1493.9166666666667</v>
      </c>
      <c r="D18" s="340">
        <f t="shared" si="15"/>
        <v>1493.9166666666667</v>
      </c>
      <c r="E18" s="340">
        <f t="shared" si="15"/>
        <v>1493.9166666666667</v>
      </c>
      <c r="F18" s="340">
        <f t="shared" si="15"/>
        <v>1493.9166666666667</v>
      </c>
      <c r="G18" s="340">
        <f t="shared" si="15"/>
        <v>1493.9166666666667</v>
      </c>
      <c r="H18" s="340">
        <f t="shared" si="15"/>
        <v>1493.9166666666667</v>
      </c>
      <c r="I18" s="340">
        <f t="shared" si="15"/>
        <v>1493.9166666666667</v>
      </c>
      <c r="J18" s="340">
        <f t="shared" si="15"/>
        <v>1493.9166666666667</v>
      </c>
      <c r="K18" s="340">
        <f t="shared" si="15"/>
        <v>1493.9166666666667</v>
      </c>
      <c r="L18" s="340">
        <f t="shared" si="15"/>
        <v>1493.9166666666667</v>
      </c>
      <c r="M18" s="340">
        <f t="shared" si="15"/>
        <v>1493.9166666666667</v>
      </c>
      <c r="N18" s="340">
        <f t="shared" si="15"/>
        <v>1493.9166666666667</v>
      </c>
      <c r="O18">
        <f>'13. sz. mellékletMűvelődési ház'!C53</f>
        <v>17927</v>
      </c>
      <c r="P18" s="339">
        <f>SUM(C18:N18)</f>
        <v>17927</v>
      </c>
    </row>
    <row r="19" spans="1:16" ht="15">
      <c r="A19" s="336"/>
      <c r="B19" s="337" t="s">
        <v>216</v>
      </c>
      <c r="C19" s="341">
        <f aca="true" t="shared" si="16" ref="C19:P19">SUM(C16:C18)</f>
        <v>3279.166666666667</v>
      </c>
      <c r="D19" s="341">
        <f t="shared" si="16"/>
        <v>3279.166666666667</v>
      </c>
      <c r="E19" s="341">
        <f t="shared" si="16"/>
        <v>3279.166666666667</v>
      </c>
      <c r="F19" s="341">
        <f t="shared" si="16"/>
        <v>3279.166666666667</v>
      </c>
      <c r="G19" s="341">
        <f t="shared" si="16"/>
        <v>3279.166666666667</v>
      </c>
      <c r="H19" s="341">
        <f t="shared" si="16"/>
        <v>3279.166666666667</v>
      </c>
      <c r="I19" s="341">
        <f t="shared" si="16"/>
        <v>3279.166666666667</v>
      </c>
      <c r="J19" s="341">
        <f t="shared" si="16"/>
        <v>3279.166666666667</v>
      </c>
      <c r="K19" s="341">
        <f t="shared" si="16"/>
        <v>3279.166666666667</v>
      </c>
      <c r="L19" s="341">
        <f t="shared" si="16"/>
        <v>3279.166666666667</v>
      </c>
      <c r="M19" s="341">
        <f t="shared" si="16"/>
        <v>3279.166666666667</v>
      </c>
      <c r="N19" s="341">
        <f t="shared" si="16"/>
        <v>3279.166666666667</v>
      </c>
      <c r="O19" s="337">
        <f t="shared" si="16"/>
        <v>39350</v>
      </c>
      <c r="P19" s="341">
        <f t="shared" si="16"/>
        <v>39350</v>
      </c>
    </row>
    <row r="20" spans="1:16" ht="12.75">
      <c r="A20" s="336" t="s">
        <v>310</v>
      </c>
      <c r="B20" t="s">
        <v>345</v>
      </c>
      <c r="C20" s="340">
        <f aca="true" t="shared" si="17" ref="C20:N20">$O$20/12</f>
        <v>7108.333333333333</v>
      </c>
      <c r="D20" s="340">
        <f t="shared" si="17"/>
        <v>7108.333333333333</v>
      </c>
      <c r="E20" s="340">
        <f t="shared" si="17"/>
        <v>7108.333333333333</v>
      </c>
      <c r="F20" s="340">
        <f t="shared" si="17"/>
        <v>7108.333333333333</v>
      </c>
      <c r="G20" s="340">
        <f t="shared" si="17"/>
        <v>7108.333333333333</v>
      </c>
      <c r="H20" s="340">
        <f t="shared" si="17"/>
        <v>7108.333333333333</v>
      </c>
      <c r="I20" s="340">
        <f t="shared" si="17"/>
        <v>7108.333333333333</v>
      </c>
      <c r="J20" s="340">
        <f t="shared" si="17"/>
        <v>7108.333333333333</v>
      </c>
      <c r="K20" s="340">
        <f t="shared" si="17"/>
        <v>7108.333333333333</v>
      </c>
      <c r="L20" s="340">
        <f t="shared" si="17"/>
        <v>7108.333333333333</v>
      </c>
      <c r="M20" s="340">
        <f t="shared" si="17"/>
        <v>7108.333333333333</v>
      </c>
      <c r="N20" s="340">
        <f t="shared" si="17"/>
        <v>7108.333333333333</v>
      </c>
      <c r="O20" s="342">
        <f>'15.sz. melléklet IGESZ'!C51</f>
        <v>85300</v>
      </c>
      <c r="P20" s="339">
        <f>SUM(C20:N20)</f>
        <v>85300</v>
      </c>
    </row>
    <row r="21" spans="1:16" ht="12.75">
      <c r="A21" s="336"/>
      <c r="B21" t="s">
        <v>346</v>
      </c>
      <c r="C21" s="340">
        <f aca="true" t="shared" si="18" ref="C21:N21">$O$21/12</f>
        <v>1997.75</v>
      </c>
      <c r="D21" s="340">
        <f t="shared" si="18"/>
        <v>1997.75</v>
      </c>
      <c r="E21" s="340">
        <f t="shared" si="18"/>
        <v>1997.75</v>
      </c>
      <c r="F21" s="340">
        <f t="shared" si="18"/>
        <v>1997.75</v>
      </c>
      <c r="G21" s="340">
        <f t="shared" si="18"/>
        <v>1997.75</v>
      </c>
      <c r="H21" s="340">
        <f t="shared" si="18"/>
        <v>1997.75</v>
      </c>
      <c r="I21" s="340">
        <f t="shared" si="18"/>
        <v>1997.75</v>
      </c>
      <c r="J21" s="340">
        <f t="shared" si="18"/>
        <v>1997.75</v>
      </c>
      <c r="K21" s="340">
        <f t="shared" si="18"/>
        <v>1997.75</v>
      </c>
      <c r="L21" s="340">
        <f t="shared" si="18"/>
        <v>1997.75</v>
      </c>
      <c r="M21" s="340">
        <f t="shared" si="18"/>
        <v>1997.75</v>
      </c>
      <c r="N21" s="340">
        <f t="shared" si="18"/>
        <v>1997.75</v>
      </c>
      <c r="O21" s="342">
        <f>'15.sz. melléklet IGESZ'!C52</f>
        <v>23973</v>
      </c>
      <c r="P21" s="339">
        <f>SUM(C21:N21)</f>
        <v>23973</v>
      </c>
    </row>
    <row r="22" spans="1:16" ht="12.75">
      <c r="A22" s="336"/>
      <c r="B22" t="s">
        <v>351</v>
      </c>
      <c r="C22" s="340">
        <v>2552</v>
      </c>
      <c r="D22" s="340">
        <v>2552</v>
      </c>
      <c r="E22" s="340">
        <v>2552</v>
      </c>
      <c r="F22" s="340">
        <v>2552</v>
      </c>
      <c r="G22" s="340">
        <v>2552</v>
      </c>
      <c r="H22" s="340">
        <v>2552</v>
      </c>
      <c r="I22" s="340">
        <v>2552</v>
      </c>
      <c r="J22" s="340">
        <v>2552</v>
      </c>
      <c r="K22" s="340">
        <v>2552</v>
      </c>
      <c r="L22" s="340">
        <v>2552</v>
      </c>
      <c r="M22" s="340">
        <v>2553</v>
      </c>
      <c r="N22" s="340">
        <v>2553</v>
      </c>
      <c r="O22" s="342">
        <f>'15.sz. melléklet IGESZ'!C56</f>
        <v>30626</v>
      </c>
      <c r="P22" s="339">
        <f>SUM(C22:N22)</f>
        <v>30626</v>
      </c>
    </row>
    <row r="23" spans="1:16" ht="12.75">
      <c r="A23" s="336"/>
      <c r="B23" t="s">
        <v>347</v>
      </c>
      <c r="C23" s="340">
        <f aca="true" t="shared" si="19" ref="C23:N23">$O$23/12</f>
        <v>13985.25</v>
      </c>
      <c r="D23" s="340">
        <f t="shared" si="19"/>
        <v>13985.25</v>
      </c>
      <c r="E23" s="340">
        <f t="shared" si="19"/>
        <v>13985.25</v>
      </c>
      <c r="F23" s="340">
        <f t="shared" si="19"/>
        <v>13985.25</v>
      </c>
      <c r="G23" s="340">
        <f t="shared" si="19"/>
        <v>13985.25</v>
      </c>
      <c r="H23" s="340">
        <f t="shared" si="19"/>
        <v>13985.25</v>
      </c>
      <c r="I23" s="340">
        <f t="shared" si="19"/>
        <v>13985.25</v>
      </c>
      <c r="J23" s="340">
        <f t="shared" si="19"/>
        <v>13985.25</v>
      </c>
      <c r="K23" s="340">
        <f t="shared" si="19"/>
        <v>13985.25</v>
      </c>
      <c r="L23" s="340">
        <f t="shared" si="19"/>
        <v>13985.25</v>
      </c>
      <c r="M23" s="340">
        <f t="shared" si="19"/>
        <v>13985.25</v>
      </c>
      <c r="N23" s="340">
        <f t="shared" si="19"/>
        <v>13985.25</v>
      </c>
      <c r="O23" s="342">
        <f>'15.sz. melléklet IGESZ'!C53</f>
        <v>167823</v>
      </c>
      <c r="P23" s="339">
        <f>SUM(C23:N23)</f>
        <v>167823</v>
      </c>
    </row>
    <row r="24" spans="1:16" ht="15">
      <c r="A24" s="336"/>
      <c r="B24" s="337" t="s">
        <v>216</v>
      </c>
      <c r="C24" s="341">
        <f aca="true" t="shared" si="20" ref="C24:P24">SUM(C20:C23)</f>
        <v>25643.333333333332</v>
      </c>
      <c r="D24" s="341">
        <f t="shared" si="20"/>
        <v>25643.333333333332</v>
      </c>
      <c r="E24" s="341">
        <f t="shared" si="20"/>
        <v>25643.333333333332</v>
      </c>
      <c r="F24" s="341">
        <f t="shared" si="20"/>
        <v>25643.333333333332</v>
      </c>
      <c r="G24" s="341">
        <f t="shared" si="20"/>
        <v>25643.333333333332</v>
      </c>
      <c r="H24" s="341">
        <f t="shared" si="20"/>
        <v>25643.333333333332</v>
      </c>
      <c r="I24" s="341">
        <f t="shared" si="20"/>
        <v>25643.333333333332</v>
      </c>
      <c r="J24" s="341">
        <f t="shared" si="20"/>
        <v>25643.333333333332</v>
      </c>
      <c r="K24" s="341">
        <f t="shared" si="20"/>
        <v>25643.333333333332</v>
      </c>
      <c r="L24" s="341">
        <f t="shared" si="20"/>
        <v>25643.333333333332</v>
      </c>
      <c r="M24" s="341">
        <f t="shared" si="20"/>
        <v>25644.333333333332</v>
      </c>
      <c r="N24" s="341">
        <f t="shared" si="20"/>
        <v>25644.333333333332</v>
      </c>
      <c r="O24" s="341">
        <f t="shared" si="20"/>
        <v>307722</v>
      </c>
      <c r="P24" s="341">
        <f t="shared" si="20"/>
        <v>307722</v>
      </c>
    </row>
    <row r="25" spans="1:16" ht="12.75">
      <c r="A25" s="336" t="s">
        <v>352</v>
      </c>
      <c r="B25" t="s">
        <v>345</v>
      </c>
      <c r="C25" s="340">
        <f aca="true" t="shared" si="21" ref="C25:N25">$O$25/12</f>
        <v>518.5</v>
      </c>
      <c r="D25" s="340">
        <f t="shared" si="21"/>
        <v>518.5</v>
      </c>
      <c r="E25" s="340">
        <f t="shared" si="21"/>
        <v>518.5</v>
      </c>
      <c r="F25" s="340">
        <f t="shared" si="21"/>
        <v>518.5</v>
      </c>
      <c r="G25" s="340">
        <f t="shared" si="21"/>
        <v>518.5</v>
      </c>
      <c r="H25" s="340">
        <f t="shared" si="21"/>
        <v>518.5</v>
      </c>
      <c r="I25" s="340">
        <f t="shared" si="21"/>
        <v>518.5</v>
      </c>
      <c r="J25" s="340">
        <f t="shared" si="21"/>
        <v>518.5</v>
      </c>
      <c r="K25" s="340">
        <f t="shared" si="21"/>
        <v>518.5</v>
      </c>
      <c r="L25" s="340">
        <f t="shared" si="21"/>
        <v>518.5</v>
      </c>
      <c r="M25" s="340">
        <f t="shared" si="21"/>
        <v>518.5</v>
      </c>
      <c r="N25" s="340">
        <f t="shared" si="21"/>
        <v>518.5</v>
      </c>
      <c r="O25" s="342">
        <f>'14. sz. melléklet Könyvtár'!C51</f>
        <v>6222</v>
      </c>
      <c r="P25" s="339">
        <f>SUM(C25:N25)</f>
        <v>6222</v>
      </c>
    </row>
    <row r="26" spans="2:16" ht="12.75">
      <c r="B26" t="s">
        <v>346</v>
      </c>
      <c r="C26" s="340">
        <f aca="true" t="shared" si="22" ref="C26:N26">$O$26/12</f>
        <v>144.83333333333334</v>
      </c>
      <c r="D26" s="340">
        <f t="shared" si="22"/>
        <v>144.83333333333334</v>
      </c>
      <c r="E26" s="340">
        <f t="shared" si="22"/>
        <v>144.83333333333334</v>
      </c>
      <c r="F26" s="340">
        <f t="shared" si="22"/>
        <v>144.83333333333334</v>
      </c>
      <c r="G26" s="340">
        <f t="shared" si="22"/>
        <v>144.83333333333334</v>
      </c>
      <c r="H26" s="340">
        <f t="shared" si="22"/>
        <v>144.83333333333334</v>
      </c>
      <c r="I26" s="340">
        <f t="shared" si="22"/>
        <v>144.83333333333334</v>
      </c>
      <c r="J26" s="340">
        <f t="shared" si="22"/>
        <v>144.83333333333334</v>
      </c>
      <c r="K26" s="340">
        <f t="shared" si="22"/>
        <v>144.83333333333334</v>
      </c>
      <c r="L26" s="340">
        <f t="shared" si="22"/>
        <v>144.83333333333334</v>
      </c>
      <c r="M26" s="340">
        <f t="shared" si="22"/>
        <v>144.83333333333334</v>
      </c>
      <c r="N26" s="340">
        <f t="shared" si="22"/>
        <v>144.83333333333334</v>
      </c>
      <c r="O26" s="342">
        <f>'14. sz. melléklet Könyvtár'!C52</f>
        <v>1738</v>
      </c>
      <c r="P26" s="339">
        <f>SUM(C26:N26)</f>
        <v>1737.9999999999998</v>
      </c>
    </row>
    <row r="27" spans="2:16" ht="12.75">
      <c r="B27" t="s">
        <v>347</v>
      </c>
      <c r="C27" s="340">
        <f aca="true" t="shared" si="23" ref="C27:N27">$O$27/12</f>
        <v>379.4166666666667</v>
      </c>
      <c r="D27" s="340">
        <f t="shared" si="23"/>
        <v>379.4166666666667</v>
      </c>
      <c r="E27" s="340">
        <f t="shared" si="23"/>
        <v>379.4166666666667</v>
      </c>
      <c r="F27" s="340">
        <f t="shared" si="23"/>
        <v>379.4166666666667</v>
      </c>
      <c r="G27" s="340">
        <f t="shared" si="23"/>
        <v>379.4166666666667</v>
      </c>
      <c r="H27" s="340">
        <f t="shared" si="23"/>
        <v>379.4166666666667</v>
      </c>
      <c r="I27" s="340">
        <f t="shared" si="23"/>
        <v>379.4166666666667</v>
      </c>
      <c r="J27" s="340">
        <f t="shared" si="23"/>
        <v>379.4166666666667</v>
      </c>
      <c r="K27" s="340">
        <f t="shared" si="23"/>
        <v>379.4166666666667</v>
      </c>
      <c r="L27" s="340">
        <f t="shared" si="23"/>
        <v>379.4166666666667</v>
      </c>
      <c r="M27" s="340">
        <f t="shared" si="23"/>
        <v>379.4166666666667</v>
      </c>
      <c r="N27" s="340">
        <f t="shared" si="23"/>
        <v>379.4166666666667</v>
      </c>
      <c r="O27" s="342">
        <f>'14. sz. melléklet Könyvtár'!C53</f>
        <v>4553</v>
      </c>
      <c r="P27" s="339">
        <f>SUM(C27:N27)</f>
        <v>4553</v>
      </c>
    </row>
    <row r="28" spans="1:16" ht="15">
      <c r="A28" s="336"/>
      <c r="B28" s="337" t="s">
        <v>216</v>
      </c>
      <c r="C28" s="341">
        <f aca="true" t="shared" si="24" ref="C28:P28">SUM(C25:C27)</f>
        <v>1042.75</v>
      </c>
      <c r="D28" s="341">
        <f t="shared" si="24"/>
        <v>1042.75</v>
      </c>
      <c r="E28" s="341">
        <f t="shared" si="24"/>
        <v>1042.75</v>
      </c>
      <c r="F28" s="341">
        <f t="shared" si="24"/>
        <v>1042.75</v>
      </c>
      <c r="G28" s="341">
        <f t="shared" si="24"/>
        <v>1042.75</v>
      </c>
      <c r="H28" s="341">
        <f t="shared" si="24"/>
        <v>1042.75</v>
      </c>
      <c r="I28" s="341">
        <f t="shared" si="24"/>
        <v>1042.75</v>
      </c>
      <c r="J28" s="341">
        <f t="shared" si="24"/>
        <v>1042.75</v>
      </c>
      <c r="K28" s="341">
        <f t="shared" si="24"/>
        <v>1042.75</v>
      </c>
      <c r="L28" s="341">
        <f t="shared" si="24"/>
        <v>1042.75</v>
      </c>
      <c r="M28" s="341">
        <f t="shared" si="24"/>
        <v>1042.75</v>
      </c>
      <c r="N28" s="341">
        <f t="shared" si="24"/>
        <v>1042.75</v>
      </c>
      <c r="O28" s="337">
        <f t="shared" si="24"/>
        <v>12513</v>
      </c>
      <c r="P28" s="341">
        <f t="shared" si="24"/>
        <v>12513</v>
      </c>
    </row>
    <row r="29" spans="1:16" ht="15.75">
      <c r="A29" s="343" t="s">
        <v>353</v>
      </c>
      <c r="B29" s="343"/>
      <c r="C29" s="344">
        <f aca="true" t="shared" si="25" ref="C29:O29">C7+C15+C19+C28+C11+C24</f>
        <v>49111.58333333333</v>
      </c>
      <c r="D29" s="344">
        <f t="shared" si="25"/>
        <v>49111.58333333333</v>
      </c>
      <c r="E29" s="344">
        <f t="shared" si="25"/>
        <v>49111.58333333333</v>
      </c>
      <c r="F29" s="344">
        <f t="shared" si="25"/>
        <v>49111.58333333333</v>
      </c>
      <c r="G29" s="344">
        <f t="shared" si="25"/>
        <v>49111.58333333333</v>
      </c>
      <c r="H29" s="344">
        <f t="shared" si="25"/>
        <v>49111.58333333333</v>
      </c>
      <c r="I29" s="344">
        <f t="shared" si="25"/>
        <v>49111.58333333333</v>
      </c>
      <c r="J29" s="344">
        <f t="shared" si="25"/>
        <v>49111.58333333333</v>
      </c>
      <c r="K29" s="344">
        <f t="shared" si="25"/>
        <v>49111.58333333333</v>
      </c>
      <c r="L29" s="344">
        <f t="shared" si="25"/>
        <v>49111.58333333333</v>
      </c>
      <c r="M29" s="344">
        <f t="shared" si="25"/>
        <v>49112.58333333333</v>
      </c>
      <c r="N29" s="344">
        <f t="shared" si="25"/>
        <v>49112.58333333333</v>
      </c>
      <c r="O29" s="344">
        <f t="shared" si="25"/>
        <v>589341</v>
      </c>
      <c r="P29" s="344">
        <f>SUM(C29:N29)</f>
        <v>589340.9999999999</v>
      </c>
    </row>
    <row r="30" spans="1:16" ht="12.75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9">
        <v>0</v>
      </c>
    </row>
    <row r="31" spans="1:16" ht="12.75">
      <c r="A31" s="345" t="s">
        <v>354</v>
      </c>
      <c r="B31" t="s">
        <v>345</v>
      </c>
      <c r="C31" s="340">
        <f aca="true" t="shared" si="26" ref="C31:N31">$O$31/12</f>
        <v>9453.166666666666</v>
      </c>
      <c r="D31" s="340">
        <f t="shared" si="26"/>
        <v>9453.166666666666</v>
      </c>
      <c r="E31" s="340">
        <f t="shared" si="26"/>
        <v>9453.166666666666</v>
      </c>
      <c r="F31" s="340">
        <f t="shared" si="26"/>
        <v>9453.166666666666</v>
      </c>
      <c r="G31" s="340">
        <f t="shared" si="26"/>
        <v>9453.166666666666</v>
      </c>
      <c r="H31" s="340">
        <f t="shared" si="26"/>
        <v>9453.166666666666</v>
      </c>
      <c r="I31" s="340">
        <f t="shared" si="26"/>
        <v>9453.166666666666</v>
      </c>
      <c r="J31" s="340">
        <f t="shared" si="26"/>
        <v>9453.166666666666</v>
      </c>
      <c r="K31" s="340">
        <f t="shared" si="26"/>
        <v>9453.166666666666</v>
      </c>
      <c r="L31" s="340">
        <f t="shared" si="26"/>
        <v>9453.166666666666</v>
      </c>
      <c r="M31" s="340">
        <f t="shared" si="26"/>
        <v>9453.166666666666</v>
      </c>
      <c r="N31" s="340">
        <f t="shared" si="26"/>
        <v>9453.166666666666</v>
      </c>
      <c r="O31" s="342">
        <f>'9. sz. melléklet Hivatal'!C51</f>
        <v>113438</v>
      </c>
      <c r="P31" s="339">
        <f aca="true" t="shared" si="27" ref="P31:P56">SUM(C31:N31)</f>
        <v>113438.00000000001</v>
      </c>
    </row>
    <row r="32" spans="1:16" ht="12.75">
      <c r="A32" s="336"/>
      <c r="B32" t="s">
        <v>346</v>
      </c>
      <c r="C32" s="340">
        <f aca="true" t="shared" si="28" ref="C32:N32">$O$32/12</f>
        <v>2698.0833333333335</v>
      </c>
      <c r="D32" s="340">
        <f t="shared" si="28"/>
        <v>2698.0833333333335</v>
      </c>
      <c r="E32" s="340">
        <f t="shared" si="28"/>
        <v>2698.0833333333335</v>
      </c>
      <c r="F32" s="340">
        <f t="shared" si="28"/>
        <v>2698.0833333333335</v>
      </c>
      <c r="G32" s="340">
        <f t="shared" si="28"/>
        <v>2698.0833333333335</v>
      </c>
      <c r="H32" s="340">
        <f t="shared" si="28"/>
        <v>2698.0833333333335</v>
      </c>
      <c r="I32" s="340">
        <f t="shared" si="28"/>
        <v>2698.0833333333335</v>
      </c>
      <c r="J32" s="340">
        <f t="shared" si="28"/>
        <v>2698.0833333333335</v>
      </c>
      <c r="K32" s="340">
        <f t="shared" si="28"/>
        <v>2698.0833333333335</v>
      </c>
      <c r="L32" s="340">
        <f t="shared" si="28"/>
        <v>2698.0833333333335</v>
      </c>
      <c r="M32" s="340">
        <f t="shared" si="28"/>
        <v>2698.0833333333335</v>
      </c>
      <c r="N32" s="340">
        <f t="shared" si="28"/>
        <v>2698.0833333333335</v>
      </c>
      <c r="O32" s="342">
        <f>'9. sz. melléklet Hivatal'!C52</f>
        <v>32377</v>
      </c>
      <c r="P32" s="339">
        <f t="shared" si="27"/>
        <v>32376.999999999996</v>
      </c>
    </row>
    <row r="33" spans="1:16" ht="12.75">
      <c r="A33" s="336"/>
      <c r="B33" t="s">
        <v>355</v>
      </c>
      <c r="C33" s="340">
        <f aca="true" t="shared" si="29" ref="C33:N33">$O$33/12</f>
        <v>941.6666666666666</v>
      </c>
      <c r="D33" s="340">
        <f t="shared" si="29"/>
        <v>941.6666666666666</v>
      </c>
      <c r="E33" s="340">
        <f t="shared" si="29"/>
        <v>941.6666666666666</v>
      </c>
      <c r="F33" s="340">
        <f t="shared" si="29"/>
        <v>941.6666666666666</v>
      </c>
      <c r="G33" s="340">
        <f t="shared" si="29"/>
        <v>941.6666666666666</v>
      </c>
      <c r="H33" s="340">
        <f t="shared" si="29"/>
        <v>941.6666666666666</v>
      </c>
      <c r="I33" s="340">
        <f t="shared" si="29"/>
        <v>941.6666666666666</v>
      </c>
      <c r="J33" s="340">
        <f t="shared" si="29"/>
        <v>941.6666666666666</v>
      </c>
      <c r="K33" s="340">
        <f t="shared" si="29"/>
        <v>941.6666666666666</v>
      </c>
      <c r="L33" s="340">
        <f t="shared" si="29"/>
        <v>941.6666666666666</v>
      </c>
      <c r="M33" s="340">
        <f t="shared" si="29"/>
        <v>941.6666666666666</v>
      </c>
      <c r="N33" s="340">
        <f t="shared" si="29"/>
        <v>941.6666666666666</v>
      </c>
      <c r="O33" s="342">
        <f>'9. sz. melléklet Hivatal'!C56</f>
        <v>11300</v>
      </c>
      <c r="P33" s="339">
        <f t="shared" si="27"/>
        <v>11299.999999999998</v>
      </c>
    </row>
    <row r="34" spans="2:16" ht="12.75">
      <c r="B34" t="s">
        <v>347</v>
      </c>
      <c r="C34" s="340">
        <f aca="true" t="shared" si="30" ref="C34:N34">$O$34/12</f>
        <v>2305</v>
      </c>
      <c r="D34" s="340">
        <f t="shared" si="30"/>
        <v>2305</v>
      </c>
      <c r="E34" s="340">
        <f t="shared" si="30"/>
        <v>2305</v>
      </c>
      <c r="F34" s="340">
        <f t="shared" si="30"/>
        <v>2305</v>
      </c>
      <c r="G34" s="340">
        <f t="shared" si="30"/>
        <v>2305</v>
      </c>
      <c r="H34" s="340">
        <f t="shared" si="30"/>
        <v>2305</v>
      </c>
      <c r="I34" s="340">
        <f t="shared" si="30"/>
        <v>2305</v>
      </c>
      <c r="J34" s="340">
        <f t="shared" si="30"/>
        <v>2305</v>
      </c>
      <c r="K34" s="340">
        <f t="shared" si="30"/>
        <v>2305</v>
      </c>
      <c r="L34" s="340">
        <f t="shared" si="30"/>
        <v>2305</v>
      </c>
      <c r="M34" s="340">
        <f t="shared" si="30"/>
        <v>2305</v>
      </c>
      <c r="N34" s="340">
        <f t="shared" si="30"/>
        <v>2305</v>
      </c>
      <c r="O34" s="342">
        <f>'9. sz. melléklet Hivatal'!C53</f>
        <v>27660</v>
      </c>
      <c r="P34" s="339">
        <f t="shared" si="27"/>
        <v>27660</v>
      </c>
    </row>
    <row r="35" spans="1:16" ht="15">
      <c r="A35" s="336"/>
      <c r="B35" s="337" t="s">
        <v>216</v>
      </c>
      <c r="C35" s="341">
        <f aca="true" t="shared" si="31" ref="C35:O35">SUM(C31:C34)</f>
        <v>15397.916666666666</v>
      </c>
      <c r="D35" s="341">
        <f t="shared" si="31"/>
        <v>15397.916666666666</v>
      </c>
      <c r="E35" s="341">
        <f t="shared" si="31"/>
        <v>15397.916666666666</v>
      </c>
      <c r="F35" s="341">
        <f t="shared" si="31"/>
        <v>15397.916666666666</v>
      </c>
      <c r="G35" s="341">
        <f t="shared" si="31"/>
        <v>15397.916666666666</v>
      </c>
      <c r="H35" s="341">
        <f t="shared" si="31"/>
        <v>15397.916666666666</v>
      </c>
      <c r="I35" s="341">
        <f t="shared" si="31"/>
        <v>15397.916666666666</v>
      </c>
      <c r="J35" s="341">
        <f t="shared" si="31"/>
        <v>15397.916666666666</v>
      </c>
      <c r="K35" s="341">
        <f t="shared" si="31"/>
        <v>15397.916666666666</v>
      </c>
      <c r="L35" s="341">
        <f t="shared" si="31"/>
        <v>15397.916666666666</v>
      </c>
      <c r="M35" s="341">
        <f t="shared" si="31"/>
        <v>15397.916666666666</v>
      </c>
      <c r="N35" s="341">
        <f t="shared" si="31"/>
        <v>15397.916666666666</v>
      </c>
      <c r="O35" s="341">
        <f t="shared" si="31"/>
        <v>184775</v>
      </c>
      <c r="P35" s="341">
        <f t="shared" si="27"/>
        <v>184774.99999999997</v>
      </c>
    </row>
    <row r="36" spans="1:16" ht="12.75">
      <c r="A36" s="336"/>
      <c r="C36" s="339">
        <f aca="true" t="shared" si="32" ref="C36:N36">$O$36/12</f>
        <v>0</v>
      </c>
      <c r="D36" s="339">
        <f t="shared" si="32"/>
        <v>0</v>
      </c>
      <c r="E36" s="339">
        <f t="shared" si="32"/>
        <v>0</v>
      </c>
      <c r="F36" s="339">
        <f t="shared" si="32"/>
        <v>0</v>
      </c>
      <c r="G36" s="339">
        <f t="shared" si="32"/>
        <v>0</v>
      </c>
      <c r="H36" s="339">
        <f t="shared" si="32"/>
        <v>0</v>
      </c>
      <c r="I36" s="339">
        <f t="shared" si="32"/>
        <v>0</v>
      </c>
      <c r="J36" s="339">
        <f t="shared" si="32"/>
        <v>0</v>
      </c>
      <c r="K36" s="339">
        <f t="shared" si="32"/>
        <v>0</v>
      </c>
      <c r="L36" s="339">
        <f t="shared" si="32"/>
        <v>0</v>
      </c>
      <c r="M36" s="339">
        <f t="shared" si="32"/>
        <v>0</v>
      </c>
      <c r="N36" s="339">
        <f t="shared" si="32"/>
        <v>0</v>
      </c>
      <c r="O36" s="336"/>
      <c r="P36" s="339">
        <f t="shared" si="27"/>
        <v>0</v>
      </c>
    </row>
    <row r="37" spans="1:16" ht="31.5">
      <c r="A37" s="346" t="s">
        <v>356</v>
      </c>
      <c r="B37" s="347"/>
      <c r="C37" s="344">
        <f aca="true" t="shared" si="33" ref="C37:O37">SUM(C35+C36)</f>
        <v>15397.916666666666</v>
      </c>
      <c r="D37" s="344">
        <f t="shared" si="33"/>
        <v>15397.916666666666</v>
      </c>
      <c r="E37" s="344">
        <f t="shared" si="33"/>
        <v>15397.916666666666</v>
      </c>
      <c r="F37" s="344">
        <f t="shared" si="33"/>
        <v>15397.916666666666</v>
      </c>
      <c r="G37" s="344">
        <f t="shared" si="33"/>
        <v>15397.916666666666</v>
      </c>
      <c r="H37" s="344">
        <f t="shared" si="33"/>
        <v>15397.916666666666</v>
      </c>
      <c r="I37" s="344">
        <f t="shared" si="33"/>
        <v>15397.916666666666</v>
      </c>
      <c r="J37" s="344">
        <f t="shared" si="33"/>
        <v>15397.916666666666</v>
      </c>
      <c r="K37" s="344">
        <f t="shared" si="33"/>
        <v>15397.916666666666</v>
      </c>
      <c r="L37" s="344">
        <f t="shared" si="33"/>
        <v>15397.916666666666</v>
      </c>
      <c r="M37" s="344">
        <f t="shared" si="33"/>
        <v>15397.916666666666</v>
      </c>
      <c r="N37" s="344">
        <f t="shared" si="33"/>
        <v>15397.916666666666</v>
      </c>
      <c r="O37" s="344">
        <f t="shared" si="33"/>
        <v>184775</v>
      </c>
      <c r="P37" s="344">
        <f t="shared" si="27"/>
        <v>184774.99999999997</v>
      </c>
    </row>
    <row r="38" spans="1:16" ht="12.75">
      <c r="A38" s="336" t="s">
        <v>331</v>
      </c>
      <c r="B38" s="336" t="s">
        <v>357</v>
      </c>
      <c r="C38" s="336" t="s">
        <v>333</v>
      </c>
      <c r="D38" s="336" t="s">
        <v>334</v>
      </c>
      <c r="E38" s="336" t="s">
        <v>335</v>
      </c>
      <c r="F38" s="336" t="s">
        <v>336</v>
      </c>
      <c r="G38" s="336" t="s">
        <v>337</v>
      </c>
      <c r="H38" s="336" t="s">
        <v>338</v>
      </c>
      <c r="I38" s="336" t="s">
        <v>339</v>
      </c>
      <c r="J38" s="336" t="s">
        <v>340</v>
      </c>
      <c r="K38" s="336" t="s">
        <v>341</v>
      </c>
      <c r="L38" s="336" t="s">
        <v>342</v>
      </c>
      <c r="M38" s="336" t="s">
        <v>343</v>
      </c>
      <c r="N38" s="336" t="s">
        <v>344</v>
      </c>
      <c r="O38" s="336" t="s">
        <v>216</v>
      </c>
      <c r="P38" s="339">
        <f t="shared" si="27"/>
        <v>0</v>
      </c>
    </row>
    <row r="39" spans="1:16" ht="12.75">
      <c r="A39" s="336" t="s">
        <v>358</v>
      </c>
      <c r="B39" t="s">
        <v>345</v>
      </c>
      <c r="C39" s="348">
        <f aca="true" t="shared" si="34" ref="C39:N39">$O$39/12</f>
        <v>4768</v>
      </c>
      <c r="D39" s="348">
        <f t="shared" si="34"/>
        <v>4768</v>
      </c>
      <c r="E39" s="348">
        <f t="shared" si="34"/>
        <v>4768</v>
      </c>
      <c r="F39" s="348">
        <f t="shared" si="34"/>
        <v>4768</v>
      </c>
      <c r="G39" s="348">
        <f t="shared" si="34"/>
        <v>4768</v>
      </c>
      <c r="H39" s="348">
        <f t="shared" si="34"/>
        <v>4768</v>
      </c>
      <c r="I39" s="348">
        <f t="shared" si="34"/>
        <v>4768</v>
      </c>
      <c r="J39" s="348">
        <f t="shared" si="34"/>
        <v>4768</v>
      </c>
      <c r="K39" s="348">
        <f t="shared" si="34"/>
        <v>4768</v>
      </c>
      <c r="L39" s="348">
        <f t="shared" si="34"/>
        <v>4768</v>
      </c>
      <c r="M39" s="348">
        <f t="shared" si="34"/>
        <v>4768</v>
      </c>
      <c r="N39" s="348">
        <f t="shared" si="34"/>
        <v>4768</v>
      </c>
      <c r="O39" s="342">
        <f>40125+17091</f>
        <v>57216</v>
      </c>
      <c r="P39" s="339">
        <f t="shared" si="27"/>
        <v>57216</v>
      </c>
    </row>
    <row r="40" spans="1:16" ht="12.75">
      <c r="A40" s="336"/>
      <c r="B40" t="s">
        <v>346</v>
      </c>
      <c r="C40" s="348">
        <f aca="true" t="shared" si="35" ref="C40:N40">$O$40/12</f>
        <v>866.75</v>
      </c>
      <c r="D40" s="348">
        <f t="shared" si="35"/>
        <v>866.75</v>
      </c>
      <c r="E40" s="348">
        <f t="shared" si="35"/>
        <v>866.75</v>
      </c>
      <c r="F40" s="348">
        <f t="shared" si="35"/>
        <v>866.75</v>
      </c>
      <c r="G40" s="348">
        <f t="shared" si="35"/>
        <v>866.75</v>
      </c>
      <c r="H40" s="348">
        <f t="shared" si="35"/>
        <v>866.75</v>
      </c>
      <c r="I40" s="348">
        <f t="shared" si="35"/>
        <v>866.75</v>
      </c>
      <c r="J40" s="348">
        <f t="shared" si="35"/>
        <v>866.75</v>
      </c>
      <c r="K40" s="348">
        <f t="shared" si="35"/>
        <v>866.75</v>
      </c>
      <c r="L40" s="348">
        <f t="shared" si="35"/>
        <v>866.75</v>
      </c>
      <c r="M40" s="348">
        <f t="shared" si="35"/>
        <v>866.75</v>
      </c>
      <c r="N40" s="348">
        <f t="shared" si="35"/>
        <v>866.75</v>
      </c>
      <c r="O40" s="342">
        <f>5814+4587</f>
        <v>10401</v>
      </c>
      <c r="P40" s="339">
        <f t="shared" si="27"/>
        <v>10401</v>
      </c>
    </row>
    <row r="41" spans="1:16" ht="12.75">
      <c r="A41" s="336"/>
      <c r="B41" t="s">
        <v>347</v>
      </c>
      <c r="C41" s="348">
        <f aca="true" t="shared" si="36" ref="C41:N41">$O$41/12</f>
        <v>9096.166666666666</v>
      </c>
      <c r="D41" s="348">
        <f t="shared" si="36"/>
        <v>9096.166666666666</v>
      </c>
      <c r="E41" s="348">
        <f t="shared" si="36"/>
        <v>9096.166666666666</v>
      </c>
      <c r="F41" s="348">
        <f t="shared" si="36"/>
        <v>9096.166666666666</v>
      </c>
      <c r="G41" s="348">
        <f t="shared" si="36"/>
        <v>9096.166666666666</v>
      </c>
      <c r="H41" s="348">
        <f t="shared" si="36"/>
        <v>9096.166666666666</v>
      </c>
      <c r="I41" s="348">
        <f t="shared" si="36"/>
        <v>9096.166666666666</v>
      </c>
      <c r="J41" s="348">
        <f t="shared" si="36"/>
        <v>9096.166666666666</v>
      </c>
      <c r="K41" s="348">
        <f t="shared" si="36"/>
        <v>9096.166666666666</v>
      </c>
      <c r="L41" s="348">
        <f t="shared" si="36"/>
        <v>9096.166666666666</v>
      </c>
      <c r="M41" s="348">
        <f t="shared" si="36"/>
        <v>9096.166666666666</v>
      </c>
      <c r="N41" s="348">
        <f t="shared" si="36"/>
        <v>9096.166666666666</v>
      </c>
      <c r="O41" s="349">
        <v>109154</v>
      </c>
      <c r="P41" s="339">
        <f t="shared" si="27"/>
        <v>109154.00000000001</v>
      </c>
    </row>
    <row r="42" spans="1:16" ht="15">
      <c r="A42" s="336"/>
      <c r="B42" s="337" t="s">
        <v>216</v>
      </c>
      <c r="C42" s="341">
        <f aca="true" t="shared" si="37" ref="C42:O42">SUM(C39:C41)</f>
        <v>14730.916666666666</v>
      </c>
      <c r="D42" s="341">
        <f t="shared" si="37"/>
        <v>14730.916666666666</v>
      </c>
      <c r="E42" s="341">
        <f t="shared" si="37"/>
        <v>14730.916666666666</v>
      </c>
      <c r="F42" s="341">
        <f t="shared" si="37"/>
        <v>14730.916666666666</v>
      </c>
      <c r="G42" s="341">
        <f t="shared" si="37"/>
        <v>14730.916666666666</v>
      </c>
      <c r="H42" s="341">
        <f t="shared" si="37"/>
        <v>14730.916666666666</v>
      </c>
      <c r="I42" s="341">
        <f t="shared" si="37"/>
        <v>14730.916666666666</v>
      </c>
      <c r="J42" s="341">
        <f t="shared" si="37"/>
        <v>14730.916666666666</v>
      </c>
      <c r="K42" s="341">
        <f t="shared" si="37"/>
        <v>14730.916666666666</v>
      </c>
      <c r="L42" s="341">
        <f t="shared" si="37"/>
        <v>14730.916666666666</v>
      </c>
      <c r="M42" s="341">
        <f t="shared" si="37"/>
        <v>14730.916666666666</v>
      </c>
      <c r="N42" s="341">
        <f t="shared" si="37"/>
        <v>14730.916666666666</v>
      </c>
      <c r="O42" s="341">
        <f t="shared" si="37"/>
        <v>176771</v>
      </c>
      <c r="P42" s="341">
        <f t="shared" si="27"/>
        <v>176770.99999999997</v>
      </c>
    </row>
    <row r="43" spans="1:16" ht="12.75">
      <c r="A43" s="336" t="s">
        <v>359</v>
      </c>
      <c r="B43" t="s">
        <v>345</v>
      </c>
      <c r="C43" s="340">
        <f aca="true" t="shared" si="38" ref="C43:N43">$O$43/12</f>
        <v>836.6666666666666</v>
      </c>
      <c r="D43" s="340">
        <f t="shared" si="38"/>
        <v>836.6666666666666</v>
      </c>
      <c r="E43" s="340">
        <f t="shared" si="38"/>
        <v>836.6666666666666</v>
      </c>
      <c r="F43" s="340">
        <f t="shared" si="38"/>
        <v>836.6666666666666</v>
      </c>
      <c r="G43" s="340">
        <f t="shared" si="38"/>
        <v>836.6666666666666</v>
      </c>
      <c r="H43" s="340">
        <f t="shared" si="38"/>
        <v>836.6666666666666</v>
      </c>
      <c r="I43" s="340">
        <f t="shared" si="38"/>
        <v>836.6666666666666</v>
      </c>
      <c r="J43" s="340">
        <f t="shared" si="38"/>
        <v>836.6666666666666</v>
      </c>
      <c r="K43" s="340">
        <f t="shared" si="38"/>
        <v>836.6666666666666</v>
      </c>
      <c r="L43" s="340">
        <f t="shared" si="38"/>
        <v>836.6666666666666</v>
      </c>
      <c r="M43" s="340">
        <f t="shared" si="38"/>
        <v>836.6666666666666</v>
      </c>
      <c r="N43" s="340">
        <f t="shared" si="38"/>
        <v>836.6666666666666</v>
      </c>
      <c r="O43" s="342">
        <v>10040</v>
      </c>
      <c r="P43" s="339">
        <f t="shared" si="27"/>
        <v>10040</v>
      </c>
    </row>
    <row r="44" spans="1:16" ht="12.75">
      <c r="A44" s="336"/>
      <c r="B44" t="s">
        <v>346</v>
      </c>
      <c r="C44" s="340">
        <f aca="true" t="shared" si="39" ref="C44:N44">$O$44/12</f>
        <v>234.5</v>
      </c>
      <c r="D44" s="340">
        <f t="shared" si="39"/>
        <v>234.5</v>
      </c>
      <c r="E44" s="340">
        <f t="shared" si="39"/>
        <v>234.5</v>
      </c>
      <c r="F44" s="340">
        <f t="shared" si="39"/>
        <v>234.5</v>
      </c>
      <c r="G44" s="340">
        <f t="shared" si="39"/>
        <v>234.5</v>
      </c>
      <c r="H44" s="340">
        <f t="shared" si="39"/>
        <v>234.5</v>
      </c>
      <c r="I44" s="340">
        <f t="shared" si="39"/>
        <v>234.5</v>
      </c>
      <c r="J44" s="340">
        <f t="shared" si="39"/>
        <v>234.5</v>
      </c>
      <c r="K44" s="340">
        <f t="shared" si="39"/>
        <v>234.5</v>
      </c>
      <c r="L44" s="340">
        <f t="shared" si="39"/>
        <v>234.5</v>
      </c>
      <c r="M44" s="340">
        <f t="shared" si="39"/>
        <v>234.5</v>
      </c>
      <c r="N44" s="340">
        <f t="shared" si="39"/>
        <v>234.5</v>
      </c>
      <c r="O44" s="342">
        <v>2814</v>
      </c>
      <c r="P44" s="339">
        <f t="shared" si="27"/>
        <v>2814</v>
      </c>
    </row>
    <row r="45" spans="1:16" ht="12.75">
      <c r="A45" s="336"/>
      <c r="B45" t="s">
        <v>347</v>
      </c>
      <c r="C45" s="340">
        <f aca="true" t="shared" si="40" ref="C45:N45">$O$45/12</f>
        <v>398.5833333333333</v>
      </c>
      <c r="D45" s="340">
        <f t="shared" si="40"/>
        <v>398.5833333333333</v>
      </c>
      <c r="E45" s="340">
        <f t="shared" si="40"/>
        <v>398.5833333333333</v>
      </c>
      <c r="F45" s="340">
        <f t="shared" si="40"/>
        <v>398.5833333333333</v>
      </c>
      <c r="G45" s="340">
        <f t="shared" si="40"/>
        <v>398.5833333333333</v>
      </c>
      <c r="H45" s="340">
        <f t="shared" si="40"/>
        <v>398.5833333333333</v>
      </c>
      <c r="I45" s="340">
        <f t="shared" si="40"/>
        <v>398.5833333333333</v>
      </c>
      <c r="J45" s="340">
        <f t="shared" si="40"/>
        <v>398.5833333333333</v>
      </c>
      <c r="K45" s="340">
        <f t="shared" si="40"/>
        <v>398.5833333333333</v>
      </c>
      <c r="L45" s="340">
        <f t="shared" si="40"/>
        <v>398.5833333333333</v>
      </c>
      <c r="M45" s="340">
        <f t="shared" si="40"/>
        <v>398.5833333333333</v>
      </c>
      <c r="N45" s="340">
        <f t="shared" si="40"/>
        <v>398.5833333333333</v>
      </c>
      <c r="O45" s="342">
        <v>4783</v>
      </c>
      <c r="P45" s="339">
        <f t="shared" si="27"/>
        <v>4783</v>
      </c>
    </row>
    <row r="46" spans="2:16" s="336" customFormat="1" ht="15">
      <c r="B46" s="337" t="s">
        <v>216</v>
      </c>
      <c r="C46" s="341">
        <f aca="true" t="shared" si="41" ref="C46:O46">SUM(C43:C45)</f>
        <v>1469.7499999999998</v>
      </c>
      <c r="D46" s="341">
        <f t="shared" si="41"/>
        <v>1469.7499999999998</v>
      </c>
      <c r="E46" s="341">
        <f t="shared" si="41"/>
        <v>1469.7499999999998</v>
      </c>
      <c r="F46" s="341">
        <f t="shared" si="41"/>
        <v>1469.7499999999998</v>
      </c>
      <c r="G46" s="341">
        <f t="shared" si="41"/>
        <v>1469.7499999999998</v>
      </c>
      <c r="H46" s="341">
        <f t="shared" si="41"/>
        <v>1469.7499999999998</v>
      </c>
      <c r="I46" s="341">
        <f t="shared" si="41"/>
        <v>1469.7499999999998</v>
      </c>
      <c r="J46" s="341">
        <f t="shared" si="41"/>
        <v>1469.7499999999998</v>
      </c>
      <c r="K46" s="341">
        <f t="shared" si="41"/>
        <v>1469.7499999999998</v>
      </c>
      <c r="L46" s="341">
        <f t="shared" si="41"/>
        <v>1469.7499999999998</v>
      </c>
      <c r="M46" s="341">
        <f t="shared" si="41"/>
        <v>1469.7499999999998</v>
      </c>
      <c r="N46" s="341">
        <f t="shared" si="41"/>
        <v>1469.7499999999998</v>
      </c>
      <c r="O46" s="350">
        <f t="shared" si="41"/>
        <v>17637</v>
      </c>
      <c r="P46" s="341">
        <f t="shared" si="27"/>
        <v>17636.999999999996</v>
      </c>
    </row>
    <row r="47" spans="1:16" ht="12.75">
      <c r="A47" s="336" t="s">
        <v>211</v>
      </c>
      <c r="B47" t="s">
        <v>345</v>
      </c>
      <c r="C47" s="340">
        <f aca="true" t="shared" si="42" ref="C47:N47">$O$47/12</f>
        <v>1059</v>
      </c>
      <c r="D47" s="340">
        <f t="shared" si="42"/>
        <v>1059</v>
      </c>
      <c r="E47" s="340">
        <f t="shared" si="42"/>
        <v>1059</v>
      </c>
      <c r="F47" s="340">
        <f t="shared" si="42"/>
        <v>1059</v>
      </c>
      <c r="G47" s="340">
        <f t="shared" si="42"/>
        <v>1059</v>
      </c>
      <c r="H47" s="340">
        <f t="shared" si="42"/>
        <v>1059</v>
      </c>
      <c r="I47" s="340">
        <f t="shared" si="42"/>
        <v>1059</v>
      </c>
      <c r="J47" s="340">
        <f t="shared" si="42"/>
        <v>1059</v>
      </c>
      <c r="K47" s="340">
        <f t="shared" si="42"/>
        <v>1059</v>
      </c>
      <c r="L47" s="340">
        <f t="shared" si="42"/>
        <v>1059</v>
      </c>
      <c r="M47" s="340">
        <f t="shared" si="42"/>
        <v>1059</v>
      </c>
      <c r="N47" s="340">
        <f t="shared" si="42"/>
        <v>1059</v>
      </c>
      <c r="O47" s="342">
        <v>12708</v>
      </c>
      <c r="P47" s="339">
        <f t="shared" si="27"/>
        <v>12708</v>
      </c>
    </row>
    <row r="48" spans="2:16" ht="12.75">
      <c r="B48" t="s">
        <v>346</v>
      </c>
      <c r="C48" s="340">
        <f aca="true" t="shared" si="43" ref="C48:N48">$O$48/12</f>
        <v>296.4166666666667</v>
      </c>
      <c r="D48" s="340">
        <f t="shared" si="43"/>
        <v>296.4166666666667</v>
      </c>
      <c r="E48" s="340">
        <f t="shared" si="43"/>
        <v>296.4166666666667</v>
      </c>
      <c r="F48" s="340">
        <f t="shared" si="43"/>
        <v>296.4166666666667</v>
      </c>
      <c r="G48" s="340">
        <f t="shared" si="43"/>
        <v>296.4166666666667</v>
      </c>
      <c r="H48" s="340">
        <f t="shared" si="43"/>
        <v>296.4166666666667</v>
      </c>
      <c r="I48" s="340">
        <f t="shared" si="43"/>
        <v>296.4166666666667</v>
      </c>
      <c r="J48" s="340">
        <f t="shared" si="43"/>
        <v>296.4166666666667</v>
      </c>
      <c r="K48" s="340">
        <f t="shared" si="43"/>
        <v>296.4166666666667</v>
      </c>
      <c r="L48" s="340">
        <f t="shared" si="43"/>
        <v>296.4166666666667</v>
      </c>
      <c r="M48" s="340">
        <f t="shared" si="43"/>
        <v>296.4166666666667</v>
      </c>
      <c r="N48" s="340">
        <f t="shared" si="43"/>
        <v>296.4166666666667</v>
      </c>
      <c r="O48" s="342">
        <v>3557</v>
      </c>
      <c r="P48" s="339">
        <f t="shared" si="27"/>
        <v>3556.9999999999995</v>
      </c>
    </row>
    <row r="49" spans="2:16" ht="12.75">
      <c r="B49" t="s">
        <v>347</v>
      </c>
      <c r="C49" s="340">
        <f aca="true" t="shared" si="44" ref="C49:N49">$O$49/12</f>
        <v>204.58333333333334</v>
      </c>
      <c r="D49" s="340">
        <f t="shared" si="44"/>
        <v>204.58333333333334</v>
      </c>
      <c r="E49" s="340">
        <f t="shared" si="44"/>
        <v>204.58333333333334</v>
      </c>
      <c r="F49" s="340">
        <f t="shared" si="44"/>
        <v>204.58333333333334</v>
      </c>
      <c r="G49" s="340">
        <f t="shared" si="44"/>
        <v>204.58333333333334</v>
      </c>
      <c r="H49" s="340">
        <f t="shared" si="44"/>
        <v>204.58333333333334</v>
      </c>
      <c r="I49" s="340">
        <f t="shared" si="44"/>
        <v>204.58333333333334</v>
      </c>
      <c r="J49" s="340">
        <f t="shared" si="44"/>
        <v>204.58333333333334</v>
      </c>
      <c r="K49" s="340">
        <f t="shared" si="44"/>
        <v>204.58333333333334</v>
      </c>
      <c r="L49" s="340">
        <f t="shared" si="44"/>
        <v>204.58333333333334</v>
      </c>
      <c r="M49" s="340">
        <f t="shared" si="44"/>
        <v>204.58333333333334</v>
      </c>
      <c r="N49" s="340">
        <f t="shared" si="44"/>
        <v>204.58333333333334</v>
      </c>
      <c r="O49" s="342">
        <v>2455</v>
      </c>
      <c r="P49" s="339">
        <f t="shared" si="27"/>
        <v>2455</v>
      </c>
    </row>
    <row r="50" spans="1:16" ht="15">
      <c r="A50" s="336"/>
      <c r="B50" s="337" t="s">
        <v>216</v>
      </c>
      <c r="C50" s="341">
        <f aca="true" t="shared" si="45" ref="C50:O50">SUM(C47:C49)</f>
        <v>1560</v>
      </c>
      <c r="D50" s="341">
        <f t="shared" si="45"/>
        <v>1560</v>
      </c>
      <c r="E50" s="341">
        <f t="shared" si="45"/>
        <v>1560</v>
      </c>
      <c r="F50" s="341">
        <f t="shared" si="45"/>
        <v>1560</v>
      </c>
      <c r="G50" s="341">
        <f t="shared" si="45"/>
        <v>1560</v>
      </c>
      <c r="H50" s="341">
        <f t="shared" si="45"/>
        <v>1560</v>
      </c>
      <c r="I50" s="341">
        <f t="shared" si="45"/>
        <v>1560</v>
      </c>
      <c r="J50" s="341">
        <f t="shared" si="45"/>
        <v>1560</v>
      </c>
      <c r="K50" s="341">
        <f t="shared" si="45"/>
        <v>1560</v>
      </c>
      <c r="L50" s="341">
        <f t="shared" si="45"/>
        <v>1560</v>
      </c>
      <c r="M50" s="341">
        <f t="shared" si="45"/>
        <v>1560</v>
      </c>
      <c r="N50" s="341">
        <f t="shared" si="45"/>
        <v>1560</v>
      </c>
      <c r="O50" s="350">
        <f t="shared" si="45"/>
        <v>18720</v>
      </c>
      <c r="P50" s="341">
        <f t="shared" si="27"/>
        <v>18720</v>
      </c>
    </row>
    <row r="51" spans="1:16" ht="12.75">
      <c r="A51" s="351" t="s">
        <v>360</v>
      </c>
      <c r="B51" t="s">
        <v>346</v>
      </c>
      <c r="O51" s="342"/>
      <c r="P51" s="339">
        <f t="shared" si="27"/>
        <v>0</v>
      </c>
    </row>
    <row r="52" spans="2:16" ht="12.75">
      <c r="B52" t="s">
        <v>351</v>
      </c>
      <c r="C52" s="340">
        <f aca="true" t="shared" si="46" ref="C52:N52">$O$52/12</f>
        <v>877.4166666666666</v>
      </c>
      <c r="D52" s="340">
        <f t="shared" si="46"/>
        <v>877.4166666666666</v>
      </c>
      <c r="E52" s="340">
        <f t="shared" si="46"/>
        <v>877.4166666666666</v>
      </c>
      <c r="F52" s="340">
        <f t="shared" si="46"/>
        <v>877.4166666666666</v>
      </c>
      <c r="G52" s="340">
        <f t="shared" si="46"/>
        <v>877.4166666666666</v>
      </c>
      <c r="H52" s="340">
        <f t="shared" si="46"/>
        <v>877.4166666666666</v>
      </c>
      <c r="I52" s="340">
        <f t="shared" si="46"/>
        <v>877.4166666666666</v>
      </c>
      <c r="J52" s="340">
        <f t="shared" si="46"/>
        <v>877.4166666666666</v>
      </c>
      <c r="K52" s="340">
        <f t="shared" si="46"/>
        <v>877.4166666666666</v>
      </c>
      <c r="L52" s="340">
        <f t="shared" si="46"/>
        <v>877.4166666666666</v>
      </c>
      <c r="M52" s="340">
        <f t="shared" si="46"/>
        <v>877.4166666666666</v>
      </c>
      <c r="N52" s="340">
        <f t="shared" si="46"/>
        <v>877.4166666666666</v>
      </c>
      <c r="O52" s="336">
        <f>'8. sz.melléklet Önkormányzat'!C57</f>
        <v>10529</v>
      </c>
      <c r="P52" s="339">
        <f t="shared" si="27"/>
        <v>10529</v>
      </c>
    </row>
    <row r="53" spans="1:16" ht="15">
      <c r="A53" s="336"/>
      <c r="B53" s="337" t="s">
        <v>216</v>
      </c>
      <c r="C53" s="341">
        <f>SUM(C52:C52)</f>
        <v>877.4166666666666</v>
      </c>
      <c r="D53" s="341">
        <f aca="true" t="shared" si="47" ref="D53:O53">SUM(D51:D52)</f>
        <v>877.4166666666666</v>
      </c>
      <c r="E53" s="341">
        <f t="shared" si="47"/>
        <v>877.4166666666666</v>
      </c>
      <c r="F53" s="341">
        <f t="shared" si="47"/>
        <v>877.4166666666666</v>
      </c>
      <c r="G53" s="341">
        <f t="shared" si="47"/>
        <v>877.4166666666666</v>
      </c>
      <c r="H53" s="341">
        <f t="shared" si="47"/>
        <v>877.4166666666666</v>
      </c>
      <c r="I53" s="341">
        <f t="shared" si="47"/>
        <v>877.4166666666666</v>
      </c>
      <c r="J53" s="341">
        <f t="shared" si="47"/>
        <v>877.4166666666666</v>
      </c>
      <c r="K53" s="341">
        <f t="shared" si="47"/>
        <v>877.4166666666666</v>
      </c>
      <c r="L53" s="341">
        <f t="shared" si="47"/>
        <v>877.4166666666666</v>
      </c>
      <c r="M53" s="341">
        <f t="shared" si="47"/>
        <v>877.4166666666666</v>
      </c>
      <c r="N53" s="341">
        <f t="shared" si="47"/>
        <v>877.4166666666666</v>
      </c>
      <c r="O53" s="350">
        <f t="shared" si="47"/>
        <v>10529</v>
      </c>
      <c r="P53" s="341">
        <f t="shared" si="27"/>
        <v>10529</v>
      </c>
    </row>
    <row r="54" spans="1:16" ht="12.75">
      <c r="A54" s="336" t="s">
        <v>361</v>
      </c>
      <c r="B54" t="s">
        <v>345</v>
      </c>
      <c r="C54" s="348">
        <f aca="true" t="shared" si="48" ref="C54:N54">$O$54/12</f>
        <v>0</v>
      </c>
      <c r="D54" s="348">
        <f t="shared" si="48"/>
        <v>0</v>
      </c>
      <c r="E54" s="348">
        <f t="shared" si="48"/>
        <v>0</v>
      </c>
      <c r="F54" s="348">
        <f t="shared" si="48"/>
        <v>0</v>
      </c>
      <c r="G54" s="348">
        <f t="shared" si="48"/>
        <v>0</v>
      </c>
      <c r="H54" s="348">
        <f t="shared" si="48"/>
        <v>0</v>
      </c>
      <c r="I54" s="348">
        <f t="shared" si="48"/>
        <v>0</v>
      </c>
      <c r="J54" s="348">
        <f t="shared" si="48"/>
        <v>0</v>
      </c>
      <c r="K54" s="348">
        <f t="shared" si="48"/>
        <v>0</v>
      </c>
      <c r="L54" s="348">
        <f t="shared" si="48"/>
        <v>0</v>
      </c>
      <c r="M54" s="348">
        <f t="shared" si="48"/>
        <v>0</v>
      </c>
      <c r="N54" s="348">
        <f t="shared" si="48"/>
        <v>0</v>
      </c>
      <c r="O54" s="342"/>
      <c r="P54" s="339">
        <f t="shared" si="27"/>
        <v>0</v>
      </c>
    </row>
    <row r="55" spans="1:16" ht="12.75">
      <c r="A55" s="336"/>
      <c r="B55" t="s">
        <v>346</v>
      </c>
      <c r="C55" s="348">
        <f aca="true" t="shared" si="49" ref="C55:N55">$O$55/12</f>
        <v>0</v>
      </c>
      <c r="D55" s="348">
        <f t="shared" si="49"/>
        <v>0</v>
      </c>
      <c r="E55" s="348">
        <f t="shared" si="49"/>
        <v>0</v>
      </c>
      <c r="F55" s="348">
        <f t="shared" si="49"/>
        <v>0</v>
      </c>
      <c r="G55" s="348">
        <f t="shared" si="49"/>
        <v>0</v>
      </c>
      <c r="H55" s="348">
        <f t="shared" si="49"/>
        <v>0</v>
      </c>
      <c r="I55" s="348">
        <f t="shared" si="49"/>
        <v>0</v>
      </c>
      <c r="J55" s="348">
        <f t="shared" si="49"/>
        <v>0</v>
      </c>
      <c r="K55" s="348">
        <f t="shared" si="49"/>
        <v>0</v>
      </c>
      <c r="L55" s="348">
        <f t="shared" si="49"/>
        <v>0</v>
      </c>
      <c r="M55" s="348">
        <f t="shared" si="49"/>
        <v>0</v>
      </c>
      <c r="N55" s="348">
        <f t="shared" si="49"/>
        <v>0</v>
      </c>
      <c r="O55" s="342"/>
      <c r="P55" s="339">
        <f t="shared" si="27"/>
        <v>0</v>
      </c>
    </row>
    <row r="56" spans="1:16" ht="12.75">
      <c r="A56" s="336"/>
      <c r="B56" t="s">
        <v>347</v>
      </c>
      <c r="C56" s="348">
        <f aca="true" t="shared" si="50" ref="C56:N56">$O$56/12</f>
        <v>77.5</v>
      </c>
      <c r="D56" s="348">
        <f t="shared" si="50"/>
        <v>77.5</v>
      </c>
      <c r="E56" s="348">
        <f t="shared" si="50"/>
        <v>77.5</v>
      </c>
      <c r="F56" s="348">
        <f t="shared" si="50"/>
        <v>77.5</v>
      </c>
      <c r="G56" s="348">
        <f t="shared" si="50"/>
        <v>77.5</v>
      </c>
      <c r="H56" s="348">
        <f t="shared" si="50"/>
        <v>77.5</v>
      </c>
      <c r="I56" s="348">
        <f t="shared" si="50"/>
        <v>77.5</v>
      </c>
      <c r="J56" s="348">
        <f t="shared" si="50"/>
        <v>77.5</v>
      </c>
      <c r="K56" s="348">
        <f t="shared" si="50"/>
        <v>77.5</v>
      </c>
      <c r="L56" s="348">
        <f t="shared" si="50"/>
        <v>77.5</v>
      </c>
      <c r="M56" s="348">
        <f t="shared" si="50"/>
        <v>77.5</v>
      </c>
      <c r="N56" s="348">
        <f t="shared" si="50"/>
        <v>77.5</v>
      </c>
      <c r="O56" s="336">
        <v>930</v>
      </c>
      <c r="P56" s="339">
        <f t="shared" si="27"/>
        <v>930</v>
      </c>
    </row>
    <row r="57" spans="1:16" ht="15">
      <c r="A57" s="336"/>
      <c r="B57" s="337" t="s">
        <v>216</v>
      </c>
      <c r="C57" s="352">
        <f aca="true" t="shared" si="51" ref="C57:P57">SUM(C54:C56)</f>
        <v>77.5</v>
      </c>
      <c r="D57" s="352">
        <f t="shared" si="51"/>
        <v>77.5</v>
      </c>
      <c r="E57" s="352">
        <f t="shared" si="51"/>
        <v>77.5</v>
      </c>
      <c r="F57" s="352">
        <f t="shared" si="51"/>
        <v>77.5</v>
      </c>
      <c r="G57" s="352">
        <f t="shared" si="51"/>
        <v>77.5</v>
      </c>
      <c r="H57" s="352">
        <f t="shared" si="51"/>
        <v>77.5</v>
      </c>
      <c r="I57" s="352">
        <f t="shared" si="51"/>
        <v>77.5</v>
      </c>
      <c r="J57" s="352">
        <f t="shared" si="51"/>
        <v>77.5</v>
      </c>
      <c r="K57" s="352">
        <f t="shared" si="51"/>
        <v>77.5</v>
      </c>
      <c r="L57" s="352">
        <f t="shared" si="51"/>
        <v>77.5</v>
      </c>
      <c r="M57" s="352">
        <f t="shared" si="51"/>
        <v>77.5</v>
      </c>
      <c r="N57" s="352">
        <f t="shared" si="51"/>
        <v>77.5</v>
      </c>
      <c r="O57" s="350">
        <f t="shared" si="51"/>
        <v>930</v>
      </c>
      <c r="P57" s="337">
        <f t="shared" si="51"/>
        <v>930</v>
      </c>
    </row>
    <row r="58" spans="1:16" ht="15">
      <c r="A58" s="336" t="s">
        <v>362</v>
      </c>
      <c r="B58" s="353" t="s">
        <v>347</v>
      </c>
      <c r="C58" s="341">
        <f aca="true" t="shared" si="52" ref="C58:N58">$O$58/12</f>
        <v>958.6666666666666</v>
      </c>
      <c r="D58" s="341">
        <f t="shared" si="52"/>
        <v>958.6666666666666</v>
      </c>
      <c r="E58" s="341">
        <f t="shared" si="52"/>
        <v>958.6666666666666</v>
      </c>
      <c r="F58" s="341">
        <f t="shared" si="52"/>
        <v>958.6666666666666</v>
      </c>
      <c r="G58" s="341">
        <f t="shared" si="52"/>
        <v>958.6666666666666</v>
      </c>
      <c r="H58" s="341">
        <f t="shared" si="52"/>
        <v>958.6666666666666</v>
      </c>
      <c r="I58" s="341">
        <f t="shared" si="52"/>
        <v>958.6666666666666</v>
      </c>
      <c r="J58" s="341">
        <f t="shared" si="52"/>
        <v>958.6666666666666</v>
      </c>
      <c r="K58" s="341">
        <f t="shared" si="52"/>
        <v>958.6666666666666</v>
      </c>
      <c r="L58" s="341">
        <f t="shared" si="52"/>
        <v>958.6666666666666</v>
      </c>
      <c r="M58" s="341">
        <f t="shared" si="52"/>
        <v>958.6666666666666</v>
      </c>
      <c r="N58" s="341">
        <f t="shared" si="52"/>
        <v>958.6666666666666</v>
      </c>
      <c r="O58" s="350">
        <v>11504</v>
      </c>
      <c r="P58" s="341">
        <f aca="true" t="shared" si="53" ref="P58:P65">SUM(C58:N58)</f>
        <v>11503.999999999998</v>
      </c>
    </row>
    <row r="59" spans="1:16" ht="26.25">
      <c r="A59" s="351" t="s">
        <v>363</v>
      </c>
      <c r="B59" s="337"/>
      <c r="C59" s="341">
        <f aca="true" t="shared" si="54" ref="C59:N59">$O$59/12</f>
        <v>55710.166666666664</v>
      </c>
      <c r="D59" s="341">
        <f t="shared" si="54"/>
        <v>55710.166666666664</v>
      </c>
      <c r="E59" s="341">
        <f t="shared" si="54"/>
        <v>55710.166666666664</v>
      </c>
      <c r="F59" s="341">
        <f t="shared" si="54"/>
        <v>55710.166666666664</v>
      </c>
      <c r="G59" s="341">
        <f t="shared" si="54"/>
        <v>55710.166666666664</v>
      </c>
      <c r="H59" s="341">
        <f t="shared" si="54"/>
        <v>55710.166666666664</v>
      </c>
      <c r="I59" s="341">
        <f t="shared" si="54"/>
        <v>55710.166666666664</v>
      </c>
      <c r="J59" s="341">
        <f t="shared" si="54"/>
        <v>55710.166666666664</v>
      </c>
      <c r="K59" s="341">
        <f t="shared" si="54"/>
        <v>55710.166666666664</v>
      </c>
      <c r="L59" s="341">
        <f t="shared" si="54"/>
        <v>55710.166666666664</v>
      </c>
      <c r="M59" s="341">
        <f t="shared" si="54"/>
        <v>55710.166666666664</v>
      </c>
      <c r="N59" s="341">
        <f t="shared" si="54"/>
        <v>55710.166666666664</v>
      </c>
      <c r="O59" s="337">
        <f>'8. sz.melléklet Önkormányzat'!C77</f>
        <v>668522</v>
      </c>
      <c r="P59" s="341">
        <f t="shared" si="53"/>
        <v>668522</v>
      </c>
    </row>
    <row r="60" spans="1:16" ht="15">
      <c r="A60" s="336" t="s">
        <v>364</v>
      </c>
      <c r="B60" s="337"/>
      <c r="C60" s="341">
        <f aca="true" t="shared" si="55" ref="C60:N60">$O$60/12</f>
        <v>1247.3333333333333</v>
      </c>
      <c r="D60" s="341">
        <f t="shared" si="55"/>
        <v>1247.3333333333333</v>
      </c>
      <c r="E60" s="341">
        <f t="shared" si="55"/>
        <v>1247.3333333333333</v>
      </c>
      <c r="F60" s="341">
        <f t="shared" si="55"/>
        <v>1247.3333333333333</v>
      </c>
      <c r="G60" s="341">
        <f t="shared" si="55"/>
        <v>1247.3333333333333</v>
      </c>
      <c r="H60" s="341">
        <f t="shared" si="55"/>
        <v>1247.3333333333333</v>
      </c>
      <c r="I60" s="341">
        <f t="shared" si="55"/>
        <v>1247.3333333333333</v>
      </c>
      <c r="J60" s="341">
        <f t="shared" si="55"/>
        <v>1247.3333333333333</v>
      </c>
      <c r="K60" s="341">
        <f t="shared" si="55"/>
        <v>1247.3333333333333</v>
      </c>
      <c r="L60" s="341">
        <f t="shared" si="55"/>
        <v>1247.3333333333333</v>
      </c>
      <c r="M60" s="341">
        <f t="shared" si="55"/>
        <v>1247.3333333333333</v>
      </c>
      <c r="N60" s="341">
        <f t="shared" si="55"/>
        <v>1247.3333333333333</v>
      </c>
      <c r="O60" s="350">
        <f>'8. sz.melléklet Önkormányzat'!C61</f>
        <v>14968</v>
      </c>
      <c r="P60" s="341">
        <f t="shared" si="53"/>
        <v>14968.000000000002</v>
      </c>
    </row>
    <row r="61" spans="1:16" ht="15">
      <c r="A61" s="336" t="s">
        <v>365</v>
      </c>
      <c r="B61" s="337"/>
      <c r="C61" s="341">
        <f aca="true" t="shared" si="56" ref="C61:N61">$O$61/12</f>
        <v>4652.333333333333</v>
      </c>
      <c r="D61" s="341">
        <f t="shared" si="56"/>
        <v>4652.333333333333</v>
      </c>
      <c r="E61" s="341">
        <f t="shared" si="56"/>
        <v>4652.333333333333</v>
      </c>
      <c r="F61" s="341">
        <f t="shared" si="56"/>
        <v>4652.333333333333</v>
      </c>
      <c r="G61" s="341">
        <f t="shared" si="56"/>
        <v>4652.333333333333</v>
      </c>
      <c r="H61" s="341">
        <f t="shared" si="56"/>
        <v>4652.333333333333</v>
      </c>
      <c r="I61" s="341">
        <f t="shared" si="56"/>
        <v>4652.333333333333</v>
      </c>
      <c r="J61" s="341">
        <f t="shared" si="56"/>
        <v>4652.333333333333</v>
      </c>
      <c r="K61" s="341">
        <f t="shared" si="56"/>
        <v>4652.333333333333</v>
      </c>
      <c r="L61" s="341">
        <f t="shared" si="56"/>
        <v>4652.333333333333</v>
      </c>
      <c r="M61" s="341">
        <f t="shared" si="56"/>
        <v>4652.333333333333</v>
      </c>
      <c r="N61" s="341">
        <f t="shared" si="56"/>
        <v>4652.333333333333</v>
      </c>
      <c r="O61" s="354">
        <f>1_sz_melléklet!C58</f>
        <v>55828</v>
      </c>
      <c r="P61" s="341">
        <f t="shared" si="53"/>
        <v>55828.00000000001</v>
      </c>
    </row>
    <row r="62" spans="3:16" ht="12.75">
      <c r="C62" s="348">
        <f>$O$62/12</f>
        <v>0</v>
      </c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6"/>
      <c r="P62" s="339">
        <f t="shared" si="53"/>
        <v>0</v>
      </c>
    </row>
    <row r="63" spans="3:16" ht="12.75">
      <c r="C63" s="348">
        <f>$O$63/5</f>
        <v>0</v>
      </c>
      <c r="D63" s="348">
        <f>$O$63/5</f>
        <v>0</v>
      </c>
      <c r="E63" s="348">
        <f>$O$63/5</f>
        <v>0</v>
      </c>
      <c r="F63" s="348">
        <f>$O$63/5</f>
        <v>0</v>
      </c>
      <c r="G63" s="348">
        <f>$O$63/5</f>
        <v>0</v>
      </c>
      <c r="H63" s="348"/>
      <c r="I63" s="348"/>
      <c r="J63" s="348"/>
      <c r="K63" s="348"/>
      <c r="L63" s="348"/>
      <c r="M63" s="348"/>
      <c r="N63" s="348"/>
      <c r="O63" s="336"/>
      <c r="P63" s="339">
        <f t="shared" si="53"/>
        <v>0</v>
      </c>
    </row>
    <row r="64" spans="2:16" ht="12.75">
      <c r="B64" s="336" t="s">
        <v>216</v>
      </c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>
        <f t="shared" si="53"/>
        <v>0</v>
      </c>
    </row>
    <row r="65" spans="1:16" ht="15.75">
      <c r="A65" s="343" t="s">
        <v>366</v>
      </c>
      <c r="B65" s="343"/>
      <c r="C65" s="344">
        <f aca="true" t="shared" si="57" ref="C65:O65">C42+C46+C50+C53+C57+C58+C59+C60+C61</f>
        <v>81284.08333333331</v>
      </c>
      <c r="D65" s="344">
        <f t="shared" si="57"/>
        <v>81284.08333333331</v>
      </c>
      <c r="E65" s="344">
        <f t="shared" si="57"/>
        <v>81284.08333333331</v>
      </c>
      <c r="F65" s="344">
        <f t="shared" si="57"/>
        <v>81284.08333333331</v>
      </c>
      <c r="G65" s="344">
        <f t="shared" si="57"/>
        <v>81284.08333333331</v>
      </c>
      <c r="H65" s="344">
        <f t="shared" si="57"/>
        <v>81284.08333333331</v>
      </c>
      <c r="I65" s="344">
        <f t="shared" si="57"/>
        <v>81284.08333333331</v>
      </c>
      <c r="J65" s="344">
        <f t="shared" si="57"/>
        <v>81284.08333333331</v>
      </c>
      <c r="K65" s="344">
        <f t="shared" si="57"/>
        <v>81284.08333333331</v>
      </c>
      <c r="L65" s="344">
        <f t="shared" si="57"/>
        <v>81284.08333333331</v>
      </c>
      <c r="M65" s="344">
        <f t="shared" si="57"/>
        <v>81284.08333333331</v>
      </c>
      <c r="N65" s="344">
        <f t="shared" si="57"/>
        <v>81284.08333333331</v>
      </c>
      <c r="O65" s="344">
        <f t="shared" si="57"/>
        <v>975409</v>
      </c>
      <c r="P65" s="344">
        <f t="shared" si="53"/>
        <v>975408.9999999995</v>
      </c>
    </row>
    <row r="66" spans="1:16" ht="12.75">
      <c r="A66" s="336"/>
      <c r="C66" s="342"/>
      <c r="D66" s="342"/>
      <c r="E66" s="342"/>
      <c r="F66" s="342"/>
      <c r="G66" s="342"/>
      <c r="H66" s="342"/>
      <c r="I66" s="348"/>
      <c r="J66" s="348"/>
      <c r="K66" s="348"/>
      <c r="L66" s="348"/>
      <c r="M66" s="348"/>
      <c r="N66" s="348"/>
      <c r="O66" s="336"/>
      <c r="P66" s="339"/>
    </row>
    <row r="67" spans="1:16" ht="15.75">
      <c r="A67" s="355" t="s">
        <v>367</v>
      </c>
      <c r="B67" s="356"/>
      <c r="C67" s="357">
        <f aca="true" t="shared" si="58" ref="C67:N67">C29+C37+C65</f>
        <v>145793.5833333333</v>
      </c>
      <c r="D67" s="357">
        <f t="shared" si="58"/>
        <v>145793.5833333333</v>
      </c>
      <c r="E67" s="357">
        <f t="shared" si="58"/>
        <v>145793.5833333333</v>
      </c>
      <c r="F67" s="357">
        <f t="shared" si="58"/>
        <v>145793.5833333333</v>
      </c>
      <c r="G67" s="357">
        <f t="shared" si="58"/>
        <v>145793.5833333333</v>
      </c>
      <c r="H67" s="357">
        <f t="shared" si="58"/>
        <v>145793.5833333333</v>
      </c>
      <c r="I67" s="357">
        <f t="shared" si="58"/>
        <v>145793.5833333333</v>
      </c>
      <c r="J67" s="357">
        <f t="shared" si="58"/>
        <v>145793.5833333333</v>
      </c>
      <c r="K67" s="357">
        <f t="shared" si="58"/>
        <v>145793.5833333333</v>
      </c>
      <c r="L67" s="357">
        <f t="shared" si="58"/>
        <v>145793.5833333333</v>
      </c>
      <c r="M67" s="357">
        <f t="shared" si="58"/>
        <v>145794.5833333333</v>
      </c>
      <c r="N67" s="357">
        <f t="shared" si="58"/>
        <v>145794.5833333333</v>
      </c>
      <c r="O67" s="357">
        <f>O29+O37+O65+O66</f>
        <v>1749525</v>
      </c>
      <c r="P67" s="357">
        <f>SUM(C67:N67)</f>
        <v>1749524.9999999993</v>
      </c>
    </row>
    <row r="68" spans="1:16" ht="12.75">
      <c r="A68" s="336" t="s">
        <v>368</v>
      </c>
      <c r="O68">
        <f>O67-O59</f>
        <v>1081003</v>
      </c>
      <c r="P68">
        <f>P67-P59</f>
        <v>1081002.9999999993</v>
      </c>
    </row>
    <row r="69" spans="1:16" ht="12.75">
      <c r="A69" s="336" t="s">
        <v>369</v>
      </c>
      <c r="B69" s="336" t="s">
        <v>357</v>
      </c>
      <c r="C69" s="336" t="s">
        <v>333</v>
      </c>
      <c r="D69" s="336" t="s">
        <v>334</v>
      </c>
      <c r="E69" s="336" t="s">
        <v>335</v>
      </c>
      <c r="F69" s="336" t="s">
        <v>336</v>
      </c>
      <c r="G69" s="336" t="s">
        <v>337</v>
      </c>
      <c r="H69" s="336" t="s">
        <v>338</v>
      </c>
      <c r="I69" s="336" t="s">
        <v>339</v>
      </c>
      <c r="J69" s="336" t="s">
        <v>340</v>
      </c>
      <c r="K69" s="336" t="s">
        <v>341</v>
      </c>
      <c r="L69" s="336" t="s">
        <v>342</v>
      </c>
      <c r="M69" s="336" t="s">
        <v>343</v>
      </c>
      <c r="N69" s="336" t="s">
        <v>344</v>
      </c>
      <c r="O69" s="336" t="s">
        <v>216</v>
      </c>
      <c r="P69" s="339">
        <f>SUM(C69:N69)</f>
        <v>0</v>
      </c>
    </row>
    <row r="70" spans="2:16" ht="12.75">
      <c r="B70" s="342" t="s">
        <v>85</v>
      </c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58"/>
      <c r="P70" s="339">
        <f>SUM(C70:N70)</f>
        <v>0</v>
      </c>
    </row>
    <row r="71" spans="2:16" ht="12.75">
      <c r="B71" s="342" t="s">
        <v>370</v>
      </c>
      <c r="C71" s="348"/>
      <c r="D71" s="348"/>
      <c r="E71" s="348"/>
      <c r="F71" s="348"/>
      <c r="G71" s="348"/>
      <c r="H71" s="348"/>
      <c r="I71" s="348"/>
      <c r="J71" s="348"/>
      <c r="K71" s="348">
        <v>234325</v>
      </c>
      <c r="L71" s="348">
        <v>162192</v>
      </c>
      <c r="M71" s="348">
        <v>205893</v>
      </c>
      <c r="N71" s="348"/>
      <c r="O71" s="358">
        <f>4_sz_melléklete!C26</f>
        <v>602410</v>
      </c>
      <c r="P71" s="339">
        <f>SUM(C71:N71)</f>
        <v>602410</v>
      </c>
    </row>
    <row r="72" spans="2:16" ht="12.75">
      <c r="B72" s="342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58"/>
      <c r="P72" s="339">
        <f>SUM(C72:N72)</f>
        <v>0</v>
      </c>
    </row>
    <row r="73" spans="2:16" ht="12.75">
      <c r="B73" s="342" t="s">
        <v>371</v>
      </c>
      <c r="C73" s="348">
        <f aca="true" t="shared" si="59" ref="C73:N73">$O$73/12</f>
        <v>3052.6666666666665</v>
      </c>
      <c r="D73" s="348">
        <f t="shared" si="59"/>
        <v>3052.6666666666665</v>
      </c>
      <c r="E73" s="348">
        <f t="shared" si="59"/>
        <v>3052.6666666666665</v>
      </c>
      <c r="F73" s="348">
        <f t="shared" si="59"/>
        <v>3052.6666666666665</v>
      </c>
      <c r="G73" s="348">
        <f t="shared" si="59"/>
        <v>3052.6666666666665</v>
      </c>
      <c r="H73" s="348">
        <f t="shared" si="59"/>
        <v>3052.6666666666665</v>
      </c>
      <c r="I73" s="348">
        <f t="shared" si="59"/>
        <v>3052.6666666666665</v>
      </c>
      <c r="J73" s="348">
        <f t="shared" si="59"/>
        <v>3052.6666666666665</v>
      </c>
      <c r="K73" s="348">
        <f t="shared" si="59"/>
        <v>3052.6666666666665</v>
      </c>
      <c r="L73" s="348">
        <f t="shared" si="59"/>
        <v>3052.6666666666665</v>
      </c>
      <c r="M73" s="348">
        <f t="shared" si="59"/>
        <v>3052.6666666666665</v>
      </c>
      <c r="N73" s="348">
        <f t="shared" si="59"/>
        <v>3052.6666666666665</v>
      </c>
      <c r="O73" s="358">
        <f>'8. sz.melléklet Önkormányzat'!C71</f>
        <v>36632</v>
      </c>
      <c r="P73" s="339">
        <f>SUM(C73:N73)</f>
        <v>36632</v>
      </c>
    </row>
    <row r="74" spans="2:16" ht="12.75">
      <c r="B74" s="34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58"/>
      <c r="P74" s="339"/>
    </row>
    <row r="75" spans="1:16" ht="12.75">
      <c r="A75" s="336" t="s">
        <v>372</v>
      </c>
      <c r="B75" s="342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0">
        <f>'15.sz. melléklet IGESZ'!C63</f>
        <v>0</v>
      </c>
      <c r="P75" s="339">
        <f>SUM(C75:N75)</f>
        <v>0</v>
      </c>
    </row>
    <row r="76" spans="1:16" ht="15.75">
      <c r="A76" s="355" t="s">
        <v>373</v>
      </c>
      <c r="B76" s="359"/>
      <c r="C76" s="357">
        <f aca="true" t="shared" si="60" ref="C76:O76">SUM(C70:C75)</f>
        <v>3052.6666666666665</v>
      </c>
      <c r="D76" s="357">
        <f t="shared" si="60"/>
        <v>3052.6666666666665</v>
      </c>
      <c r="E76" s="357">
        <f t="shared" si="60"/>
        <v>3052.6666666666665</v>
      </c>
      <c r="F76" s="357">
        <f t="shared" si="60"/>
        <v>3052.6666666666665</v>
      </c>
      <c r="G76" s="357">
        <f t="shared" si="60"/>
        <v>3052.6666666666665</v>
      </c>
      <c r="H76" s="357">
        <f t="shared" si="60"/>
        <v>3052.6666666666665</v>
      </c>
      <c r="I76" s="357">
        <f t="shared" si="60"/>
        <v>3052.6666666666665</v>
      </c>
      <c r="J76" s="357">
        <f t="shared" si="60"/>
        <v>3052.6666666666665</v>
      </c>
      <c r="K76" s="357">
        <f t="shared" si="60"/>
        <v>237377.66666666666</v>
      </c>
      <c r="L76" s="357">
        <f t="shared" si="60"/>
        <v>165244.66666666666</v>
      </c>
      <c r="M76" s="357">
        <f t="shared" si="60"/>
        <v>208945.66666666666</v>
      </c>
      <c r="N76" s="357">
        <f t="shared" si="60"/>
        <v>3052.6666666666665</v>
      </c>
      <c r="O76" s="357">
        <f t="shared" si="60"/>
        <v>639042</v>
      </c>
      <c r="P76" s="357">
        <f>SUM(C76:N76)</f>
        <v>639041.9999999999</v>
      </c>
    </row>
    <row r="77" spans="1:27" ht="18">
      <c r="A77" s="360" t="s">
        <v>374</v>
      </c>
      <c r="B77" s="360"/>
      <c r="C77" s="361">
        <f aca="true" t="shared" si="61" ref="C77:O77">C67+C76</f>
        <v>148846.24999999997</v>
      </c>
      <c r="D77" s="361">
        <f t="shared" si="61"/>
        <v>148846.24999999997</v>
      </c>
      <c r="E77" s="361">
        <f t="shared" si="61"/>
        <v>148846.24999999997</v>
      </c>
      <c r="F77" s="361">
        <f t="shared" si="61"/>
        <v>148846.24999999997</v>
      </c>
      <c r="G77" s="361">
        <f t="shared" si="61"/>
        <v>148846.24999999997</v>
      </c>
      <c r="H77" s="361">
        <f t="shared" si="61"/>
        <v>148846.24999999997</v>
      </c>
      <c r="I77" s="361">
        <f t="shared" si="61"/>
        <v>148846.24999999997</v>
      </c>
      <c r="J77" s="361">
        <f t="shared" si="61"/>
        <v>148846.24999999997</v>
      </c>
      <c r="K77" s="361">
        <f t="shared" si="61"/>
        <v>383171.25</v>
      </c>
      <c r="L77" s="361">
        <f t="shared" si="61"/>
        <v>311038.25</v>
      </c>
      <c r="M77" s="361">
        <f t="shared" si="61"/>
        <v>354740.25</v>
      </c>
      <c r="N77" s="361">
        <f t="shared" si="61"/>
        <v>148847.24999999997</v>
      </c>
      <c r="O77" s="361">
        <f t="shared" si="61"/>
        <v>2388567</v>
      </c>
      <c r="P77" s="361">
        <f>SUM(C77:N77)</f>
        <v>2388567</v>
      </c>
      <c r="Q77" s="137">
        <f>1_sz_melléklet!C77</f>
        <v>2388567</v>
      </c>
      <c r="R77" s="137">
        <f>P77-Q77</f>
        <v>0</v>
      </c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54">
      <c r="A78" s="362" t="s">
        <v>363</v>
      </c>
      <c r="B78" s="360"/>
      <c r="C78" s="361">
        <f aca="true" t="shared" si="62" ref="C78:N78">$O$78/12</f>
        <v>55710.166666666664</v>
      </c>
      <c r="D78" s="361">
        <f t="shared" si="62"/>
        <v>55710.166666666664</v>
      </c>
      <c r="E78" s="361">
        <f t="shared" si="62"/>
        <v>55710.166666666664</v>
      </c>
      <c r="F78" s="361">
        <f t="shared" si="62"/>
        <v>55710.166666666664</v>
      </c>
      <c r="G78" s="361">
        <f t="shared" si="62"/>
        <v>55710.166666666664</v>
      </c>
      <c r="H78" s="361">
        <f t="shared" si="62"/>
        <v>55710.166666666664</v>
      </c>
      <c r="I78" s="361">
        <f t="shared" si="62"/>
        <v>55710.166666666664</v>
      </c>
      <c r="J78" s="361">
        <f t="shared" si="62"/>
        <v>55710.166666666664</v>
      </c>
      <c r="K78" s="361">
        <f t="shared" si="62"/>
        <v>55710.166666666664</v>
      </c>
      <c r="L78" s="361">
        <f t="shared" si="62"/>
        <v>55710.166666666664</v>
      </c>
      <c r="M78" s="361">
        <f t="shared" si="62"/>
        <v>55710.166666666664</v>
      </c>
      <c r="N78" s="361">
        <f t="shared" si="62"/>
        <v>55710.166666666664</v>
      </c>
      <c r="O78" s="361">
        <f>1_sz_melléklet!C45</f>
        <v>668522</v>
      </c>
      <c r="P78" s="361">
        <f>SUM(C78:N78)</f>
        <v>668522</v>
      </c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18">
      <c r="A79" s="360" t="s">
        <v>375</v>
      </c>
      <c r="B79" s="360"/>
      <c r="C79" s="361">
        <f aca="true" t="shared" si="63" ref="C79:O79">C77-C78</f>
        <v>93136.08333333331</v>
      </c>
      <c r="D79" s="361">
        <f t="shared" si="63"/>
        <v>93136.08333333331</v>
      </c>
      <c r="E79" s="361">
        <f t="shared" si="63"/>
        <v>93136.08333333331</v>
      </c>
      <c r="F79" s="361">
        <f t="shared" si="63"/>
        <v>93136.08333333331</v>
      </c>
      <c r="G79" s="361">
        <f t="shared" si="63"/>
        <v>93136.08333333331</v>
      </c>
      <c r="H79" s="361">
        <f t="shared" si="63"/>
        <v>93136.08333333331</v>
      </c>
      <c r="I79" s="361">
        <f t="shared" si="63"/>
        <v>93136.08333333331</v>
      </c>
      <c r="J79" s="361">
        <f t="shared" si="63"/>
        <v>93136.08333333331</v>
      </c>
      <c r="K79" s="361">
        <f t="shared" si="63"/>
        <v>327461.0833333333</v>
      </c>
      <c r="L79" s="361">
        <f t="shared" si="63"/>
        <v>255328.08333333334</v>
      </c>
      <c r="M79" s="361">
        <f t="shared" si="63"/>
        <v>299030.0833333333</v>
      </c>
      <c r="N79" s="361">
        <f t="shared" si="63"/>
        <v>93137.08333333331</v>
      </c>
      <c r="O79" s="361">
        <f t="shared" si="63"/>
        <v>1720045</v>
      </c>
      <c r="P79" s="361">
        <f>SUM(C79:N79)</f>
        <v>1720044.9999999995</v>
      </c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s="284" customFormat="1" ht="15" customHeight="1">
      <c r="A80" s="157"/>
      <c r="B80" s="157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</row>
    <row r="81" spans="1:27" s="284" customFormat="1" ht="21" customHeight="1">
      <c r="A81" s="157" t="s">
        <v>376</v>
      </c>
      <c r="B81" s="157"/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</row>
    <row r="82" spans="1:27" s="284" customFormat="1" ht="15" customHeight="1">
      <c r="A82" s="337" t="s">
        <v>331</v>
      </c>
      <c r="B82" s="336" t="s">
        <v>377</v>
      </c>
      <c r="C82" s="336" t="s">
        <v>333</v>
      </c>
      <c r="D82" s="336" t="s">
        <v>334</v>
      </c>
      <c r="E82" s="336" t="s">
        <v>335</v>
      </c>
      <c r="F82" s="336" t="s">
        <v>336</v>
      </c>
      <c r="G82" s="336" t="s">
        <v>337</v>
      </c>
      <c r="H82" s="336" t="s">
        <v>338</v>
      </c>
      <c r="I82" s="336" t="s">
        <v>339</v>
      </c>
      <c r="J82" s="336" t="s">
        <v>340</v>
      </c>
      <c r="K82" s="336" t="s">
        <v>341</v>
      </c>
      <c r="L82" s="336" t="s">
        <v>342</v>
      </c>
      <c r="M82" s="336" t="s">
        <v>343</v>
      </c>
      <c r="N82" s="336" t="s">
        <v>344</v>
      </c>
      <c r="O82" s="336" t="s">
        <v>216</v>
      </c>
      <c r="P82" s="336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</row>
    <row r="83" spans="1:27" s="284" customFormat="1" ht="15" customHeight="1">
      <c r="A83" s="336" t="s">
        <v>311</v>
      </c>
      <c r="B83" t="s">
        <v>378</v>
      </c>
      <c r="C83" s="340">
        <f>O83/12</f>
        <v>20.75</v>
      </c>
      <c r="D83" s="340">
        <v>21</v>
      </c>
      <c r="E83" s="340">
        <v>21</v>
      </c>
      <c r="F83" s="340">
        <v>21</v>
      </c>
      <c r="G83" s="340">
        <v>21</v>
      </c>
      <c r="H83" s="340">
        <v>21</v>
      </c>
      <c r="I83" s="340">
        <v>21</v>
      </c>
      <c r="J83" s="340">
        <v>21</v>
      </c>
      <c r="K83" s="340">
        <v>21</v>
      </c>
      <c r="L83" s="340">
        <v>20</v>
      </c>
      <c r="M83" s="340">
        <v>20</v>
      </c>
      <c r="N83" s="340">
        <v>20</v>
      </c>
      <c r="O83" s="364">
        <f>'10. sz. melléklet Hétszínvirág'!C41</f>
        <v>249</v>
      </c>
      <c r="P83" s="364">
        <f aca="true" t="shared" si="64" ref="P83:P116">SUM(C83:N83)</f>
        <v>248.75</v>
      </c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</row>
    <row r="84" spans="1:27" s="284" customFormat="1" ht="15" customHeight="1">
      <c r="A84" s="157"/>
      <c r="B84" t="s">
        <v>379</v>
      </c>
      <c r="C84" s="340">
        <f aca="true" t="shared" si="65" ref="C84:N84">$O$84/12</f>
        <v>9741.166666666666</v>
      </c>
      <c r="D84" s="340">
        <f t="shared" si="65"/>
        <v>9741.166666666666</v>
      </c>
      <c r="E84" s="340">
        <f t="shared" si="65"/>
        <v>9741.166666666666</v>
      </c>
      <c r="F84" s="340">
        <f t="shared" si="65"/>
        <v>9741.166666666666</v>
      </c>
      <c r="G84" s="340">
        <f t="shared" si="65"/>
        <v>9741.166666666666</v>
      </c>
      <c r="H84" s="340">
        <f t="shared" si="65"/>
        <v>9741.166666666666</v>
      </c>
      <c r="I84" s="340">
        <f t="shared" si="65"/>
        <v>9741.166666666666</v>
      </c>
      <c r="J84" s="340">
        <f t="shared" si="65"/>
        <v>9741.166666666666</v>
      </c>
      <c r="K84" s="340">
        <f t="shared" si="65"/>
        <v>9741.166666666666</v>
      </c>
      <c r="L84" s="340">
        <f t="shared" si="65"/>
        <v>9741.166666666666</v>
      </c>
      <c r="M84" s="340">
        <f t="shared" si="65"/>
        <v>9741.166666666666</v>
      </c>
      <c r="N84" s="340">
        <f t="shared" si="65"/>
        <v>9741.166666666666</v>
      </c>
      <c r="O84" s="340">
        <f>'10. sz. melléklet Hétszínvirág'!C42</f>
        <v>116894</v>
      </c>
      <c r="P84" s="364">
        <f t="shared" si="64"/>
        <v>116894.00000000001</v>
      </c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</row>
    <row r="85" spans="1:27" s="284" customFormat="1" ht="15" customHeight="1">
      <c r="A85" s="157"/>
      <c r="B85" s="336" t="s">
        <v>216</v>
      </c>
      <c r="C85" s="339">
        <f aca="true" t="shared" si="66" ref="C85:O85">SUM(C83:C84)</f>
        <v>9761.916666666666</v>
      </c>
      <c r="D85" s="339">
        <f t="shared" si="66"/>
        <v>9762.166666666666</v>
      </c>
      <c r="E85" s="339">
        <f t="shared" si="66"/>
        <v>9762.166666666666</v>
      </c>
      <c r="F85" s="339">
        <f t="shared" si="66"/>
        <v>9762.166666666666</v>
      </c>
      <c r="G85" s="339">
        <f t="shared" si="66"/>
        <v>9762.166666666666</v>
      </c>
      <c r="H85" s="339">
        <f t="shared" si="66"/>
        <v>9762.166666666666</v>
      </c>
      <c r="I85" s="339">
        <f t="shared" si="66"/>
        <v>9762.166666666666</v>
      </c>
      <c r="J85" s="339">
        <f t="shared" si="66"/>
        <v>9762.166666666666</v>
      </c>
      <c r="K85" s="339">
        <f t="shared" si="66"/>
        <v>9762.166666666666</v>
      </c>
      <c r="L85" s="339">
        <f t="shared" si="66"/>
        <v>9761.166666666666</v>
      </c>
      <c r="M85" s="339">
        <f t="shared" si="66"/>
        <v>9761.166666666666</v>
      </c>
      <c r="N85" s="339">
        <f t="shared" si="66"/>
        <v>9761.166666666666</v>
      </c>
      <c r="O85" s="339">
        <f t="shared" si="66"/>
        <v>117143</v>
      </c>
      <c r="P85" s="339">
        <f t="shared" si="64"/>
        <v>117142.75000000001</v>
      </c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</row>
    <row r="86" spans="1:27" s="284" customFormat="1" ht="15" customHeight="1">
      <c r="A86" s="336" t="s">
        <v>348</v>
      </c>
      <c r="B86" t="s">
        <v>378</v>
      </c>
      <c r="C86" s="364">
        <v>32</v>
      </c>
      <c r="D86" s="364">
        <v>32</v>
      </c>
      <c r="E86" s="364">
        <v>32</v>
      </c>
      <c r="F86" s="364">
        <v>32</v>
      </c>
      <c r="G86" s="364">
        <v>32</v>
      </c>
      <c r="H86" s="364">
        <v>32</v>
      </c>
      <c r="I86" s="364">
        <v>32</v>
      </c>
      <c r="J86" s="364">
        <v>33</v>
      </c>
      <c r="K86" s="364">
        <v>33</v>
      </c>
      <c r="L86" s="364">
        <v>33</v>
      </c>
      <c r="M86" s="364">
        <v>33</v>
      </c>
      <c r="N86" s="364">
        <v>33</v>
      </c>
      <c r="O86" s="340">
        <f>'11. sz. melléklet Bóbita'!C41</f>
        <v>389</v>
      </c>
      <c r="P86" s="339">
        <f t="shared" si="64"/>
        <v>389</v>
      </c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</row>
    <row r="87" spans="1:27" s="284" customFormat="1" ht="15" customHeight="1">
      <c r="A87" s="157"/>
      <c r="B87" t="s">
        <v>379</v>
      </c>
      <c r="C87" s="340">
        <f aca="true" t="shared" si="67" ref="C87:N87">$O$87/12</f>
        <v>5611.333333333333</v>
      </c>
      <c r="D87" s="340">
        <f t="shared" si="67"/>
        <v>5611.333333333333</v>
      </c>
      <c r="E87" s="340">
        <f t="shared" si="67"/>
        <v>5611.333333333333</v>
      </c>
      <c r="F87" s="340">
        <f t="shared" si="67"/>
        <v>5611.333333333333</v>
      </c>
      <c r="G87" s="340">
        <f t="shared" si="67"/>
        <v>5611.333333333333</v>
      </c>
      <c r="H87" s="340">
        <f t="shared" si="67"/>
        <v>5611.333333333333</v>
      </c>
      <c r="I87" s="340">
        <f t="shared" si="67"/>
        <v>5611.333333333333</v>
      </c>
      <c r="J87" s="340">
        <f t="shared" si="67"/>
        <v>5611.333333333333</v>
      </c>
      <c r="K87" s="340">
        <f t="shared" si="67"/>
        <v>5611.333333333333</v>
      </c>
      <c r="L87" s="340">
        <f t="shared" si="67"/>
        <v>5611.333333333333</v>
      </c>
      <c r="M87" s="340">
        <f t="shared" si="67"/>
        <v>5611.333333333333</v>
      </c>
      <c r="N87" s="340">
        <f t="shared" si="67"/>
        <v>5611.333333333333</v>
      </c>
      <c r="O87" s="340">
        <f>'11. sz. melléklet Bóbita'!C42</f>
        <v>67336</v>
      </c>
      <c r="P87" s="339">
        <f t="shared" si="64"/>
        <v>67336.00000000001</v>
      </c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</row>
    <row r="88" spans="1:27" s="284" customFormat="1" ht="24" customHeight="1">
      <c r="A88" s="157"/>
      <c r="B88" s="336" t="s">
        <v>216</v>
      </c>
      <c r="C88" s="339">
        <f aca="true" t="shared" si="68" ref="C88:O88">SUM(C86:C87)</f>
        <v>5643.333333333333</v>
      </c>
      <c r="D88" s="339">
        <f t="shared" si="68"/>
        <v>5643.333333333333</v>
      </c>
      <c r="E88" s="339">
        <f t="shared" si="68"/>
        <v>5643.333333333333</v>
      </c>
      <c r="F88" s="339">
        <f t="shared" si="68"/>
        <v>5643.333333333333</v>
      </c>
      <c r="G88" s="339">
        <f t="shared" si="68"/>
        <v>5643.333333333333</v>
      </c>
      <c r="H88" s="339">
        <f t="shared" si="68"/>
        <v>5643.333333333333</v>
      </c>
      <c r="I88" s="339">
        <f t="shared" si="68"/>
        <v>5643.333333333333</v>
      </c>
      <c r="J88" s="339">
        <f t="shared" si="68"/>
        <v>5644.333333333333</v>
      </c>
      <c r="K88" s="339">
        <f t="shared" si="68"/>
        <v>5644.333333333333</v>
      </c>
      <c r="L88" s="339">
        <f t="shared" si="68"/>
        <v>5644.333333333333</v>
      </c>
      <c r="M88" s="339">
        <f t="shared" si="68"/>
        <v>5644.333333333333</v>
      </c>
      <c r="N88" s="339">
        <f t="shared" si="68"/>
        <v>5644.333333333333</v>
      </c>
      <c r="O88" s="339">
        <f t="shared" si="68"/>
        <v>67725</v>
      </c>
      <c r="P88" s="339">
        <f t="shared" si="64"/>
        <v>67725.00000000001</v>
      </c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</row>
    <row r="89" spans="1:27" s="284" customFormat="1" ht="15" customHeight="1">
      <c r="A89" s="336" t="s">
        <v>349</v>
      </c>
      <c r="B89" t="s">
        <v>378</v>
      </c>
      <c r="C89" s="340">
        <f aca="true" t="shared" si="69" ref="C89:N89">$O$89/12</f>
        <v>112.75</v>
      </c>
      <c r="D89" s="340">
        <f t="shared" si="69"/>
        <v>112.75</v>
      </c>
      <c r="E89" s="340">
        <f t="shared" si="69"/>
        <v>112.75</v>
      </c>
      <c r="F89" s="340">
        <f t="shared" si="69"/>
        <v>112.75</v>
      </c>
      <c r="G89" s="340">
        <f t="shared" si="69"/>
        <v>112.75</v>
      </c>
      <c r="H89" s="340">
        <f t="shared" si="69"/>
        <v>112.75</v>
      </c>
      <c r="I89" s="340">
        <f t="shared" si="69"/>
        <v>112.75</v>
      </c>
      <c r="J89" s="340">
        <f t="shared" si="69"/>
        <v>112.75</v>
      </c>
      <c r="K89" s="340">
        <f t="shared" si="69"/>
        <v>112.75</v>
      </c>
      <c r="L89" s="340">
        <f t="shared" si="69"/>
        <v>112.75</v>
      </c>
      <c r="M89" s="340">
        <f t="shared" si="69"/>
        <v>112.75</v>
      </c>
      <c r="N89" s="340">
        <f t="shared" si="69"/>
        <v>112.75</v>
      </c>
      <c r="O89" s="340">
        <f>'12. sz.mell. Családs.és Bölcsőd'!C27</f>
        <v>1353</v>
      </c>
      <c r="P89" s="339">
        <f t="shared" si="64"/>
        <v>1353</v>
      </c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</row>
    <row r="90" spans="1:27" s="284" customFormat="1" ht="15" customHeight="1">
      <c r="A90" s="157"/>
      <c r="B90" t="s">
        <v>379</v>
      </c>
      <c r="C90" s="340">
        <f aca="true" t="shared" si="70" ref="C90:N90">$O$90/12</f>
        <v>3627.9166666666665</v>
      </c>
      <c r="D90" s="340">
        <f t="shared" si="70"/>
        <v>3627.9166666666665</v>
      </c>
      <c r="E90" s="340">
        <f t="shared" si="70"/>
        <v>3627.9166666666665</v>
      </c>
      <c r="F90" s="340">
        <f t="shared" si="70"/>
        <v>3627.9166666666665</v>
      </c>
      <c r="G90" s="340">
        <f t="shared" si="70"/>
        <v>3627.9166666666665</v>
      </c>
      <c r="H90" s="340">
        <f t="shared" si="70"/>
        <v>3627.9166666666665</v>
      </c>
      <c r="I90" s="340">
        <f t="shared" si="70"/>
        <v>3627.9166666666665</v>
      </c>
      <c r="J90" s="340">
        <f t="shared" si="70"/>
        <v>3627.9166666666665</v>
      </c>
      <c r="K90" s="340">
        <f t="shared" si="70"/>
        <v>3627.9166666666665</v>
      </c>
      <c r="L90" s="340">
        <f t="shared" si="70"/>
        <v>3627.9166666666665</v>
      </c>
      <c r="M90" s="340">
        <f t="shared" si="70"/>
        <v>3627.9166666666665</v>
      </c>
      <c r="N90" s="340">
        <f t="shared" si="70"/>
        <v>3627.9166666666665</v>
      </c>
      <c r="O90" s="340">
        <f>'12. sz.mell. Családs.és Bölcsőd'!C42</f>
        <v>43535</v>
      </c>
      <c r="P90" s="339">
        <f t="shared" si="64"/>
        <v>43535</v>
      </c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</row>
    <row r="91" spans="1:27" s="284" customFormat="1" ht="15" customHeight="1">
      <c r="A91" s="157"/>
      <c r="B91" s="336" t="s">
        <v>216</v>
      </c>
      <c r="C91" s="339">
        <f aca="true" t="shared" si="71" ref="C91:O91">SUM(C89:C90)</f>
        <v>3740.6666666666665</v>
      </c>
      <c r="D91" s="339">
        <f t="shared" si="71"/>
        <v>3740.6666666666665</v>
      </c>
      <c r="E91" s="339">
        <f t="shared" si="71"/>
        <v>3740.6666666666665</v>
      </c>
      <c r="F91" s="339">
        <f t="shared" si="71"/>
        <v>3740.6666666666665</v>
      </c>
      <c r="G91" s="339">
        <f t="shared" si="71"/>
        <v>3740.6666666666665</v>
      </c>
      <c r="H91" s="339">
        <f t="shared" si="71"/>
        <v>3740.6666666666665</v>
      </c>
      <c r="I91" s="339">
        <f t="shared" si="71"/>
        <v>3740.6666666666665</v>
      </c>
      <c r="J91" s="339">
        <f t="shared" si="71"/>
        <v>3740.6666666666665</v>
      </c>
      <c r="K91" s="339">
        <f t="shared" si="71"/>
        <v>3740.6666666666665</v>
      </c>
      <c r="L91" s="339">
        <f t="shared" si="71"/>
        <v>3740.6666666666665</v>
      </c>
      <c r="M91" s="339">
        <f t="shared" si="71"/>
        <v>3740.6666666666665</v>
      </c>
      <c r="N91" s="339">
        <f t="shared" si="71"/>
        <v>3740.6666666666665</v>
      </c>
      <c r="O91" s="339">
        <f t="shared" si="71"/>
        <v>44888</v>
      </c>
      <c r="P91" s="339">
        <f t="shared" si="64"/>
        <v>44887.99999999999</v>
      </c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</row>
    <row r="92" spans="1:27" s="284" customFormat="1" ht="15" customHeight="1">
      <c r="A92" s="336" t="s">
        <v>350</v>
      </c>
      <c r="B92" t="s">
        <v>378</v>
      </c>
      <c r="C92" s="340">
        <f aca="true" t="shared" si="72" ref="C92:N92">$O$92/12</f>
        <v>317.8333333333333</v>
      </c>
      <c r="D92" s="340">
        <f t="shared" si="72"/>
        <v>317.8333333333333</v>
      </c>
      <c r="E92" s="340">
        <f t="shared" si="72"/>
        <v>317.8333333333333</v>
      </c>
      <c r="F92" s="340">
        <f t="shared" si="72"/>
        <v>317.8333333333333</v>
      </c>
      <c r="G92" s="340">
        <f t="shared" si="72"/>
        <v>317.8333333333333</v>
      </c>
      <c r="H92" s="340">
        <f t="shared" si="72"/>
        <v>317.8333333333333</v>
      </c>
      <c r="I92" s="340">
        <f t="shared" si="72"/>
        <v>317.8333333333333</v>
      </c>
      <c r="J92" s="340">
        <f t="shared" si="72"/>
        <v>317.8333333333333</v>
      </c>
      <c r="K92" s="340">
        <f t="shared" si="72"/>
        <v>317.8333333333333</v>
      </c>
      <c r="L92" s="340">
        <f t="shared" si="72"/>
        <v>317.8333333333333</v>
      </c>
      <c r="M92" s="340">
        <f t="shared" si="72"/>
        <v>317.8333333333333</v>
      </c>
      <c r="N92" s="340">
        <f t="shared" si="72"/>
        <v>317.8333333333333</v>
      </c>
      <c r="O92" s="340">
        <f>'13. sz. mellékletMűvelődési ház'!C27</f>
        <v>3814</v>
      </c>
      <c r="P92" s="339">
        <f t="shared" si="64"/>
        <v>3814.0000000000005</v>
      </c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</row>
    <row r="93" spans="1:27" s="284" customFormat="1" ht="15" customHeight="1">
      <c r="A93" s="157"/>
      <c r="B93" t="s">
        <v>379</v>
      </c>
      <c r="C93" s="340">
        <f aca="true" t="shared" si="73" ref="C93:N93">$O$93/12</f>
        <v>2961.3333333333335</v>
      </c>
      <c r="D93" s="340">
        <f t="shared" si="73"/>
        <v>2961.3333333333335</v>
      </c>
      <c r="E93" s="340">
        <f t="shared" si="73"/>
        <v>2961.3333333333335</v>
      </c>
      <c r="F93" s="340">
        <f t="shared" si="73"/>
        <v>2961.3333333333335</v>
      </c>
      <c r="G93" s="340">
        <f t="shared" si="73"/>
        <v>2961.3333333333335</v>
      </c>
      <c r="H93" s="340">
        <f t="shared" si="73"/>
        <v>2961.3333333333335</v>
      </c>
      <c r="I93" s="340">
        <f t="shared" si="73"/>
        <v>2961.3333333333335</v>
      </c>
      <c r="J93" s="340">
        <f t="shared" si="73"/>
        <v>2961.3333333333335</v>
      </c>
      <c r="K93" s="340">
        <f t="shared" si="73"/>
        <v>2961.3333333333335</v>
      </c>
      <c r="L93" s="340">
        <f t="shared" si="73"/>
        <v>2961.3333333333335</v>
      </c>
      <c r="M93" s="340">
        <f t="shared" si="73"/>
        <v>2961.3333333333335</v>
      </c>
      <c r="N93" s="340">
        <f t="shared" si="73"/>
        <v>2961.3333333333335</v>
      </c>
      <c r="O93" s="340">
        <f>'13. sz. mellékletMűvelődési ház'!C42</f>
        <v>35536</v>
      </c>
      <c r="P93" s="339">
        <f t="shared" si="64"/>
        <v>35535.99999999999</v>
      </c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</row>
    <row r="94" spans="1:27" s="284" customFormat="1" ht="15" customHeight="1">
      <c r="A94" s="157"/>
      <c r="B94" s="336" t="s">
        <v>216</v>
      </c>
      <c r="C94" s="339">
        <f aca="true" t="shared" si="74" ref="C94:O94">SUM(C92:C93)</f>
        <v>3279.166666666667</v>
      </c>
      <c r="D94" s="339">
        <f t="shared" si="74"/>
        <v>3279.166666666667</v>
      </c>
      <c r="E94" s="339">
        <f t="shared" si="74"/>
        <v>3279.166666666667</v>
      </c>
      <c r="F94" s="339">
        <f t="shared" si="74"/>
        <v>3279.166666666667</v>
      </c>
      <c r="G94" s="339">
        <f t="shared" si="74"/>
        <v>3279.166666666667</v>
      </c>
      <c r="H94" s="339">
        <f t="shared" si="74"/>
        <v>3279.166666666667</v>
      </c>
      <c r="I94" s="339">
        <f t="shared" si="74"/>
        <v>3279.166666666667</v>
      </c>
      <c r="J94" s="339">
        <f t="shared" si="74"/>
        <v>3279.166666666667</v>
      </c>
      <c r="K94" s="339">
        <f t="shared" si="74"/>
        <v>3279.166666666667</v>
      </c>
      <c r="L94" s="339">
        <f t="shared" si="74"/>
        <v>3279.166666666667</v>
      </c>
      <c r="M94" s="339">
        <f t="shared" si="74"/>
        <v>3279.166666666667</v>
      </c>
      <c r="N94" s="339">
        <f t="shared" si="74"/>
        <v>3279.166666666667</v>
      </c>
      <c r="O94" s="339">
        <f t="shared" si="74"/>
        <v>39350</v>
      </c>
      <c r="P94" s="339">
        <f t="shared" si="64"/>
        <v>39350</v>
      </c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</row>
    <row r="95" spans="1:27" s="284" customFormat="1" ht="15" customHeight="1">
      <c r="A95" s="336" t="s">
        <v>352</v>
      </c>
      <c r="B95" t="s">
        <v>378</v>
      </c>
      <c r="C95" s="340">
        <f aca="true" t="shared" si="75" ref="C95:N95">$O$95/12</f>
        <v>50.583333333333336</v>
      </c>
      <c r="D95" s="340">
        <f t="shared" si="75"/>
        <v>50.583333333333336</v>
      </c>
      <c r="E95" s="340">
        <f t="shared" si="75"/>
        <v>50.583333333333336</v>
      </c>
      <c r="F95" s="340">
        <f t="shared" si="75"/>
        <v>50.583333333333336</v>
      </c>
      <c r="G95" s="340">
        <f t="shared" si="75"/>
        <v>50.583333333333336</v>
      </c>
      <c r="H95" s="340">
        <f t="shared" si="75"/>
        <v>50.583333333333336</v>
      </c>
      <c r="I95" s="340">
        <f t="shared" si="75"/>
        <v>50.583333333333336</v>
      </c>
      <c r="J95" s="340">
        <f t="shared" si="75"/>
        <v>50.583333333333336</v>
      </c>
      <c r="K95" s="340">
        <f t="shared" si="75"/>
        <v>50.583333333333336</v>
      </c>
      <c r="L95" s="340">
        <f t="shared" si="75"/>
        <v>50.583333333333336</v>
      </c>
      <c r="M95" s="340">
        <f t="shared" si="75"/>
        <v>50.583333333333336</v>
      </c>
      <c r="N95" s="340">
        <f t="shared" si="75"/>
        <v>50.583333333333336</v>
      </c>
      <c r="O95" s="340">
        <f>'14. sz. melléklet Könyvtár'!C27</f>
        <v>607</v>
      </c>
      <c r="P95" s="339">
        <f t="shared" si="64"/>
        <v>607</v>
      </c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</row>
    <row r="96" spans="1:27" s="284" customFormat="1" ht="15" customHeight="1">
      <c r="A96" s="157"/>
      <c r="B96" t="s">
        <v>379</v>
      </c>
      <c r="C96" s="340">
        <f aca="true" t="shared" si="76" ref="C96:N96">$O$96/12</f>
        <v>992.1666666666666</v>
      </c>
      <c r="D96" s="340">
        <f t="shared" si="76"/>
        <v>992.1666666666666</v>
      </c>
      <c r="E96" s="340">
        <f t="shared" si="76"/>
        <v>992.1666666666666</v>
      </c>
      <c r="F96" s="340">
        <f t="shared" si="76"/>
        <v>992.1666666666666</v>
      </c>
      <c r="G96" s="340">
        <f t="shared" si="76"/>
        <v>992.1666666666666</v>
      </c>
      <c r="H96" s="340">
        <f t="shared" si="76"/>
        <v>992.1666666666666</v>
      </c>
      <c r="I96" s="340">
        <f t="shared" si="76"/>
        <v>992.1666666666666</v>
      </c>
      <c r="J96" s="340">
        <f t="shared" si="76"/>
        <v>992.1666666666666</v>
      </c>
      <c r="K96" s="340">
        <f t="shared" si="76"/>
        <v>992.1666666666666</v>
      </c>
      <c r="L96" s="340">
        <f t="shared" si="76"/>
        <v>992.1666666666666</v>
      </c>
      <c r="M96" s="340">
        <f t="shared" si="76"/>
        <v>992.1666666666666</v>
      </c>
      <c r="N96" s="340">
        <f t="shared" si="76"/>
        <v>992.1666666666666</v>
      </c>
      <c r="O96" s="340">
        <f>'14. sz. melléklet Könyvtár'!C42</f>
        <v>11906</v>
      </c>
      <c r="P96" s="339">
        <f t="shared" si="64"/>
        <v>11905.999999999998</v>
      </c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</row>
    <row r="97" spans="1:27" s="284" customFormat="1" ht="15" customHeight="1">
      <c r="A97" s="157"/>
      <c r="B97" s="336" t="s">
        <v>216</v>
      </c>
      <c r="C97" s="339">
        <f aca="true" t="shared" si="77" ref="C97:O97">SUM(C95:C96)</f>
        <v>1042.75</v>
      </c>
      <c r="D97" s="339">
        <f t="shared" si="77"/>
        <v>1042.75</v>
      </c>
      <c r="E97" s="339">
        <f t="shared" si="77"/>
        <v>1042.75</v>
      </c>
      <c r="F97" s="339">
        <f t="shared" si="77"/>
        <v>1042.75</v>
      </c>
      <c r="G97" s="339">
        <f t="shared" si="77"/>
        <v>1042.75</v>
      </c>
      <c r="H97" s="339">
        <f t="shared" si="77"/>
        <v>1042.75</v>
      </c>
      <c r="I97" s="339">
        <f t="shared" si="77"/>
        <v>1042.75</v>
      </c>
      <c r="J97" s="339">
        <f t="shared" si="77"/>
        <v>1042.75</v>
      </c>
      <c r="K97" s="339">
        <f t="shared" si="77"/>
        <v>1042.75</v>
      </c>
      <c r="L97" s="339">
        <f t="shared" si="77"/>
        <v>1042.75</v>
      </c>
      <c r="M97" s="339">
        <f t="shared" si="77"/>
        <v>1042.75</v>
      </c>
      <c r="N97" s="339">
        <f t="shared" si="77"/>
        <v>1042.75</v>
      </c>
      <c r="O97" s="339">
        <f t="shared" si="77"/>
        <v>12513</v>
      </c>
      <c r="P97" s="339">
        <f t="shared" si="64"/>
        <v>12513</v>
      </c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</row>
    <row r="98" spans="1:27" s="284" customFormat="1" ht="15" customHeight="1">
      <c r="A98" s="336" t="s">
        <v>310</v>
      </c>
      <c r="B98" t="s">
        <v>378</v>
      </c>
      <c r="C98" s="340">
        <f aca="true" t="shared" si="78" ref="C98:N98">$O$98/12</f>
        <v>8104.333333333333</v>
      </c>
      <c r="D98" s="340">
        <f t="shared" si="78"/>
        <v>8104.333333333333</v>
      </c>
      <c r="E98" s="340">
        <f t="shared" si="78"/>
        <v>8104.333333333333</v>
      </c>
      <c r="F98" s="340">
        <f t="shared" si="78"/>
        <v>8104.333333333333</v>
      </c>
      <c r="G98" s="340">
        <f t="shared" si="78"/>
        <v>8104.333333333333</v>
      </c>
      <c r="H98" s="340">
        <f t="shared" si="78"/>
        <v>8104.333333333333</v>
      </c>
      <c r="I98" s="340">
        <f t="shared" si="78"/>
        <v>8104.333333333333</v>
      </c>
      <c r="J98" s="340">
        <f t="shared" si="78"/>
        <v>8104.333333333333</v>
      </c>
      <c r="K98" s="340">
        <f t="shared" si="78"/>
        <v>8104.333333333333</v>
      </c>
      <c r="L98" s="340">
        <f t="shared" si="78"/>
        <v>8104.333333333333</v>
      </c>
      <c r="M98" s="340">
        <f t="shared" si="78"/>
        <v>8104.333333333333</v>
      </c>
      <c r="N98" s="340">
        <f t="shared" si="78"/>
        <v>8104.333333333333</v>
      </c>
      <c r="O98" s="340">
        <f>'15.sz. melléklet IGESZ'!C27</f>
        <v>97252</v>
      </c>
      <c r="P98" s="339">
        <f t="shared" si="64"/>
        <v>97251.99999999999</v>
      </c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</row>
    <row r="99" spans="1:27" s="284" customFormat="1" ht="15" customHeight="1">
      <c r="A99" s="157"/>
      <c r="B99" t="s">
        <v>379</v>
      </c>
      <c r="C99" s="340">
        <f aca="true" t="shared" si="79" ref="C99:N99">$O$99/12</f>
        <v>17539.166666666668</v>
      </c>
      <c r="D99" s="340">
        <f t="shared" si="79"/>
        <v>17539.166666666668</v>
      </c>
      <c r="E99" s="340">
        <f t="shared" si="79"/>
        <v>17539.166666666668</v>
      </c>
      <c r="F99" s="340">
        <f t="shared" si="79"/>
        <v>17539.166666666668</v>
      </c>
      <c r="G99" s="340">
        <f t="shared" si="79"/>
        <v>17539.166666666668</v>
      </c>
      <c r="H99" s="340">
        <f t="shared" si="79"/>
        <v>17539.166666666668</v>
      </c>
      <c r="I99" s="340">
        <f t="shared" si="79"/>
        <v>17539.166666666668</v>
      </c>
      <c r="J99" s="340">
        <f t="shared" si="79"/>
        <v>17539.166666666668</v>
      </c>
      <c r="K99" s="340">
        <f t="shared" si="79"/>
        <v>17539.166666666668</v>
      </c>
      <c r="L99" s="340">
        <f t="shared" si="79"/>
        <v>17539.166666666668</v>
      </c>
      <c r="M99" s="340">
        <f t="shared" si="79"/>
        <v>17539.166666666668</v>
      </c>
      <c r="N99" s="340">
        <f t="shared" si="79"/>
        <v>17539.166666666668</v>
      </c>
      <c r="O99" s="340">
        <f>'15.sz. melléklet IGESZ'!C42</f>
        <v>210470</v>
      </c>
      <c r="P99" s="339">
        <f t="shared" si="64"/>
        <v>210469.99999999997</v>
      </c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</row>
    <row r="100" spans="1:27" s="284" customFormat="1" ht="15" customHeight="1">
      <c r="A100" s="157"/>
      <c r="B100" s="336" t="s">
        <v>216</v>
      </c>
      <c r="C100" s="339">
        <f aca="true" t="shared" si="80" ref="C100:O100">SUM(C98:C99)</f>
        <v>25643.5</v>
      </c>
      <c r="D100" s="339">
        <f t="shared" si="80"/>
        <v>25643.5</v>
      </c>
      <c r="E100" s="339">
        <f t="shared" si="80"/>
        <v>25643.5</v>
      </c>
      <c r="F100" s="339">
        <f t="shared" si="80"/>
        <v>25643.5</v>
      </c>
      <c r="G100" s="339">
        <f t="shared" si="80"/>
        <v>25643.5</v>
      </c>
      <c r="H100" s="339">
        <f t="shared" si="80"/>
        <v>25643.5</v>
      </c>
      <c r="I100" s="339">
        <f t="shared" si="80"/>
        <v>25643.5</v>
      </c>
      <c r="J100" s="339">
        <f t="shared" si="80"/>
        <v>25643.5</v>
      </c>
      <c r="K100" s="339">
        <f t="shared" si="80"/>
        <v>25643.5</v>
      </c>
      <c r="L100" s="339">
        <f t="shared" si="80"/>
        <v>25643.5</v>
      </c>
      <c r="M100" s="339">
        <f t="shared" si="80"/>
        <v>25643.5</v>
      </c>
      <c r="N100" s="339">
        <f t="shared" si="80"/>
        <v>25643.5</v>
      </c>
      <c r="O100" s="339">
        <f t="shared" si="80"/>
        <v>307722</v>
      </c>
      <c r="P100" s="339">
        <f t="shared" si="64"/>
        <v>307722</v>
      </c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</row>
    <row r="101" spans="1:27" s="284" customFormat="1" ht="15" customHeight="1">
      <c r="A101" s="343" t="s">
        <v>353</v>
      </c>
      <c r="B101" s="365"/>
      <c r="C101" s="366">
        <f aca="true" t="shared" si="81" ref="C101:O101">C85+C88+C91+C94+C100+C97</f>
        <v>49111.333333333336</v>
      </c>
      <c r="D101" s="366">
        <f t="shared" si="81"/>
        <v>49111.583333333336</v>
      </c>
      <c r="E101" s="366">
        <f t="shared" si="81"/>
        <v>49111.583333333336</v>
      </c>
      <c r="F101" s="366">
        <f t="shared" si="81"/>
        <v>49111.583333333336</v>
      </c>
      <c r="G101" s="366">
        <f t="shared" si="81"/>
        <v>49111.583333333336</v>
      </c>
      <c r="H101" s="366">
        <f t="shared" si="81"/>
        <v>49111.583333333336</v>
      </c>
      <c r="I101" s="366">
        <f t="shared" si="81"/>
        <v>49111.583333333336</v>
      </c>
      <c r="J101" s="366">
        <f t="shared" si="81"/>
        <v>49112.583333333336</v>
      </c>
      <c r="K101" s="366">
        <f t="shared" si="81"/>
        <v>49112.583333333336</v>
      </c>
      <c r="L101" s="366">
        <f t="shared" si="81"/>
        <v>49111.583333333336</v>
      </c>
      <c r="M101" s="366">
        <f t="shared" si="81"/>
        <v>49111.583333333336</v>
      </c>
      <c r="N101" s="366">
        <f t="shared" si="81"/>
        <v>49111.583333333336</v>
      </c>
      <c r="O101" s="344">
        <f t="shared" si="81"/>
        <v>589341</v>
      </c>
      <c r="P101" s="344">
        <f t="shared" si="64"/>
        <v>589340.75</v>
      </c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</row>
    <row r="102" spans="1:27" s="284" customFormat="1" ht="15" customHeight="1">
      <c r="A102" s="336" t="s">
        <v>380</v>
      </c>
      <c r="B102" t="s">
        <v>378</v>
      </c>
      <c r="C102" s="340">
        <f aca="true" t="shared" si="82" ref="C102:N102">$O$102/12</f>
        <v>160.83333333333334</v>
      </c>
      <c r="D102" s="340">
        <f t="shared" si="82"/>
        <v>160.83333333333334</v>
      </c>
      <c r="E102" s="340">
        <f t="shared" si="82"/>
        <v>160.83333333333334</v>
      </c>
      <c r="F102" s="340">
        <f t="shared" si="82"/>
        <v>160.83333333333334</v>
      </c>
      <c r="G102" s="340">
        <f t="shared" si="82"/>
        <v>160.83333333333334</v>
      </c>
      <c r="H102" s="340">
        <f t="shared" si="82"/>
        <v>160.83333333333334</v>
      </c>
      <c r="I102" s="340">
        <f t="shared" si="82"/>
        <v>160.83333333333334</v>
      </c>
      <c r="J102" s="340">
        <f t="shared" si="82"/>
        <v>160.83333333333334</v>
      </c>
      <c r="K102" s="340">
        <f t="shared" si="82"/>
        <v>160.83333333333334</v>
      </c>
      <c r="L102" s="340">
        <f t="shared" si="82"/>
        <v>160.83333333333334</v>
      </c>
      <c r="M102" s="340">
        <f t="shared" si="82"/>
        <v>160.83333333333334</v>
      </c>
      <c r="N102" s="340">
        <f t="shared" si="82"/>
        <v>160.83333333333334</v>
      </c>
      <c r="O102" s="340">
        <f>'9. sz. melléklet Hivatal'!C27</f>
        <v>1930</v>
      </c>
      <c r="P102" s="339">
        <f t="shared" si="64"/>
        <v>1929.9999999999998</v>
      </c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</row>
    <row r="103" spans="1:27" s="284" customFormat="1" ht="15" customHeight="1">
      <c r="A103" s="157"/>
      <c r="B103" t="s">
        <v>379</v>
      </c>
      <c r="C103" s="340">
        <f aca="true" t="shared" si="83" ref="C103:N103">$O$103/12</f>
        <v>15237.083333333334</v>
      </c>
      <c r="D103" s="340">
        <f t="shared" si="83"/>
        <v>15237.083333333334</v>
      </c>
      <c r="E103" s="340">
        <f t="shared" si="83"/>
        <v>15237.083333333334</v>
      </c>
      <c r="F103" s="340">
        <f t="shared" si="83"/>
        <v>15237.083333333334</v>
      </c>
      <c r="G103" s="340">
        <f t="shared" si="83"/>
        <v>15237.083333333334</v>
      </c>
      <c r="H103" s="340">
        <f t="shared" si="83"/>
        <v>15237.083333333334</v>
      </c>
      <c r="I103" s="340">
        <f t="shared" si="83"/>
        <v>15237.083333333334</v>
      </c>
      <c r="J103" s="340">
        <f t="shared" si="83"/>
        <v>15237.083333333334</v>
      </c>
      <c r="K103" s="340">
        <f t="shared" si="83"/>
        <v>15237.083333333334</v>
      </c>
      <c r="L103" s="340">
        <f t="shared" si="83"/>
        <v>15237.083333333334</v>
      </c>
      <c r="M103" s="340">
        <f t="shared" si="83"/>
        <v>15237.083333333334</v>
      </c>
      <c r="N103" s="340">
        <f t="shared" si="83"/>
        <v>15237.083333333334</v>
      </c>
      <c r="O103" s="340">
        <f>'9. sz. melléklet Hivatal'!C42</f>
        <v>182845</v>
      </c>
      <c r="P103" s="339">
        <f t="shared" si="64"/>
        <v>182845.00000000003</v>
      </c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</row>
    <row r="104" spans="1:27" s="284" customFormat="1" ht="15" customHeight="1">
      <c r="A104" s="343" t="s">
        <v>381</v>
      </c>
      <c r="B104" s="365" t="s">
        <v>216</v>
      </c>
      <c r="C104" s="366">
        <f aca="true" t="shared" si="84" ref="C104:O104">SUM(C102:C103)</f>
        <v>15397.916666666668</v>
      </c>
      <c r="D104" s="366">
        <f t="shared" si="84"/>
        <v>15397.916666666668</v>
      </c>
      <c r="E104" s="366">
        <f t="shared" si="84"/>
        <v>15397.916666666668</v>
      </c>
      <c r="F104" s="366">
        <f t="shared" si="84"/>
        <v>15397.916666666668</v>
      </c>
      <c r="G104" s="366">
        <f t="shared" si="84"/>
        <v>15397.916666666668</v>
      </c>
      <c r="H104" s="366">
        <f t="shared" si="84"/>
        <v>15397.916666666668</v>
      </c>
      <c r="I104" s="366">
        <f t="shared" si="84"/>
        <v>15397.916666666668</v>
      </c>
      <c r="J104" s="366">
        <f t="shared" si="84"/>
        <v>15397.916666666668</v>
      </c>
      <c r="K104" s="366">
        <f t="shared" si="84"/>
        <v>15397.916666666668</v>
      </c>
      <c r="L104" s="366">
        <f t="shared" si="84"/>
        <v>15397.916666666668</v>
      </c>
      <c r="M104" s="366">
        <f t="shared" si="84"/>
        <v>15397.916666666668</v>
      </c>
      <c r="N104" s="366">
        <f t="shared" si="84"/>
        <v>15397.916666666668</v>
      </c>
      <c r="O104" s="344">
        <f t="shared" si="84"/>
        <v>184775</v>
      </c>
      <c r="P104" s="344">
        <f t="shared" si="64"/>
        <v>184775</v>
      </c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</row>
    <row r="105" spans="1:16" ht="12.75">
      <c r="A105" s="336"/>
      <c r="B105" s="336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9">
        <f t="shared" si="64"/>
        <v>0</v>
      </c>
    </row>
    <row r="106" spans="1:27" ht="12.75">
      <c r="A106" s="336" t="s">
        <v>382</v>
      </c>
      <c r="B106" s="336" t="s">
        <v>377</v>
      </c>
      <c r="C106" s="336" t="s">
        <v>333</v>
      </c>
      <c r="D106" s="336" t="s">
        <v>334</v>
      </c>
      <c r="E106" s="336" t="s">
        <v>335</v>
      </c>
      <c r="F106" s="336" t="s">
        <v>336</v>
      </c>
      <c r="G106" s="336" t="s">
        <v>337</v>
      </c>
      <c r="H106" s="336" t="s">
        <v>338</v>
      </c>
      <c r="I106" s="336" t="s">
        <v>339</v>
      </c>
      <c r="J106" s="336" t="s">
        <v>340</v>
      </c>
      <c r="K106" s="336" t="s">
        <v>341</v>
      </c>
      <c r="L106" s="336" t="s">
        <v>342</v>
      </c>
      <c r="M106" s="336" t="s">
        <v>343</v>
      </c>
      <c r="N106" s="336" t="s">
        <v>344</v>
      </c>
      <c r="O106" s="336" t="s">
        <v>216</v>
      </c>
      <c r="P106" s="339">
        <f t="shared" si="64"/>
        <v>0</v>
      </c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</row>
    <row r="107" spans="2:16" ht="12.75">
      <c r="B107" s="367" t="s">
        <v>383</v>
      </c>
      <c r="C107" s="340">
        <f aca="true" t="shared" si="85" ref="C107:N107">$O$107/12</f>
        <v>52089.5</v>
      </c>
      <c r="D107" s="340">
        <f t="shared" si="85"/>
        <v>52089.5</v>
      </c>
      <c r="E107" s="340">
        <f t="shared" si="85"/>
        <v>52089.5</v>
      </c>
      <c r="F107" s="340">
        <f t="shared" si="85"/>
        <v>52089.5</v>
      </c>
      <c r="G107" s="340">
        <f t="shared" si="85"/>
        <v>52089.5</v>
      </c>
      <c r="H107" s="340">
        <f t="shared" si="85"/>
        <v>52089.5</v>
      </c>
      <c r="I107" s="340">
        <f t="shared" si="85"/>
        <v>52089.5</v>
      </c>
      <c r="J107" s="340">
        <f t="shared" si="85"/>
        <v>52089.5</v>
      </c>
      <c r="K107" s="340">
        <f t="shared" si="85"/>
        <v>52089.5</v>
      </c>
      <c r="L107" s="340">
        <f t="shared" si="85"/>
        <v>52089.5</v>
      </c>
      <c r="M107" s="340">
        <f t="shared" si="85"/>
        <v>52089.5</v>
      </c>
      <c r="N107" s="340">
        <f t="shared" si="85"/>
        <v>52089.5</v>
      </c>
      <c r="O107" s="336">
        <f>'8. sz.melléklet Önkormányzat'!C9</f>
        <v>625074</v>
      </c>
      <c r="P107" s="339">
        <f t="shared" si="64"/>
        <v>625074</v>
      </c>
    </row>
    <row r="108" spans="2:16" ht="25.5">
      <c r="B108" s="367" t="s">
        <v>384</v>
      </c>
      <c r="C108" s="340">
        <f aca="true" t="shared" si="86" ref="C108:N108">$O$108/12</f>
        <v>7885.166666666667</v>
      </c>
      <c r="D108" s="340">
        <f t="shared" si="86"/>
        <v>7885.166666666667</v>
      </c>
      <c r="E108" s="340">
        <f t="shared" si="86"/>
        <v>7885.166666666667</v>
      </c>
      <c r="F108" s="340">
        <f t="shared" si="86"/>
        <v>7885.166666666667</v>
      </c>
      <c r="G108" s="340">
        <f t="shared" si="86"/>
        <v>7885.166666666667</v>
      </c>
      <c r="H108" s="340">
        <f t="shared" si="86"/>
        <v>7885.166666666667</v>
      </c>
      <c r="I108" s="340">
        <f t="shared" si="86"/>
        <v>7885.166666666667</v>
      </c>
      <c r="J108" s="340">
        <f t="shared" si="86"/>
        <v>7885.166666666667</v>
      </c>
      <c r="K108" s="340">
        <f t="shared" si="86"/>
        <v>7885.166666666667</v>
      </c>
      <c r="L108" s="340">
        <f t="shared" si="86"/>
        <v>7885.166666666667</v>
      </c>
      <c r="M108" s="340">
        <f t="shared" si="86"/>
        <v>7885.166666666667</v>
      </c>
      <c r="N108" s="340">
        <f t="shared" si="86"/>
        <v>7885.166666666667</v>
      </c>
      <c r="O108" s="336">
        <f>'8. sz.melléklet Önkormányzat'!C16</f>
        <v>94622</v>
      </c>
      <c r="P108" s="339">
        <f t="shared" si="64"/>
        <v>94622.00000000001</v>
      </c>
    </row>
    <row r="109" spans="2:16" ht="12.75">
      <c r="B109" s="367" t="s">
        <v>32</v>
      </c>
      <c r="C109" s="340">
        <f aca="true" t="shared" si="87" ref="C109:N109">$O$109/12</f>
        <v>16558.333333333332</v>
      </c>
      <c r="D109" s="340">
        <f t="shared" si="87"/>
        <v>16558.333333333332</v>
      </c>
      <c r="E109" s="340">
        <f t="shared" si="87"/>
        <v>16558.333333333332</v>
      </c>
      <c r="F109" s="340">
        <f t="shared" si="87"/>
        <v>16558.333333333332</v>
      </c>
      <c r="G109" s="340">
        <f t="shared" si="87"/>
        <v>16558.333333333332</v>
      </c>
      <c r="H109" s="340">
        <f t="shared" si="87"/>
        <v>16558.333333333332</v>
      </c>
      <c r="I109" s="340">
        <f t="shared" si="87"/>
        <v>16558.333333333332</v>
      </c>
      <c r="J109" s="340">
        <f t="shared" si="87"/>
        <v>16558.333333333332</v>
      </c>
      <c r="K109" s="340">
        <f t="shared" si="87"/>
        <v>16558.333333333332</v>
      </c>
      <c r="L109" s="340">
        <f t="shared" si="87"/>
        <v>16558.333333333332</v>
      </c>
      <c r="M109" s="340">
        <f t="shared" si="87"/>
        <v>16558.333333333332</v>
      </c>
      <c r="N109" s="340">
        <f t="shared" si="87"/>
        <v>16558.333333333332</v>
      </c>
      <c r="O109" s="336">
        <f>'8. sz.melléklet Önkormányzat'!C23</f>
        <v>198700</v>
      </c>
      <c r="P109" s="339">
        <f t="shared" si="64"/>
        <v>198700.00000000003</v>
      </c>
    </row>
    <row r="110" spans="2:16" ht="25.5">
      <c r="B110" s="367" t="s">
        <v>385</v>
      </c>
      <c r="C110" s="340">
        <f aca="true" t="shared" si="88" ref="C110:N110">$O$110/12</f>
        <v>0</v>
      </c>
      <c r="D110" s="340">
        <f t="shared" si="88"/>
        <v>0</v>
      </c>
      <c r="E110" s="340">
        <f t="shared" si="88"/>
        <v>0</v>
      </c>
      <c r="F110" s="340">
        <f t="shared" si="88"/>
        <v>0</v>
      </c>
      <c r="G110" s="340">
        <f t="shared" si="88"/>
        <v>0</v>
      </c>
      <c r="H110" s="340">
        <f t="shared" si="88"/>
        <v>0</v>
      </c>
      <c r="I110" s="340">
        <f t="shared" si="88"/>
        <v>0</v>
      </c>
      <c r="J110" s="340">
        <f t="shared" si="88"/>
        <v>0</v>
      </c>
      <c r="K110" s="340">
        <f t="shared" si="88"/>
        <v>0</v>
      </c>
      <c r="L110" s="340">
        <f t="shared" si="88"/>
        <v>0</v>
      </c>
      <c r="M110" s="340">
        <f t="shared" si="88"/>
        <v>0</v>
      </c>
      <c r="N110" s="340">
        <f t="shared" si="88"/>
        <v>0</v>
      </c>
      <c r="O110" s="336">
        <f>'8. sz.melléklet Önkormányzat'!C37</f>
        <v>0</v>
      </c>
      <c r="P110" s="339">
        <f t="shared" si="64"/>
        <v>0</v>
      </c>
    </row>
    <row r="111" spans="2:16" ht="25.5">
      <c r="B111" s="367" t="s">
        <v>59</v>
      </c>
      <c r="C111" s="340">
        <f aca="true" t="shared" si="89" ref="C111:N111">$O$111/12</f>
        <v>2113.5833333333335</v>
      </c>
      <c r="D111" s="340">
        <f t="shared" si="89"/>
        <v>2113.5833333333335</v>
      </c>
      <c r="E111" s="340">
        <f t="shared" si="89"/>
        <v>2113.5833333333335</v>
      </c>
      <c r="F111" s="340">
        <f t="shared" si="89"/>
        <v>2113.5833333333335</v>
      </c>
      <c r="G111" s="340">
        <f t="shared" si="89"/>
        <v>2113.5833333333335</v>
      </c>
      <c r="H111" s="340">
        <f t="shared" si="89"/>
        <v>2113.5833333333335</v>
      </c>
      <c r="I111" s="340">
        <f t="shared" si="89"/>
        <v>2113.5833333333335</v>
      </c>
      <c r="J111" s="340">
        <f t="shared" si="89"/>
        <v>2113.5833333333335</v>
      </c>
      <c r="K111" s="340">
        <f t="shared" si="89"/>
        <v>2113.5833333333335</v>
      </c>
      <c r="L111" s="340">
        <f t="shared" si="89"/>
        <v>2113.5833333333335</v>
      </c>
      <c r="M111" s="340">
        <f t="shared" si="89"/>
        <v>2113.5833333333335</v>
      </c>
      <c r="N111" s="340">
        <f t="shared" si="89"/>
        <v>2113.5833333333335</v>
      </c>
      <c r="O111" s="336">
        <f>'8. sz.melléklet Önkormányzat'!C44</f>
        <v>25363</v>
      </c>
      <c r="P111" s="339">
        <f t="shared" si="64"/>
        <v>25362.999999999996</v>
      </c>
    </row>
    <row r="112" spans="2:16" ht="12.75">
      <c r="B112" s="342" t="s">
        <v>386</v>
      </c>
      <c r="C112" s="340">
        <f aca="true" t="shared" si="90" ref="C112:N112">$O$112/12</f>
        <v>2637.5</v>
      </c>
      <c r="D112" s="340">
        <f t="shared" si="90"/>
        <v>2637.5</v>
      </c>
      <c r="E112" s="340">
        <f t="shared" si="90"/>
        <v>2637.5</v>
      </c>
      <c r="F112" s="340">
        <f t="shared" si="90"/>
        <v>2637.5</v>
      </c>
      <c r="G112" s="340">
        <f t="shared" si="90"/>
        <v>2637.5</v>
      </c>
      <c r="H112" s="340">
        <f t="shared" si="90"/>
        <v>2637.5</v>
      </c>
      <c r="I112" s="340">
        <f t="shared" si="90"/>
        <v>2637.5</v>
      </c>
      <c r="J112" s="340">
        <f t="shared" si="90"/>
        <v>2637.5</v>
      </c>
      <c r="K112" s="340">
        <f t="shared" si="90"/>
        <v>2637.5</v>
      </c>
      <c r="L112" s="340">
        <f t="shared" si="90"/>
        <v>2637.5</v>
      </c>
      <c r="M112" s="340">
        <f t="shared" si="90"/>
        <v>2637.5</v>
      </c>
      <c r="N112" s="340">
        <f t="shared" si="90"/>
        <v>2637.5</v>
      </c>
      <c r="O112" s="336">
        <f>'8. sz.melléklet Önkormányzat'!C28</f>
        <v>31650</v>
      </c>
      <c r="P112" s="339">
        <f t="shared" si="64"/>
        <v>31650</v>
      </c>
    </row>
    <row r="113" spans="1:16" ht="12.75">
      <c r="A113" s="336"/>
      <c r="C113" s="340">
        <f aca="true" t="shared" si="91" ref="C113:N113">$O$113/12</f>
        <v>0</v>
      </c>
      <c r="D113" s="340">
        <f t="shared" si="91"/>
        <v>0</v>
      </c>
      <c r="E113" s="340">
        <f t="shared" si="91"/>
        <v>0</v>
      </c>
      <c r="F113" s="340">
        <f t="shared" si="91"/>
        <v>0</v>
      </c>
      <c r="G113" s="340">
        <f t="shared" si="91"/>
        <v>0</v>
      </c>
      <c r="H113" s="340">
        <f t="shared" si="91"/>
        <v>0</v>
      </c>
      <c r="I113" s="340">
        <f t="shared" si="91"/>
        <v>0</v>
      </c>
      <c r="J113" s="340">
        <f t="shared" si="91"/>
        <v>0</v>
      </c>
      <c r="K113" s="340">
        <f t="shared" si="91"/>
        <v>0</v>
      </c>
      <c r="L113" s="340">
        <f t="shared" si="91"/>
        <v>0</v>
      </c>
      <c r="M113" s="340">
        <f t="shared" si="91"/>
        <v>0</v>
      </c>
      <c r="N113" s="340">
        <f t="shared" si="91"/>
        <v>0</v>
      </c>
      <c r="O113" s="336"/>
      <c r="P113" s="339">
        <f t="shared" si="64"/>
        <v>0</v>
      </c>
    </row>
    <row r="114" spans="1:16" ht="12.75">
      <c r="A114" s="336"/>
      <c r="C114" s="340">
        <f aca="true" t="shared" si="92" ref="C114:N114">$O$114/12</f>
        <v>0</v>
      </c>
      <c r="D114" s="340">
        <f t="shared" si="92"/>
        <v>0</v>
      </c>
      <c r="E114" s="340">
        <f t="shared" si="92"/>
        <v>0</v>
      </c>
      <c r="F114" s="340">
        <f t="shared" si="92"/>
        <v>0</v>
      </c>
      <c r="G114" s="340">
        <f t="shared" si="92"/>
        <v>0</v>
      </c>
      <c r="H114" s="340">
        <f t="shared" si="92"/>
        <v>0</v>
      </c>
      <c r="I114" s="340">
        <f t="shared" si="92"/>
        <v>0</v>
      </c>
      <c r="J114" s="340">
        <f t="shared" si="92"/>
        <v>0</v>
      </c>
      <c r="K114" s="340">
        <f t="shared" si="92"/>
        <v>0</v>
      </c>
      <c r="L114" s="340">
        <f t="shared" si="92"/>
        <v>0</v>
      </c>
      <c r="M114" s="340">
        <f t="shared" si="92"/>
        <v>0</v>
      </c>
      <c r="N114" s="340">
        <f t="shared" si="92"/>
        <v>0</v>
      </c>
      <c r="O114" s="336"/>
      <c r="P114" s="339">
        <f t="shared" si="64"/>
        <v>0</v>
      </c>
    </row>
    <row r="115" spans="3:16" ht="12.75">
      <c r="C115" s="340"/>
      <c r="D115" s="340"/>
      <c r="E115" s="340"/>
      <c r="O115" s="336"/>
      <c r="P115" s="339">
        <f t="shared" si="64"/>
        <v>0</v>
      </c>
    </row>
    <row r="116" spans="1:46" s="369" customFormat="1" ht="15.75">
      <c r="A116" s="343" t="s">
        <v>387</v>
      </c>
      <c r="B116" s="343"/>
      <c r="C116" s="344">
        <f aca="true" t="shared" si="93" ref="C116:N116">SUM(C107:C115)</f>
        <v>81284.08333333333</v>
      </c>
      <c r="D116" s="344">
        <f t="shared" si="93"/>
        <v>81284.08333333333</v>
      </c>
      <c r="E116" s="344">
        <f t="shared" si="93"/>
        <v>81284.08333333333</v>
      </c>
      <c r="F116" s="344">
        <f t="shared" si="93"/>
        <v>81284.08333333333</v>
      </c>
      <c r="G116" s="344">
        <f t="shared" si="93"/>
        <v>81284.08333333333</v>
      </c>
      <c r="H116" s="344">
        <f t="shared" si="93"/>
        <v>81284.08333333333</v>
      </c>
      <c r="I116" s="344">
        <f t="shared" si="93"/>
        <v>81284.08333333333</v>
      </c>
      <c r="J116" s="344">
        <f t="shared" si="93"/>
        <v>81284.08333333333</v>
      </c>
      <c r="K116" s="344">
        <f t="shared" si="93"/>
        <v>81284.08333333333</v>
      </c>
      <c r="L116" s="344">
        <f t="shared" si="93"/>
        <v>81284.08333333333</v>
      </c>
      <c r="M116" s="344">
        <f t="shared" si="93"/>
        <v>81284.08333333333</v>
      </c>
      <c r="N116" s="344">
        <f t="shared" si="93"/>
        <v>81284.08333333333</v>
      </c>
      <c r="O116" s="343">
        <f>SUM(O107:O114)</f>
        <v>975409</v>
      </c>
      <c r="P116" s="344">
        <f t="shared" si="64"/>
        <v>975409.0000000001</v>
      </c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</row>
    <row r="117" spans="1:46" s="369" customFormat="1" ht="15.75">
      <c r="A117" s="355" t="s">
        <v>388</v>
      </c>
      <c r="B117" s="355"/>
      <c r="C117" s="357">
        <f aca="true" t="shared" si="94" ref="C117:P117">C101+C104+C116</f>
        <v>145793.3333333333</v>
      </c>
      <c r="D117" s="357">
        <f t="shared" si="94"/>
        <v>145793.5833333333</v>
      </c>
      <c r="E117" s="357">
        <f t="shared" si="94"/>
        <v>145793.5833333333</v>
      </c>
      <c r="F117" s="357">
        <f t="shared" si="94"/>
        <v>145793.5833333333</v>
      </c>
      <c r="G117" s="357">
        <f t="shared" si="94"/>
        <v>145793.5833333333</v>
      </c>
      <c r="H117" s="357">
        <f t="shared" si="94"/>
        <v>145793.5833333333</v>
      </c>
      <c r="I117" s="357">
        <f t="shared" si="94"/>
        <v>145793.5833333333</v>
      </c>
      <c r="J117" s="357">
        <f t="shared" si="94"/>
        <v>145794.5833333333</v>
      </c>
      <c r="K117" s="357">
        <f t="shared" si="94"/>
        <v>145794.5833333333</v>
      </c>
      <c r="L117" s="357">
        <f t="shared" si="94"/>
        <v>145793.5833333333</v>
      </c>
      <c r="M117" s="357">
        <f t="shared" si="94"/>
        <v>145793.5833333333</v>
      </c>
      <c r="N117" s="357">
        <f t="shared" si="94"/>
        <v>145793.5833333333</v>
      </c>
      <c r="O117" s="357">
        <f t="shared" si="94"/>
        <v>1749525</v>
      </c>
      <c r="P117" s="357">
        <f t="shared" si="94"/>
        <v>1749524.75</v>
      </c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</row>
    <row r="118" spans="1:27" ht="15">
      <c r="A118" s="336" t="s">
        <v>389</v>
      </c>
      <c r="B118" s="336" t="s">
        <v>377</v>
      </c>
      <c r="C118" s="336" t="s">
        <v>333</v>
      </c>
      <c r="D118" s="336" t="s">
        <v>334</v>
      </c>
      <c r="E118" s="336" t="s">
        <v>335</v>
      </c>
      <c r="F118" s="336" t="s">
        <v>336</v>
      </c>
      <c r="G118" s="336" t="s">
        <v>337</v>
      </c>
      <c r="H118" s="336" t="s">
        <v>338</v>
      </c>
      <c r="I118" s="336" t="s">
        <v>339</v>
      </c>
      <c r="J118" s="336" t="s">
        <v>340</v>
      </c>
      <c r="K118" s="336" t="s">
        <v>341</v>
      </c>
      <c r="L118" s="336" t="s">
        <v>342</v>
      </c>
      <c r="M118" s="336" t="s">
        <v>343</v>
      </c>
      <c r="N118" s="336" t="s">
        <v>344</v>
      </c>
      <c r="O118" s="336" t="s">
        <v>216</v>
      </c>
      <c r="P118" s="339">
        <f aca="true" t="shared" si="95" ref="P118:P134">SUM(C118:N118)</f>
        <v>0</v>
      </c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</row>
    <row r="119" spans="1:16" ht="12.75">
      <c r="A119" s="336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39"/>
      <c r="P119" s="339">
        <f t="shared" si="95"/>
        <v>0</v>
      </c>
    </row>
    <row r="120" spans="2:16" ht="25.5">
      <c r="B120" s="367" t="s">
        <v>29</v>
      </c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39">
        <f>'8. sz.melléklet Önkormányzat'!C21</f>
        <v>0</v>
      </c>
      <c r="P120" s="339">
        <f t="shared" si="95"/>
        <v>0</v>
      </c>
    </row>
    <row r="121" spans="2:16" ht="12.75">
      <c r="B121" s="367" t="s">
        <v>45</v>
      </c>
      <c r="C121" s="340">
        <f aca="true" t="shared" si="96" ref="C121:N121">$O$121/12</f>
        <v>0</v>
      </c>
      <c r="D121" s="340">
        <f t="shared" si="96"/>
        <v>0</v>
      </c>
      <c r="E121" s="340">
        <f t="shared" si="96"/>
        <v>0</v>
      </c>
      <c r="F121" s="340">
        <f t="shared" si="96"/>
        <v>0</v>
      </c>
      <c r="G121" s="340">
        <f t="shared" si="96"/>
        <v>0</v>
      </c>
      <c r="H121" s="340">
        <f t="shared" si="96"/>
        <v>0</v>
      </c>
      <c r="I121" s="340">
        <f t="shared" si="96"/>
        <v>0</v>
      </c>
      <c r="J121" s="340">
        <f t="shared" si="96"/>
        <v>0</v>
      </c>
      <c r="K121" s="340">
        <f t="shared" si="96"/>
        <v>0</v>
      </c>
      <c r="L121" s="340">
        <f t="shared" si="96"/>
        <v>0</v>
      </c>
      <c r="M121" s="340">
        <f t="shared" si="96"/>
        <v>0</v>
      </c>
      <c r="N121" s="340">
        <f t="shared" si="96"/>
        <v>0</v>
      </c>
      <c r="O121" s="339">
        <f>'8. sz.melléklet Önkormányzat'!C34</f>
        <v>0</v>
      </c>
      <c r="P121" s="339">
        <f t="shared" si="95"/>
        <v>0</v>
      </c>
    </row>
    <row r="122" spans="2:16" ht="12.75">
      <c r="B122" s="367" t="s">
        <v>52</v>
      </c>
      <c r="C122" s="340"/>
      <c r="D122" s="340"/>
      <c r="E122" s="340">
        <v>0</v>
      </c>
      <c r="F122" s="340">
        <v>0</v>
      </c>
      <c r="G122" s="340">
        <v>75000</v>
      </c>
      <c r="H122" s="340">
        <v>75000</v>
      </c>
      <c r="I122" s="340">
        <v>71901</v>
      </c>
      <c r="J122" s="340">
        <v>71901</v>
      </c>
      <c r="K122" s="340">
        <v>71901</v>
      </c>
      <c r="L122" s="340">
        <v>71901</v>
      </c>
      <c r="M122" s="340">
        <v>71901</v>
      </c>
      <c r="N122" s="340">
        <v>71900</v>
      </c>
      <c r="O122" s="339">
        <f>'8. sz.melléklet Önkormányzat'!C39</f>
        <v>581405</v>
      </c>
      <c r="P122" s="339">
        <f t="shared" si="95"/>
        <v>581405</v>
      </c>
    </row>
    <row r="123" spans="2:16" ht="25.5">
      <c r="B123" s="367" t="s">
        <v>390</v>
      </c>
      <c r="C123" s="340"/>
      <c r="D123" s="340"/>
      <c r="E123" s="340"/>
      <c r="F123" s="340"/>
      <c r="G123" s="340"/>
      <c r="H123" s="340"/>
      <c r="I123" s="340">
        <v>3000</v>
      </c>
      <c r="J123" s="340"/>
      <c r="K123" s="340"/>
      <c r="L123" s="340"/>
      <c r="M123" s="340"/>
      <c r="N123" s="340"/>
      <c r="O123" s="339">
        <f>'8. sz.melléklet Önkormányzat'!C43</f>
        <v>3000</v>
      </c>
      <c r="P123" s="339">
        <f t="shared" si="95"/>
        <v>3000</v>
      </c>
    </row>
    <row r="124" spans="2:16" ht="25.5">
      <c r="B124" s="367" t="s">
        <v>391</v>
      </c>
      <c r="C124" s="340">
        <f aca="true" t="shared" si="97" ref="C124:N124">$O$124/12</f>
        <v>4553.083333333333</v>
      </c>
      <c r="D124" s="340">
        <f t="shared" si="97"/>
        <v>4553.083333333333</v>
      </c>
      <c r="E124" s="340">
        <f t="shared" si="97"/>
        <v>4553.083333333333</v>
      </c>
      <c r="F124" s="340">
        <f t="shared" si="97"/>
        <v>4553.083333333333</v>
      </c>
      <c r="G124" s="340">
        <f t="shared" si="97"/>
        <v>4553.083333333333</v>
      </c>
      <c r="H124" s="340">
        <f t="shared" si="97"/>
        <v>4553.083333333333</v>
      </c>
      <c r="I124" s="340">
        <f t="shared" si="97"/>
        <v>4553.083333333333</v>
      </c>
      <c r="J124" s="340">
        <f t="shared" si="97"/>
        <v>4553.083333333333</v>
      </c>
      <c r="K124" s="340">
        <f t="shared" si="97"/>
        <v>4553.083333333333</v>
      </c>
      <c r="L124" s="340">
        <f t="shared" si="97"/>
        <v>4553.083333333333</v>
      </c>
      <c r="M124" s="340">
        <f t="shared" si="97"/>
        <v>4553.083333333333</v>
      </c>
      <c r="N124" s="340">
        <f t="shared" si="97"/>
        <v>4553.083333333333</v>
      </c>
      <c r="O124" s="339">
        <f>'8. sz.melléklet Önkormányzat'!C45</f>
        <v>54637</v>
      </c>
      <c r="P124" s="339">
        <f t="shared" si="95"/>
        <v>54637.00000000001</v>
      </c>
    </row>
    <row r="125" spans="1:16" ht="12.75">
      <c r="A125" s="336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39"/>
      <c r="P125" s="339">
        <f t="shared" si="95"/>
        <v>0</v>
      </c>
    </row>
    <row r="126" spans="3:16" ht="12.75">
      <c r="C126" s="340">
        <f aca="true" t="shared" si="98" ref="C126:N126">$O$126/12</f>
        <v>0</v>
      </c>
      <c r="D126" s="340">
        <f t="shared" si="98"/>
        <v>0</v>
      </c>
      <c r="E126" s="340">
        <f t="shared" si="98"/>
        <v>0</v>
      </c>
      <c r="F126" s="340">
        <f t="shared" si="98"/>
        <v>0</v>
      </c>
      <c r="G126" s="340">
        <f t="shared" si="98"/>
        <v>0</v>
      </c>
      <c r="H126" s="340">
        <f t="shared" si="98"/>
        <v>0</v>
      </c>
      <c r="I126" s="340">
        <f t="shared" si="98"/>
        <v>0</v>
      </c>
      <c r="J126" s="340">
        <f t="shared" si="98"/>
        <v>0</v>
      </c>
      <c r="K126" s="340">
        <f t="shared" si="98"/>
        <v>0</v>
      </c>
      <c r="L126" s="340">
        <f t="shared" si="98"/>
        <v>0</v>
      </c>
      <c r="M126" s="340">
        <f t="shared" si="98"/>
        <v>0</v>
      </c>
      <c r="N126" s="340">
        <f t="shared" si="98"/>
        <v>0</v>
      </c>
      <c r="O126" s="339"/>
      <c r="P126" s="339">
        <f t="shared" si="95"/>
        <v>0</v>
      </c>
    </row>
    <row r="127" spans="3:16" ht="12.75">
      <c r="C127" s="340">
        <f aca="true" t="shared" si="99" ref="C127:N127">$O$127/12</f>
        <v>0</v>
      </c>
      <c r="D127" s="340">
        <f t="shared" si="99"/>
        <v>0</v>
      </c>
      <c r="E127" s="340">
        <f t="shared" si="99"/>
        <v>0</v>
      </c>
      <c r="F127" s="340">
        <f t="shared" si="99"/>
        <v>0</v>
      </c>
      <c r="G127" s="340">
        <f t="shared" si="99"/>
        <v>0</v>
      </c>
      <c r="H127" s="340">
        <f t="shared" si="99"/>
        <v>0</v>
      </c>
      <c r="I127" s="340">
        <f t="shared" si="99"/>
        <v>0</v>
      </c>
      <c r="J127" s="340">
        <f t="shared" si="99"/>
        <v>0</v>
      </c>
      <c r="K127" s="340">
        <f t="shared" si="99"/>
        <v>0</v>
      </c>
      <c r="L127" s="340">
        <f t="shared" si="99"/>
        <v>0</v>
      </c>
      <c r="M127" s="340">
        <f t="shared" si="99"/>
        <v>0</v>
      </c>
      <c r="N127" s="340">
        <f t="shared" si="99"/>
        <v>0</v>
      </c>
      <c r="O127" s="339">
        <v>0</v>
      </c>
      <c r="P127" s="339">
        <f t="shared" si="95"/>
        <v>0</v>
      </c>
    </row>
    <row r="128" spans="1:35" s="369" customFormat="1" ht="15.75">
      <c r="A128" s="355" t="s">
        <v>392</v>
      </c>
      <c r="B128" s="355">
        <f aca="true" t="shared" si="100" ref="B128:O128">SUM(B119:B127)</f>
        <v>0</v>
      </c>
      <c r="C128" s="357">
        <f t="shared" si="100"/>
        <v>4553.083333333333</v>
      </c>
      <c r="D128" s="357">
        <f t="shared" si="100"/>
        <v>4553.083333333333</v>
      </c>
      <c r="E128" s="357">
        <f t="shared" si="100"/>
        <v>4553.083333333333</v>
      </c>
      <c r="F128" s="357">
        <f t="shared" si="100"/>
        <v>4553.083333333333</v>
      </c>
      <c r="G128" s="357">
        <f t="shared" si="100"/>
        <v>79553.08333333333</v>
      </c>
      <c r="H128" s="357">
        <f t="shared" si="100"/>
        <v>79553.08333333333</v>
      </c>
      <c r="I128" s="357">
        <f t="shared" si="100"/>
        <v>79454.08333333333</v>
      </c>
      <c r="J128" s="357">
        <f t="shared" si="100"/>
        <v>76454.08333333333</v>
      </c>
      <c r="K128" s="357">
        <f t="shared" si="100"/>
        <v>76454.08333333333</v>
      </c>
      <c r="L128" s="357">
        <f t="shared" si="100"/>
        <v>76454.08333333333</v>
      </c>
      <c r="M128" s="357">
        <f t="shared" si="100"/>
        <v>76454.08333333333</v>
      </c>
      <c r="N128" s="357">
        <f t="shared" si="100"/>
        <v>76453.08333333333</v>
      </c>
      <c r="O128" s="357">
        <f t="shared" si="100"/>
        <v>639042</v>
      </c>
      <c r="P128" s="357">
        <f t="shared" si="95"/>
        <v>639042</v>
      </c>
      <c r="Q128" s="371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</row>
    <row r="129" spans="1:30" s="189" customFormat="1" ht="18">
      <c r="A129" s="360" t="s">
        <v>393</v>
      </c>
      <c r="C129" s="372">
        <f aca="true" t="shared" si="101" ref="C129:N129">SUM(C117+C128)</f>
        <v>150346.41666666666</v>
      </c>
      <c r="D129" s="372">
        <f t="shared" si="101"/>
        <v>150346.66666666666</v>
      </c>
      <c r="E129" s="372">
        <f t="shared" si="101"/>
        <v>150346.66666666666</v>
      </c>
      <c r="F129" s="372">
        <f t="shared" si="101"/>
        <v>150346.66666666666</v>
      </c>
      <c r="G129" s="372">
        <f t="shared" si="101"/>
        <v>225346.66666666663</v>
      </c>
      <c r="H129" s="372">
        <f t="shared" si="101"/>
        <v>225346.66666666663</v>
      </c>
      <c r="I129" s="372">
        <f t="shared" si="101"/>
        <v>225247.66666666663</v>
      </c>
      <c r="J129" s="372">
        <f t="shared" si="101"/>
        <v>222248.66666666663</v>
      </c>
      <c r="K129" s="372">
        <f t="shared" si="101"/>
        <v>222248.66666666663</v>
      </c>
      <c r="L129" s="372">
        <f t="shared" si="101"/>
        <v>222247.66666666663</v>
      </c>
      <c r="M129" s="372">
        <f t="shared" si="101"/>
        <v>222247.66666666663</v>
      </c>
      <c r="N129" s="372">
        <f t="shared" si="101"/>
        <v>222246.66666666663</v>
      </c>
      <c r="O129" s="361">
        <f>O117+O128</f>
        <v>2388567</v>
      </c>
      <c r="P129" s="361">
        <f t="shared" si="95"/>
        <v>2388566.749999999</v>
      </c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</row>
    <row r="130" spans="1:30" s="189" customFormat="1" ht="54">
      <c r="A130" s="362" t="s">
        <v>394</v>
      </c>
      <c r="C130" s="372">
        <f aca="true" t="shared" si="102" ref="C130:N130">C84+C87+C90+C93+C96+C99+C103</f>
        <v>55710.16666666667</v>
      </c>
      <c r="D130" s="372">
        <f t="shared" si="102"/>
        <v>55710.16666666667</v>
      </c>
      <c r="E130" s="372">
        <f t="shared" si="102"/>
        <v>55710.16666666667</v>
      </c>
      <c r="F130" s="372">
        <f t="shared" si="102"/>
        <v>55710.16666666667</v>
      </c>
      <c r="G130" s="372">
        <f t="shared" si="102"/>
        <v>55710.16666666667</v>
      </c>
      <c r="H130" s="372">
        <f t="shared" si="102"/>
        <v>55710.16666666667</v>
      </c>
      <c r="I130" s="372">
        <f t="shared" si="102"/>
        <v>55710.16666666667</v>
      </c>
      <c r="J130" s="372">
        <f t="shared" si="102"/>
        <v>55710.16666666667</v>
      </c>
      <c r="K130" s="372">
        <f t="shared" si="102"/>
        <v>55710.16666666667</v>
      </c>
      <c r="L130" s="372">
        <f t="shared" si="102"/>
        <v>55710.16666666667</v>
      </c>
      <c r="M130" s="372">
        <f t="shared" si="102"/>
        <v>55710.16666666667</v>
      </c>
      <c r="N130" s="372">
        <f t="shared" si="102"/>
        <v>55710.16666666667</v>
      </c>
      <c r="O130" s="361">
        <f>1_sz_melléklet!C76</f>
        <v>668522</v>
      </c>
      <c r="P130" s="361">
        <f t="shared" si="95"/>
        <v>668522</v>
      </c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</row>
    <row r="131" spans="1:30" s="189" customFormat="1" ht="18">
      <c r="A131" s="360" t="s">
        <v>375</v>
      </c>
      <c r="C131" s="372">
        <f aca="true" t="shared" si="103" ref="C131:O131">C129-C130</f>
        <v>94636.24999999999</v>
      </c>
      <c r="D131" s="372">
        <f t="shared" si="103"/>
        <v>94636.49999999999</v>
      </c>
      <c r="E131" s="372">
        <f t="shared" si="103"/>
        <v>94636.49999999999</v>
      </c>
      <c r="F131" s="372">
        <f t="shared" si="103"/>
        <v>94636.49999999999</v>
      </c>
      <c r="G131" s="372">
        <f t="shared" si="103"/>
        <v>169636.49999999994</v>
      </c>
      <c r="H131" s="372">
        <f t="shared" si="103"/>
        <v>169636.49999999994</v>
      </c>
      <c r="I131" s="372">
        <f t="shared" si="103"/>
        <v>169537.49999999994</v>
      </c>
      <c r="J131" s="372">
        <f t="shared" si="103"/>
        <v>166538.49999999994</v>
      </c>
      <c r="K131" s="372">
        <f t="shared" si="103"/>
        <v>166538.49999999994</v>
      </c>
      <c r="L131" s="372">
        <f t="shared" si="103"/>
        <v>166537.49999999994</v>
      </c>
      <c r="M131" s="372">
        <f t="shared" si="103"/>
        <v>166537.49999999994</v>
      </c>
      <c r="N131" s="372">
        <f t="shared" si="103"/>
        <v>166536.49999999994</v>
      </c>
      <c r="O131" s="361">
        <f t="shared" si="103"/>
        <v>1720045</v>
      </c>
      <c r="P131" s="361">
        <f t="shared" si="95"/>
        <v>1720044.7499999998</v>
      </c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</row>
    <row r="132" spans="1:16" ht="12.75">
      <c r="A132" s="336" t="s">
        <v>395</v>
      </c>
      <c r="B132">
        <v>0</v>
      </c>
      <c r="C132" s="340">
        <f aca="true" t="shared" si="104" ref="C132:O132">C131-C79</f>
        <v>1500.1666666666715</v>
      </c>
      <c r="D132" s="340">
        <f t="shared" si="104"/>
        <v>1500.4166666666715</v>
      </c>
      <c r="E132" s="340">
        <f t="shared" si="104"/>
        <v>1500.4166666666715</v>
      </c>
      <c r="F132" s="340">
        <f t="shared" si="104"/>
        <v>1500.4166666666715</v>
      </c>
      <c r="G132" s="340">
        <f t="shared" si="104"/>
        <v>76500.41666666663</v>
      </c>
      <c r="H132" s="340">
        <f t="shared" si="104"/>
        <v>76500.41666666663</v>
      </c>
      <c r="I132" s="340">
        <f t="shared" si="104"/>
        <v>76401.41666666663</v>
      </c>
      <c r="J132" s="340">
        <f t="shared" si="104"/>
        <v>73402.41666666663</v>
      </c>
      <c r="K132" s="340">
        <f t="shared" si="104"/>
        <v>-160922.58333333337</v>
      </c>
      <c r="L132" s="340">
        <f t="shared" si="104"/>
        <v>-88790.5833333334</v>
      </c>
      <c r="M132" s="340">
        <f t="shared" si="104"/>
        <v>-132492.58333333337</v>
      </c>
      <c r="N132" s="340">
        <f t="shared" si="104"/>
        <v>73399.41666666663</v>
      </c>
      <c r="O132" s="340">
        <f t="shared" si="104"/>
        <v>0</v>
      </c>
      <c r="P132" s="339">
        <f t="shared" si="95"/>
        <v>-0.25000000032014214</v>
      </c>
    </row>
    <row r="133" spans="1:16" ht="12.75">
      <c r="A133" t="s">
        <v>396</v>
      </c>
      <c r="C133" s="340">
        <f aca="true" t="shared" si="105" ref="C133:O133">C117-C67</f>
        <v>-0.25</v>
      </c>
      <c r="D133" s="340">
        <f t="shared" si="105"/>
        <v>0</v>
      </c>
      <c r="E133" s="340">
        <f t="shared" si="105"/>
        <v>0</v>
      </c>
      <c r="F133" s="340">
        <f t="shared" si="105"/>
        <v>0</v>
      </c>
      <c r="G133" s="340">
        <f t="shared" si="105"/>
        <v>0</v>
      </c>
      <c r="H133" s="340">
        <f t="shared" si="105"/>
        <v>0</v>
      </c>
      <c r="I133" s="340">
        <f t="shared" si="105"/>
        <v>0</v>
      </c>
      <c r="J133" s="340">
        <f t="shared" si="105"/>
        <v>1</v>
      </c>
      <c r="K133" s="340">
        <f t="shared" si="105"/>
        <v>1</v>
      </c>
      <c r="L133" s="340">
        <f t="shared" si="105"/>
        <v>0</v>
      </c>
      <c r="M133" s="340">
        <f t="shared" si="105"/>
        <v>-1</v>
      </c>
      <c r="N133" s="340">
        <f t="shared" si="105"/>
        <v>-1</v>
      </c>
      <c r="O133" s="340">
        <f t="shared" si="105"/>
        <v>0</v>
      </c>
      <c r="P133" s="339">
        <f t="shared" si="95"/>
        <v>-0.25</v>
      </c>
    </row>
    <row r="134" spans="1:16" ht="12.75">
      <c r="A134" t="s">
        <v>397</v>
      </c>
      <c r="C134" s="340">
        <f aca="true" t="shared" si="106" ref="C134:O134">C128-C76</f>
        <v>1500.4166666666665</v>
      </c>
      <c r="D134" s="340">
        <f t="shared" si="106"/>
        <v>1500.4166666666665</v>
      </c>
      <c r="E134" s="340">
        <f t="shared" si="106"/>
        <v>1500.4166666666665</v>
      </c>
      <c r="F134" s="340">
        <f t="shared" si="106"/>
        <v>1500.4166666666665</v>
      </c>
      <c r="G134" s="340">
        <f t="shared" si="106"/>
        <v>76500.41666666666</v>
      </c>
      <c r="H134" s="340">
        <f t="shared" si="106"/>
        <v>76500.41666666666</v>
      </c>
      <c r="I134" s="340">
        <f t="shared" si="106"/>
        <v>76401.41666666666</v>
      </c>
      <c r="J134" s="340">
        <f t="shared" si="106"/>
        <v>73401.41666666666</v>
      </c>
      <c r="K134" s="340">
        <f t="shared" si="106"/>
        <v>-160923.5833333333</v>
      </c>
      <c r="L134" s="340">
        <f t="shared" si="106"/>
        <v>-88790.58333333333</v>
      </c>
      <c r="M134" s="340">
        <f t="shared" si="106"/>
        <v>-132491.5833333333</v>
      </c>
      <c r="N134" s="340">
        <f t="shared" si="106"/>
        <v>73400.41666666666</v>
      </c>
      <c r="O134" s="340">
        <f t="shared" si="106"/>
        <v>0</v>
      </c>
      <c r="P134" s="339">
        <f t="shared" si="95"/>
        <v>0</v>
      </c>
    </row>
  </sheetData>
  <sheetProtection selectLockedCells="1" selectUnlockedCells="1"/>
  <printOptions gridLines="1"/>
  <pageMargins left="0.75" right="0.75" top="1" bottom="1" header="0.5" footer="0.5118055555555555"/>
  <pageSetup horizontalDpi="300" verticalDpi="300" orientation="landscape" paperSize="8" scale="66"/>
  <headerFooter alignWithMargins="0">
    <oddHeader>&amp;CLikvid terv 2015.&amp;R20. sz. melléklet az /2015. () önk.rendelethez</oddHeader>
  </headerFooter>
  <rowBreaks count="3" manualBreakCount="3">
    <brk id="37" max="255" man="1"/>
    <brk id="80" max="255" man="1"/>
    <brk id="11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SheetLayoutView="50" zoomScalePageLayoutView="0"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15.57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4"/>
  <rowBreaks count="2" manualBreakCount="2">
    <brk id="35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view="pageLayout" zoomScaleNormal="77" zoomScaleSheetLayoutView="50" workbookViewId="0" topLeftCell="C1">
      <selection activeCell="C16" sqref="C16"/>
    </sheetView>
  </sheetViews>
  <sheetFormatPr defaultColWidth="9.00390625" defaultRowHeight="12.75"/>
  <cols>
    <col min="1" max="1" width="13.7109375" style="56" customWidth="1"/>
    <col min="2" max="2" width="124.7109375" style="56" customWidth="1"/>
    <col min="3" max="3" width="23.00390625" style="57" customWidth="1"/>
    <col min="4" max="4" width="11.57421875" style="56" customWidth="1"/>
    <col min="5" max="5" width="13.57421875" style="56" customWidth="1"/>
    <col min="6" max="6" width="11.57421875" style="56" customWidth="1"/>
    <col min="7" max="7" width="12.00390625" style="56" customWidth="1"/>
    <col min="8" max="16384" width="9.00390625" style="56" customWidth="1"/>
  </cols>
  <sheetData>
    <row r="1" spans="1:6" s="60" customFormat="1" ht="18">
      <c r="A1" s="58"/>
      <c r="B1" s="376" t="s">
        <v>0</v>
      </c>
      <c r="C1" s="376"/>
      <c r="D1" s="58"/>
      <c r="E1" s="58"/>
      <c r="F1" s="58"/>
    </row>
    <row r="2" spans="1:6" s="60" customFormat="1" ht="18">
      <c r="A2" s="59"/>
      <c r="B2" s="376" t="s">
        <v>1</v>
      </c>
      <c r="C2" s="376"/>
      <c r="D2" s="58"/>
      <c r="E2" s="58"/>
      <c r="F2" s="58"/>
    </row>
    <row r="3" s="60" customFormat="1" ht="18">
      <c r="C3" s="61" t="s">
        <v>2</v>
      </c>
    </row>
    <row r="4" spans="1:253" s="60" customFormat="1" ht="39" customHeight="1">
      <c r="A4" s="62" t="s">
        <v>3</v>
      </c>
      <c r="B4" s="62" t="s">
        <v>4</v>
      </c>
      <c r="C4" s="63" t="s">
        <v>5</v>
      </c>
      <c r="D4" s="374" t="s">
        <v>6</v>
      </c>
      <c r="E4" s="374"/>
      <c r="F4" s="374"/>
      <c r="IS4" s="56"/>
    </row>
    <row r="5" spans="1:253" s="60" customFormat="1" ht="57.75">
      <c r="A5" s="64"/>
      <c r="B5" s="65" t="s">
        <v>7</v>
      </c>
      <c r="C5" s="66"/>
      <c r="D5" s="12" t="s">
        <v>8</v>
      </c>
      <c r="E5" s="12" t="s">
        <v>9</v>
      </c>
      <c r="F5" s="12" t="s">
        <v>10</v>
      </c>
      <c r="IS5" s="56"/>
    </row>
    <row r="6" spans="1:253" s="60" customFormat="1" ht="18">
      <c r="A6" s="67" t="s">
        <v>14</v>
      </c>
      <c r="B6" s="68" t="s">
        <v>29</v>
      </c>
      <c r="C6" s="69">
        <f>1_sz_melléklet!C18</f>
        <v>0</v>
      </c>
      <c r="D6" s="69">
        <f>1_sz_melléklet!D18</f>
        <v>0</v>
      </c>
      <c r="E6" s="69">
        <f>1_sz_melléklet!E18</f>
        <v>0</v>
      </c>
      <c r="F6" s="69">
        <f>1_sz_melléklet!F18</f>
        <v>0</v>
      </c>
      <c r="G6" s="60">
        <f aca="true" t="shared" si="0" ref="G6:G40">SUM(D6:F6)</f>
        <v>0</v>
      </c>
      <c r="IS6" s="56"/>
    </row>
    <row r="7" spans="1:253" s="60" customFormat="1" ht="18">
      <c r="A7" s="70"/>
      <c r="B7" s="71" t="s">
        <v>102</v>
      </c>
      <c r="C7" s="72">
        <f>1_sz_melléklet!C19</f>
        <v>0</v>
      </c>
      <c r="D7" s="72">
        <f>1_sz_melléklet!D19</f>
        <v>0</v>
      </c>
      <c r="E7" s="72">
        <f>1_sz_melléklet!E19</f>
        <v>0</v>
      </c>
      <c r="F7" s="72">
        <f>1_sz_melléklet!F19</f>
        <v>0</v>
      </c>
      <c r="G7" s="60">
        <f t="shared" si="0"/>
        <v>0</v>
      </c>
      <c r="IS7" s="56"/>
    </row>
    <row r="8" spans="1:253" s="60" customFormat="1" ht="18">
      <c r="A8" s="67" t="s">
        <v>22</v>
      </c>
      <c r="B8" s="68" t="s">
        <v>45</v>
      </c>
      <c r="C8" s="69">
        <f>1_sz_melléklet!C31</f>
        <v>0</v>
      </c>
      <c r="D8" s="69">
        <f>1_sz_melléklet!D31</f>
        <v>0</v>
      </c>
      <c r="E8" s="69">
        <f>1_sz_melléklet!E31</f>
        <v>0</v>
      </c>
      <c r="F8" s="69">
        <f>1_sz_melléklet!F31</f>
        <v>0</v>
      </c>
      <c r="G8" s="60">
        <f t="shared" si="0"/>
        <v>0</v>
      </c>
      <c r="IS8" s="56"/>
    </row>
    <row r="9" spans="1:253" s="60" customFormat="1" ht="18">
      <c r="A9" s="73"/>
      <c r="B9" s="74" t="s">
        <v>46</v>
      </c>
      <c r="C9" s="72">
        <f>1_sz_melléklet!C32</f>
        <v>0</v>
      </c>
      <c r="D9" s="72">
        <f>1_sz_melléklet!D32</f>
        <v>0</v>
      </c>
      <c r="E9" s="72">
        <f>1_sz_melléklet!E32</f>
        <v>0</v>
      </c>
      <c r="F9" s="72">
        <f>1_sz_melléklet!F32</f>
        <v>0</v>
      </c>
      <c r="G9" s="60">
        <f t="shared" si="0"/>
        <v>0</v>
      </c>
      <c r="IS9" s="56"/>
    </row>
    <row r="10" spans="1:253" s="60" customFormat="1" ht="18">
      <c r="A10" s="75"/>
      <c r="B10" s="74" t="s">
        <v>47</v>
      </c>
      <c r="C10" s="72">
        <f>1_sz_melléklet!C33</f>
        <v>0</v>
      </c>
      <c r="D10" s="72">
        <f>1_sz_melléklet!D33</f>
        <v>0</v>
      </c>
      <c r="E10" s="72">
        <f>1_sz_melléklet!E33</f>
        <v>0</v>
      </c>
      <c r="F10" s="72">
        <f>1_sz_melléklet!F33</f>
        <v>0</v>
      </c>
      <c r="G10" s="60">
        <f t="shared" si="0"/>
        <v>0</v>
      </c>
      <c r="IS10" s="56"/>
    </row>
    <row r="11" spans="1:253" s="60" customFormat="1" ht="18">
      <c r="A11" s="76" t="s">
        <v>28</v>
      </c>
      <c r="B11" s="68" t="s">
        <v>52</v>
      </c>
      <c r="C11" s="69">
        <f>1_sz_melléklet!C36</f>
        <v>581405</v>
      </c>
      <c r="D11" s="69">
        <f>1_sz_melléklet!D36</f>
        <v>0</v>
      </c>
      <c r="E11" s="69">
        <f>1_sz_melléklet!E36</f>
        <v>581405</v>
      </c>
      <c r="F11" s="69">
        <f>1_sz_melléklet!F36</f>
        <v>0</v>
      </c>
      <c r="G11" s="60">
        <f t="shared" si="0"/>
        <v>581405</v>
      </c>
      <c r="IS11" s="56"/>
    </row>
    <row r="12" spans="1:253" s="60" customFormat="1" ht="36">
      <c r="A12" s="77"/>
      <c r="B12" s="74" t="s">
        <v>53</v>
      </c>
      <c r="C12" s="72">
        <f>1_sz_melléklet!C37</f>
        <v>655</v>
      </c>
      <c r="D12" s="72">
        <f>1_sz_melléklet!D37</f>
        <v>0</v>
      </c>
      <c r="E12" s="72">
        <f>1_sz_melléklet!E37</f>
        <v>655</v>
      </c>
      <c r="F12" s="72">
        <f>1_sz_melléklet!F37</f>
        <v>0</v>
      </c>
      <c r="G12" s="60">
        <f t="shared" si="0"/>
        <v>655</v>
      </c>
      <c r="IS12" s="56"/>
    </row>
    <row r="13" spans="1:253" s="60" customFormat="1" ht="18">
      <c r="A13" s="77"/>
      <c r="B13" s="74" t="s">
        <v>103</v>
      </c>
      <c r="C13" s="72">
        <f>1_sz_melléklet!C38</f>
        <v>580750</v>
      </c>
      <c r="D13" s="72">
        <f>1_sz_melléklet!D38</f>
        <v>0</v>
      </c>
      <c r="E13" s="72">
        <f>1_sz_melléklet!E38</f>
        <v>580750</v>
      </c>
      <c r="F13" s="72">
        <f>1_sz_melléklet!F38</f>
        <v>0</v>
      </c>
      <c r="G13" s="60">
        <f t="shared" si="0"/>
        <v>580750</v>
      </c>
      <c r="IS13" s="56"/>
    </row>
    <row r="14" spans="1:253" s="60" customFormat="1" ht="18">
      <c r="A14" s="77"/>
      <c r="B14" s="75" t="s">
        <v>104</v>
      </c>
      <c r="C14" s="72">
        <f>C6+C8+C11</f>
        <v>581405</v>
      </c>
      <c r="D14" s="72">
        <f>D6+D8+D11</f>
        <v>0</v>
      </c>
      <c r="E14" s="72">
        <f>E6+E8+E11</f>
        <v>581405</v>
      </c>
      <c r="F14" s="72">
        <f>F6+F8+F11</f>
        <v>0</v>
      </c>
      <c r="G14" s="60">
        <f t="shared" si="0"/>
        <v>581405</v>
      </c>
      <c r="IS14" s="56"/>
    </row>
    <row r="15" spans="1:253" s="60" customFormat="1" ht="18">
      <c r="A15" s="76" t="s">
        <v>31</v>
      </c>
      <c r="B15" s="68" t="s">
        <v>57</v>
      </c>
      <c r="C15" s="69">
        <f>'8. sz.melléklet Önkormányzat'!C43</f>
        <v>3000</v>
      </c>
      <c r="D15" s="69"/>
      <c r="E15" s="69"/>
      <c r="F15" s="69"/>
      <c r="G15" s="60">
        <f t="shared" si="0"/>
        <v>0</v>
      </c>
      <c r="IS15" s="56"/>
    </row>
    <row r="16" spans="1:253" s="60" customFormat="1" ht="18">
      <c r="A16" s="76" t="s">
        <v>37</v>
      </c>
      <c r="B16" s="68" t="s">
        <v>61</v>
      </c>
      <c r="C16" s="69">
        <v>54637</v>
      </c>
      <c r="D16" s="69">
        <f>1_sz_melléklet!D42</f>
        <v>0</v>
      </c>
      <c r="E16" s="69">
        <f>1_sz_melléklet!E42</f>
        <v>54637</v>
      </c>
      <c r="F16" s="69">
        <f>1_sz_melléklet!F42</f>
        <v>0</v>
      </c>
      <c r="G16" s="60">
        <f t="shared" si="0"/>
        <v>54637</v>
      </c>
      <c r="IS16" s="56"/>
    </row>
    <row r="17" spans="1:253" s="60" customFormat="1" ht="18">
      <c r="A17" s="77"/>
      <c r="B17" s="75" t="s">
        <v>105</v>
      </c>
      <c r="C17" s="72">
        <f>C15+C16</f>
        <v>57637</v>
      </c>
      <c r="D17" s="72">
        <f>D15+D16</f>
        <v>0</v>
      </c>
      <c r="E17" s="72">
        <f>E15+E16</f>
        <v>54637</v>
      </c>
      <c r="F17" s="72">
        <f>F15+F16</f>
        <v>0</v>
      </c>
      <c r="G17" s="60">
        <f t="shared" si="0"/>
        <v>54637</v>
      </c>
      <c r="IS17" s="56"/>
    </row>
    <row r="18" spans="1:253" s="60" customFormat="1" ht="18">
      <c r="A18" s="77"/>
      <c r="B18" s="78" t="s">
        <v>63</v>
      </c>
      <c r="C18" s="72">
        <f>C14+C17</f>
        <v>639042</v>
      </c>
      <c r="D18" s="72">
        <f>D14+D17</f>
        <v>0</v>
      </c>
      <c r="E18" s="72">
        <f>E14+E17</f>
        <v>636042</v>
      </c>
      <c r="F18" s="72">
        <f>F14+F17</f>
        <v>0</v>
      </c>
      <c r="G18" s="60">
        <f t="shared" si="0"/>
        <v>636042</v>
      </c>
      <c r="IS18" s="56"/>
    </row>
    <row r="19" spans="1:253" s="60" customFormat="1" ht="18">
      <c r="A19" s="56"/>
      <c r="B19" s="56"/>
      <c r="C19" s="79"/>
      <c r="D19" s="80"/>
      <c r="E19" s="56"/>
      <c r="F19" s="56"/>
      <c r="G19" s="60">
        <f t="shared" si="0"/>
        <v>0</v>
      </c>
      <c r="IS19" s="56"/>
    </row>
    <row r="20" spans="1:253" s="60" customFormat="1" ht="18">
      <c r="A20" s="56"/>
      <c r="B20" s="56"/>
      <c r="C20" s="79"/>
      <c r="D20" s="80"/>
      <c r="E20" s="56"/>
      <c r="F20" s="56"/>
      <c r="G20" s="60">
        <f t="shared" si="0"/>
        <v>0</v>
      </c>
      <c r="IS20" s="56"/>
    </row>
    <row r="21" spans="2:7" s="60" customFormat="1" ht="18">
      <c r="B21" s="56"/>
      <c r="C21" s="79"/>
      <c r="D21" s="80"/>
      <c r="G21" s="60">
        <f t="shared" si="0"/>
        <v>0</v>
      </c>
    </row>
    <row r="22" spans="1:253" s="60" customFormat="1" ht="39" customHeight="1">
      <c r="A22" s="62" t="s">
        <v>3</v>
      </c>
      <c r="B22" s="62" t="s">
        <v>4</v>
      </c>
      <c r="C22" s="63" t="s">
        <v>5</v>
      </c>
      <c r="D22" s="374" t="s">
        <v>6</v>
      </c>
      <c r="E22" s="374"/>
      <c r="F22" s="374"/>
      <c r="G22" s="60">
        <f t="shared" si="0"/>
        <v>0</v>
      </c>
      <c r="IS22" s="56"/>
    </row>
    <row r="23" spans="1:253" s="60" customFormat="1" ht="57.75">
      <c r="A23" s="62"/>
      <c r="B23" s="65" t="s">
        <v>66</v>
      </c>
      <c r="C23" s="81"/>
      <c r="D23" s="12" t="s">
        <v>67</v>
      </c>
      <c r="E23" s="12" t="s">
        <v>68</v>
      </c>
      <c r="F23" s="12" t="s">
        <v>69</v>
      </c>
      <c r="G23" s="60">
        <f t="shared" si="0"/>
        <v>0</v>
      </c>
      <c r="IS23" s="56"/>
    </row>
    <row r="24" spans="1:253" s="60" customFormat="1" ht="18">
      <c r="A24" s="68" t="s">
        <v>14</v>
      </c>
      <c r="B24" s="68" t="s">
        <v>81</v>
      </c>
      <c r="C24" s="82">
        <f>1_sz_melléklet!C62</f>
        <v>639042</v>
      </c>
      <c r="D24" s="82">
        <f>1_sz_melléklet!D62</f>
        <v>0</v>
      </c>
      <c r="E24" s="82">
        <f>1_sz_melléklet!E62</f>
        <v>639042</v>
      </c>
      <c r="F24" s="82">
        <f>1_sz_melléklet!F62</f>
        <v>0</v>
      </c>
      <c r="G24" s="60">
        <f t="shared" si="0"/>
        <v>639042</v>
      </c>
      <c r="IS24" s="56"/>
    </row>
    <row r="25" spans="1:7" s="60" customFormat="1" ht="18">
      <c r="A25" s="83"/>
      <c r="B25" s="84" t="s">
        <v>82</v>
      </c>
      <c r="C25" s="85">
        <f>1_sz_melléklet!C63</f>
        <v>390218</v>
      </c>
      <c r="D25" s="85">
        <f>1_sz_melléklet!D63</f>
        <v>0</v>
      </c>
      <c r="E25" s="85">
        <f>1_sz_melléklet!E63</f>
        <v>390218</v>
      </c>
      <c r="F25" s="85">
        <f>1_sz_melléklet!F63</f>
        <v>0</v>
      </c>
      <c r="G25" s="60">
        <f t="shared" si="0"/>
        <v>390218</v>
      </c>
    </row>
    <row r="26" spans="1:7" s="60" customFormat="1" ht="36">
      <c r="A26" s="83"/>
      <c r="B26" s="86" t="s">
        <v>83</v>
      </c>
      <c r="C26" s="85">
        <f>1_sz_melléklet!C64</f>
        <v>390218</v>
      </c>
      <c r="D26" s="85">
        <f>1_sz_melléklet!D64</f>
        <v>0</v>
      </c>
      <c r="E26" s="85">
        <f>1_sz_melléklet!E64</f>
        <v>390218</v>
      </c>
      <c r="F26" s="85">
        <f>1_sz_melléklet!F64</f>
        <v>0</v>
      </c>
      <c r="G26" s="60">
        <f t="shared" si="0"/>
        <v>390218</v>
      </c>
    </row>
    <row r="27" spans="1:7" s="60" customFormat="1" ht="36">
      <c r="A27" s="83"/>
      <c r="B27" s="86" t="s">
        <v>84</v>
      </c>
      <c r="C27" s="85">
        <f>1_sz_melléklet!C65</f>
        <v>0</v>
      </c>
      <c r="D27" s="85">
        <f>1_sz_melléklet!D65</f>
        <v>0</v>
      </c>
      <c r="E27" s="85">
        <f>1_sz_melléklet!E65</f>
        <v>0</v>
      </c>
      <c r="F27" s="85">
        <f>1_sz_melléklet!F65</f>
        <v>0</v>
      </c>
      <c r="G27" s="60">
        <f t="shared" si="0"/>
        <v>0</v>
      </c>
    </row>
    <row r="28" spans="1:8" ht="18">
      <c r="A28" s="77"/>
      <c r="B28" s="74" t="s">
        <v>85</v>
      </c>
      <c r="C28" s="85">
        <f>1_sz_melléklet!C66</f>
        <v>212192</v>
      </c>
      <c r="D28" s="85">
        <f>1_sz_melléklet!D66</f>
        <v>0</v>
      </c>
      <c r="E28" s="85">
        <f>1_sz_melléklet!E66</f>
        <v>212192</v>
      </c>
      <c r="F28" s="85">
        <f>1_sz_melléklet!F66</f>
        <v>0</v>
      </c>
      <c r="G28" s="60">
        <f t="shared" si="0"/>
        <v>212192</v>
      </c>
      <c r="H28" s="60"/>
    </row>
    <row r="29" spans="1:8" ht="18">
      <c r="A29" s="77"/>
      <c r="B29" s="74" t="s">
        <v>86</v>
      </c>
      <c r="C29" s="85">
        <f>1_sz_melléklet!C67</f>
        <v>0</v>
      </c>
      <c r="D29" s="85">
        <f>1_sz_melléklet!D67</f>
        <v>0</v>
      </c>
      <c r="E29" s="85">
        <f>1_sz_melléklet!E67</f>
        <v>0</v>
      </c>
      <c r="F29" s="85">
        <f>1_sz_melléklet!F67</f>
        <v>0</v>
      </c>
      <c r="G29" s="60">
        <f t="shared" si="0"/>
        <v>0</v>
      </c>
      <c r="H29" s="60"/>
    </row>
    <row r="30" spans="1:8" ht="18">
      <c r="A30" s="77"/>
      <c r="B30" s="86" t="s">
        <v>87</v>
      </c>
      <c r="C30" s="85">
        <f>1_sz_melléklet!C68</f>
        <v>0</v>
      </c>
      <c r="D30" s="85">
        <f>1_sz_melléklet!D68</f>
        <v>0</v>
      </c>
      <c r="E30" s="85">
        <f>1_sz_melléklet!E68</f>
        <v>0</v>
      </c>
      <c r="F30" s="85">
        <f>1_sz_melléklet!F68</f>
        <v>0</v>
      </c>
      <c r="G30" s="60">
        <f t="shared" si="0"/>
        <v>0</v>
      </c>
      <c r="H30" s="60"/>
    </row>
    <row r="31" spans="1:8" ht="18">
      <c r="A31" s="77"/>
      <c r="B31" s="86" t="s">
        <v>88</v>
      </c>
      <c r="C31" s="85">
        <f>1_sz_melléklet!C69</f>
        <v>0</v>
      </c>
      <c r="D31" s="85">
        <f>1_sz_melléklet!D69</f>
        <v>0</v>
      </c>
      <c r="E31" s="85">
        <f>1_sz_melléklet!E69</f>
        <v>0</v>
      </c>
      <c r="F31" s="85">
        <f>1_sz_melléklet!F69</f>
        <v>0</v>
      </c>
      <c r="G31" s="60">
        <f t="shared" si="0"/>
        <v>0</v>
      </c>
      <c r="H31" s="60"/>
    </row>
    <row r="32" spans="1:8" ht="18">
      <c r="A32" s="77"/>
      <c r="B32" s="74" t="s">
        <v>89</v>
      </c>
      <c r="C32" s="85">
        <f>1_sz_melléklet!C70</f>
        <v>36632</v>
      </c>
      <c r="D32" s="85">
        <f>1_sz_melléklet!D70</f>
        <v>0</v>
      </c>
      <c r="E32" s="85">
        <f>1_sz_melléklet!E70</f>
        <v>36632</v>
      </c>
      <c r="F32" s="85">
        <f>1_sz_melléklet!F70</f>
        <v>0</v>
      </c>
      <c r="G32" s="60">
        <f t="shared" si="0"/>
        <v>36632</v>
      </c>
      <c r="H32" s="60"/>
    </row>
    <row r="33" spans="1:7" ht="18.75">
      <c r="A33" s="75"/>
      <c r="B33" s="87"/>
      <c r="C33" s="85">
        <f>'10. sz. melléklet Hétszínvirág'!C73+'11. sz. melléklet Bóbita'!C73+'12. sz.mell. Családs.és Bölcsőd'!C73+'13. sz. mellékletMűvelődési ház'!C73+'14. sz. melléklet Könyvtár'!C73+'15.sz. melléklet IGESZ'!C73+'16.sz. melléklet'!C75+'17. sz. melléklet'!C73</f>
        <v>0</v>
      </c>
      <c r="D33" s="85">
        <f>'10. sz. melléklet Hétszínvirág'!D73+'11. sz. melléklet Bóbita'!D73+'12. sz.mell. Családs.és Bölcsőd'!D73+'13. sz. mellékletMűvelődési ház'!D73+'14. sz. melléklet Könyvtár'!D73+'15.sz. melléklet IGESZ'!D73+'16.sz. melléklet'!D75+'17. sz. melléklet'!D73</f>
        <v>0</v>
      </c>
      <c r="E33" s="85">
        <f>'10. sz. melléklet Hétszínvirág'!E73+'11. sz. melléklet Bóbita'!E73+'12. sz.mell. Családs.és Bölcsőd'!E73+'13. sz. mellékletMűvelődési ház'!E73+'14. sz. melléklet Könyvtár'!E73+'15.sz. melléklet IGESZ'!E73+'16.sz. melléklet'!E75+'17. sz. melléklet'!E73</f>
        <v>0</v>
      </c>
      <c r="F33" s="85">
        <f>'10. sz. melléklet Hétszínvirág'!F73+'11. sz. melléklet Bóbita'!F73+'12. sz.mell. Családs.és Bölcsőd'!F73+'13. sz. mellékletMűvelődési ház'!F73+'14. sz. melléklet Könyvtár'!F73+'15.sz. melléklet IGESZ'!F73+'16.sz. melléklet'!F75+'17. sz. melléklet'!F73</f>
        <v>0</v>
      </c>
      <c r="G33" s="60">
        <f t="shared" si="0"/>
        <v>0</v>
      </c>
    </row>
    <row r="34" spans="1:7" ht="18">
      <c r="A34" s="68" t="s">
        <v>22</v>
      </c>
      <c r="B34" s="68" t="s">
        <v>91</v>
      </c>
      <c r="C34" s="82">
        <f>SUM(C35:C36)</f>
        <v>0</v>
      </c>
      <c r="D34" s="82">
        <f>SUM(D35:D36)</f>
        <v>0</v>
      </c>
      <c r="E34" s="82">
        <f>SUM(E35:E36)</f>
        <v>0</v>
      </c>
      <c r="F34" s="82">
        <f>SUM(F35:F36)</f>
        <v>0</v>
      </c>
      <c r="G34" s="60">
        <f t="shared" si="0"/>
        <v>0</v>
      </c>
    </row>
    <row r="35" spans="1:7" ht="18">
      <c r="A35" s="83"/>
      <c r="B35" s="84" t="s">
        <v>92</v>
      </c>
      <c r="C35" s="85"/>
      <c r="D35" s="85"/>
      <c r="E35" s="85"/>
      <c r="F35" s="85"/>
      <c r="G35" s="60">
        <f t="shared" si="0"/>
        <v>0</v>
      </c>
    </row>
    <row r="36" spans="1:7" ht="18">
      <c r="A36" s="77"/>
      <c r="B36" s="84" t="s">
        <v>93</v>
      </c>
      <c r="C36" s="85"/>
      <c r="D36" s="85"/>
      <c r="E36" s="85"/>
      <c r="F36" s="85"/>
      <c r="G36" s="60">
        <f t="shared" si="0"/>
        <v>0</v>
      </c>
    </row>
    <row r="37" spans="1:7" ht="18">
      <c r="A37" s="88"/>
      <c r="B37" s="78" t="s">
        <v>100</v>
      </c>
      <c r="C37" s="89">
        <f>C24+C34</f>
        <v>639042</v>
      </c>
      <c r="D37" s="89">
        <f>D24+D34</f>
        <v>0</v>
      </c>
      <c r="E37" s="89">
        <f>E24+E34</f>
        <v>639042</v>
      </c>
      <c r="F37" s="89">
        <f>F24+F34</f>
        <v>0</v>
      </c>
      <c r="G37" s="60">
        <f t="shared" si="0"/>
        <v>639042</v>
      </c>
    </row>
    <row r="38" spans="1:7" ht="18">
      <c r="A38" s="90"/>
      <c r="B38" s="90"/>
      <c r="C38" s="85">
        <f>'10. sz. melléklet Hétszínvirág'!C78+'11. sz. melléklet Bóbita'!C78+'12. sz.mell. Családs.és Bölcsőd'!C78+'13. sz. mellékletMűvelődési ház'!C78+'14. sz. melléklet Könyvtár'!C78+'15.sz. melléklet IGESZ'!C78+'16.sz. melléklet'!C80+'17. sz. melléklet'!C78</f>
        <v>0</v>
      </c>
      <c r="D38" s="91"/>
      <c r="E38" s="91"/>
      <c r="F38" s="91"/>
      <c r="G38" s="60">
        <f t="shared" si="0"/>
        <v>0</v>
      </c>
    </row>
    <row r="39" spans="1:7" ht="18">
      <c r="A39" s="92"/>
      <c r="B39" s="93" t="s">
        <v>96</v>
      </c>
      <c r="C39" s="85"/>
      <c r="D39" s="91"/>
      <c r="E39" s="91"/>
      <c r="F39" s="91"/>
      <c r="G39" s="60">
        <f t="shared" si="0"/>
        <v>0</v>
      </c>
    </row>
    <row r="40" spans="1:7" ht="18">
      <c r="A40" s="92"/>
      <c r="B40" s="93" t="s">
        <v>97</v>
      </c>
      <c r="C40" s="85">
        <f>'10. sz. melléklet Hétszínvirág'!C80+'11. sz. melléklet Bóbita'!C80+'12. sz.mell. Családs.és Bölcsőd'!C80+'13. sz. mellékletMűvelődési ház'!C80+'14. sz. melléklet Könyvtár'!C80+'15.sz. melléklet IGESZ'!C80+'16.sz. melléklet'!C82+'17. sz. melléklet'!C80</f>
        <v>0</v>
      </c>
      <c r="D40" s="91"/>
      <c r="E40" s="91"/>
      <c r="F40" s="91"/>
      <c r="G40" s="60">
        <f t="shared" si="0"/>
        <v>0</v>
      </c>
    </row>
    <row r="41" spans="2:6" ht="18">
      <c r="B41" s="56" t="s">
        <v>106</v>
      </c>
      <c r="C41" s="57">
        <f>C18-C37</f>
        <v>0</v>
      </c>
      <c r="D41" s="57"/>
      <c r="E41" s="57"/>
      <c r="F41" s="57"/>
    </row>
  </sheetData>
  <sheetProtection selectLockedCells="1" selectUnlockedCells="1"/>
  <mergeCells count="4">
    <mergeCell ref="B1:C1"/>
    <mergeCell ref="B2:C2"/>
    <mergeCell ref="D4:F4"/>
    <mergeCell ref="D22:F22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 r:id="rId1"/>
  <headerFooter alignWithMargins="0">
    <oddHeader>&amp;R 1-b sz. melléklet az 3/2015.(II.19.) 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view="pageLayout" zoomScaleNormal="77" zoomScaleSheetLayoutView="50" workbookViewId="0" topLeftCell="D1">
      <selection activeCell="A1" sqref="A1:F1"/>
    </sheetView>
  </sheetViews>
  <sheetFormatPr defaultColWidth="9.00390625" defaultRowHeight="12.75"/>
  <cols>
    <col min="1" max="1" width="6.28125" style="94" customWidth="1"/>
    <col min="2" max="2" width="78.8515625" style="94" customWidth="1"/>
    <col min="3" max="3" width="15.140625" style="94" customWidth="1"/>
    <col min="4" max="4" width="5.00390625" style="94" customWidth="1"/>
    <col min="5" max="5" width="52.7109375" style="94" customWidth="1"/>
    <col min="6" max="6" width="20.00390625" style="94" customWidth="1"/>
    <col min="7" max="16384" width="9.00390625" style="94" customWidth="1"/>
  </cols>
  <sheetData>
    <row r="1" spans="1:6" ht="18">
      <c r="A1" s="377" t="s">
        <v>107</v>
      </c>
      <c r="B1" s="377"/>
      <c r="C1" s="377"/>
      <c r="D1" s="377"/>
      <c r="E1" s="377"/>
      <c r="F1" s="377"/>
    </row>
    <row r="3" spans="1:6" ht="18">
      <c r="A3" s="377" t="s">
        <v>108</v>
      </c>
      <c r="B3" s="377"/>
      <c r="C3" s="377"/>
      <c r="D3" s="377"/>
      <c r="E3" s="377"/>
      <c r="F3" s="377"/>
    </row>
    <row r="4" spans="1:6" ht="18">
      <c r="A4" s="378" t="s">
        <v>109</v>
      </c>
      <c r="B4" s="378"/>
      <c r="C4" s="378"/>
      <c r="D4" s="378"/>
      <c r="E4" s="378"/>
      <c r="F4" s="378"/>
    </row>
    <row r="5" spans="2:6" ht="19.5" customHeight="1">
      <c r="B5" s="95" t="s">
        <v>110</v>
      </c>
      <c r="C5" s="96" t="s">
        <v>111</v>
      </c>
      <c r="D5" s="379" t="s">
        <v>112</v>
      </c>
      <c r="E5" s="379"/>
      <c r="F5" s="96" t="s">
        <v>111</v>
      </c>
    </row>
    <row r="6" spans="1:6" ht="23.25" customHeight="1">
      <c r="A6" s="97" t="s">
        <v>14</v>
      </c>
      <c r="B6" s="98" t="s">
        <v>15</v>
      </c>
      <c r="C6" s="69">
        <f>1_asz_melléklet!C6</f>
        <v>625074</v>
      </c>
      <c r="D6" s="68" t="s">
        <v>14</v>
      </c>
      <c r="E6" s="99" t="s">
        <v>70</v>
      </c>
      <c r="F6" s="100">
        <f>1_asz_melléklet!C31</f>
        <v>0</v>
      </c>
    </row>
    <row r="7" spans="1:6" ht="18.75">
      <c r="A7" s="101"/>
      <c r="B7" s="102" t="s">
        <v>16</v>
      </c>
      <c r="C7" s="103">
        <f>1_asz_melléklet!C7</f>
        <v>243443</v>
      </c>
      <c r="D7" s="83"/>
      <c r="E7" s="104" t="s">
        <v>71</v>
      </c>
      <c r="F7" s="103">
        <f>1_asz_melléklet!C41</f>
        <v>464895</v>
      </c>
    </row>
    <row r="8" spans="1:6" ht="36">
      <c r="A8" s="105"/>
      <c r="B8" s="102" t="s">
        <v>17</v>
      </c>
      <c r="C8" s="103">
        <f>1_asz_melléklet!C8</f>
        <v>180416</v>
      </c>
      <c r="D8" s="77"/>
      <c r="E8" s="106" t="s">
        <v>72</v>
      </c>
      <c r="F8" s="103">
        <f>1_asz_melléklet!C42</f>
        <v>125001</v>
      </c>
    </row>
    <row r="9" spans="1:6" ht="36">
      <c r="A9" s="105"/>
      <c r="B9" s="107" t="s">
        <v>18</v>
      </c>
      <c r="C9" s="103">
        <f>1_asz_melléklet!C9</f>
        <v>116834</v>
      </c>
      <c r="D9" s="77"/>
      <c r="E9" s="106" t="s">
        <v>73</v>
      </c>
      <c r="F9" s="103">
        <f>1_asz_melléklet!C43</f>
        <v>367856</v>
      </c>
    </row>
    <row r="10" spans="1:6" ht="54">
      <c r="A10" s="105"/>
      <c r="B10" s="102" t="s">
        <v>19</v>
      </c>
      <c r="C10" s="103">
        <f>1_asz_melléklet!C10</f>
        <v>12911</v>
      </c>
      <c r="D10" s="77"/>
      <c r="E10" s="106" t="s">
        <v>74</v>
      </c>
      <c r="F10" s="103">
        <f>1_asz_melléklet!C44</f>
        <v>0</v>
      </c>
    </row>
    <row r="11" spans="1:6" ht="18" customHeight="1">
      <c r="A11" s="105"/>
      <c r="B11" s="102" t="s">
        <v>20</v>
      </c>
      <c r="C11" s="103">
        <f>1_asz_melléklet!C11</f>
        <v>5470</v>
      </c>
      <c r="D11" s="77"/>
      <c r="E11" s="106" t="s">
        <v>75</v>
      </c>
      <c r="F11" s="103">
        <f>1_asz_melléklet!C45</f>
        <v>0</v>
      </c>
    </row>
    <row r="12" spans="1:6" ht="18">
      <c r="A12" s="105"/>
      <c r="B12" s="102" t="s">
        <v>21</v>
      </c>
      <c r="C12" s="72">
        <f>1_asz_melléklet!C12</f>
        <v>66000</v>
      </c>
      <c r="D12" s="77"/>
      <c r="E12" s="106" t="s">
        <v>76</v>
      </c>
      <c r="F12" s="103">
        <f>1_asz_melléklet!C46</f>
        <v>52455</v>
      </c>
    </row>
    <row r="13" spans="1:6" ht="28.5" customHeight="1">
      <c r="A13" s="67" t="s">
        <v>22</v>
      </c>
      <c r="B13" s="98" t="s">
        <v>23</v>
      </c>
      <c r="C13" s="69">
        <f>1_asz_melléklet!C13</f>
        <v>94622</v>
      </c>
      <c r="D13" s="77"/>
      <c r="E13" s="106" t="s">
        <v>77</v>
      </c>
      <c r="F13" s="103">
        <f>1_asz_melléklet!C47</f>
        <v>70796</v>
      </c>
    </row>
    <row r="14" spans="1:6" ht="36">
      <c r="A14" s="101"/>
      <c r="B14" s="102" t="s">
        <v>24</v>
      </c>
      <c r="C14" s="103">
        <f>1_asz_melléklet!C14</f>
        <v>1200</v>
      </c>
      <c r="D14" s="77"/>
      <c r="E14" s="106" t="s">
        <v>78</v>
      </c>
      <c r="F14" s="103">
        <f>1_asz_melléklet!C48</f>
        <v>55828</v>
      </c>
    </row>
    <row r="15" spans="1:6" ht="36">
      <c r="A15" s="105"/>
      <c r="B15" s="102" t="s">
        <v>113</v>
      </c>
      <c r="C15" s="103">
        <f>1_asz_melléklet!C15</f>
        <v>16559</v>
      </c>
      <c r="D15" s="77"/>
      <c r="E15" s="106" t="s">
        <v>79</v>
      </c>
      <c r="F15" s="103">
        <f>1_asz_melléklet!C49</f>
        <v>0</v>
      </c>
    </row>
    <row r="16" spans="1:6" ht="36">
      <c r="A16" s="105"/>
      <c r="B16" s="102" t="s">
        <v>26</v>
      </c>
      <c r="C16" s="103">
        <f>1_asz_melléklet!C16</f>
        <v>38356</v>
      </c>
      <c r="D16" s="77"/>
      <c r="E16" s="106" t="s">
        <v>80</v>
      </c>
      <c r="F16" s="103">
        <f>1_asz_melléklet!C50</f>
        <v>14968</v>
      </c>
    </row>
    <row r="17" spans="1:6" ht="36">
      <c r="A17" s="105"/>
      <c r="B17" s="102" t="s">
        <v>27</v>
      </c>
      <c r="C17" s="103">
        <f>1_asz_melléklet!C17</f>
        <v>38507</v>
      </c>
      <c r="D17" s="68" t="s">
        <v>22</v>
      </c>
      <c r="E17" s="99" t="s">
        <v>91</v>
      </c>
      <c r="F17" s="100">
        <f>1_asz_melléklet!C52</f>
        <v>0</v>
      </c>
    </row>
    <row r="18" spans="1:6" ht="36">
      <c r="A18" s="67" t="s">
        <v>28</v>
      </c>
      <c r="B18" s="68" t="s">
        <v>32</v>
      </c>
      <c r="C18" s="69">
        <f>1_asz_melléklet!C18</f>
        <v>198700</v>
      </c>
      <c r="D18" s="83"/>
      <c r="E18" s="104" t="s">
        <v>92</v>
      </c>
      <c r="F18" s="108">
        <f>1_asz_melléklet!C53</f>
        <v>0</v>
      </c>
    </row>
    <row r="19" spans="1:6" ht="54">
      <c r="A19" s="70"/>
      <c r="B19" s="106" t="s">
        <v>33</v>
      </c>
      <c r="C19" s="103">
        <f>1_asz_melléklet!C19</f>
        <v>55200</v>
      </c>
      <c r="D19" s="77"/>
      <c r="E19" s="104" t="s">
        <v>93</v>
      </c>
      <c r="F19" s="108">
        <f>1_asz_melléklet!C54</f>
        <v>0</v>
      </c>
    </row>
    <row r="20" spans="1:6" ht="18">
      <c r="A20" s="73"/>
      <c r="B20" s="106" t="s">
        <v>34</v>
      </c>
      <c r="C20" s="103">
        <f>1_asz_melléklet!C20</f>
        <v>26000</v>
      </c>
      <c r="D20" s="109"/>
      <c r="E20" s="109"/>
      <c r="F20" s="109"/>
    </row>
    <row r="21" spans="1:6" ht="18">
      <c r="A21" s="70"/>
      <c r="B21" s="106" t="s">
        <v>35</v>
      </c>
      <c r="C21" s="103">
        <f>1_asz_melléklet!C21</f>
        <v>0</v>
      </c>
      <c r="D21" s="109"/>
      <c r="E21" s="109"/>
      <c r="F21" s="109"/>
    </row>
    <row r="22" spans="1:6" ht="72">
      <c r="A22" s="101"/>
      <c r="B22" s="106" t="s">
        <v>36</v>
      </c>
      <c r="C22" s="103">
        <f>1_asz_melléklet!C22</f>
        <v>117500</v>
      </c>
      <c r="D22" s="109"/>
      <c r="E22" s="109"/>
      <c r="F22" s="109"/>
    </row>
    <row r="23" spans="1:6" ht="18.75" customHeight="1">
      <c r="A23" s="67" t="s">
        <v>31</v>
      </c>
      <c r="B23" s="110" t="s">
        <v>38</v>
      </c>
      <c r="C23" s="69">
        <f>1_asz_melléklet!C23</f>
        <v>137244</v>
      </c>
      <c r="D23" s="88"/>
      <c r="E23" s="109"/>
      <c r="F23" s="109"/>
    </row>
    <row r="24" spans="1:6" ht="54">
      <c r="A24" s="70"/>
      <c r="B24" s="106" t="s">
        <v>39</v>
      </c>
      <c r="C24" s="103">
        <f>1_asz_melléklet!C24</f>
        <v>137244</v>
      </c>
      <c r="D24" s="109"/>
      <c r="E24" s="109"/>
      <c r="F24" s="111"/>
    </row>
    <row r="25" spans="1:6" ht="26.25" customHeight="1">
      <c r="A25" s="70"/>
      <c r="B25" s="106" t="s">
        <v>40</v>
      </c>
      <c r="C25" s="103">
        <f>1_asz_melléklet!C25</f>
        <v>0</v>
      </c>
      <c r="D25" s="109"/>
      <c r="E25" s="109"/>
      <c r="F25" s="111"/>
    </row>
    <row r="26" spans="1:6" ht="12.75" customHeight="1">
      <c r="A26" s="70"/>
      <c r="B26" s="106" t="s">
        <v>41</v>
      </c>
      <c r="C26" s="103">
        <f>1_asz_melléklet!C26</f>
        <v>0</v>
      </c>
      <c r="D26" s="109"/>
      <c r="E26" s="109"/>
      <c r="F26" s="111"/>
    </row>
    <row r="27" spans="1:6" ht="18">
      <c r="A27" s="70"/>
      <c r="B27" s="106" t="s">
        <v>42</v>
      </c>
      <c r="C27" s="103">
        <f>1_asz_melléklet!C27</f>
        <v>0</v>
      </c>
      <c r="D27" s="109"/>
      <c r="E27" s="109"/>
      <c r="F27" s="111"/>
    </row>
    <row r="28" spans="1:6" ht="18">
      <c r="A28" s="70"/>
      <c r="B28" s="106" t="s">
        <v>43</v>
      </c>
      <c r="C28" s="72">
        <f>1_asz_melléklet!C28</f>
        <v>0</v>
      </c>
      <c r="D28" s="109"/>
      <c r="E28" s="109"/>
      <c r="F28" s="111"/>
    </row>
    <row r="29" spans="1:6" ht="18">
      <c r="A29" s="76" t="s">
        <v>37</v>
      </c>
      <c r="B29" s="99" t="s">
        <v>49</v>
      </c>
      <c r="C29" s="69">
        <f>1_asz_melléklet!C29</f>
        <v>0</v>
      </c>
      <c r="D29" s="109"/>
      <c r="E29" s="109"/>
      <c r="F29" s="111"/>
    </row>
    <row r="30" spans="1:6" ht="18">
      <c r="A30" s="77"/>
      <c r="B30" s="112" t="s">
        <v>98</v>
      </c>
      <c r="C30" s="72">
        <f>1_asz_melléklet!C30</f>
        <v>1055640</v>
      </c>
      <c r="D30" s="109"/>
      <c r="E30" s="109"/>
      <c r="F30" s="111"/>
    </row>
    <row r="31" spans="1:6" ht="18">
      <c r="A31" s="76" t="s">
        <v>44</v>
      </c>
      <c r="B31" s="99" t="s">
        <v>57</v>
      </c>
      <c r="C31" s="69">
        <f>1_asz_melléklet!C31</f>
        <v>0</v>
      </c>
      <c r="D31" s="113"/>
      <c r="E31" s="114"/>
      <c r="F31" s="115"/>
    </row>
    <row r="32" spans="1:6" ht="36">
      <c r="A32" s="76" t="s">
        <v>48</v>
      </c>
      <c r="B32" s="99" t="s">
        <v>59</v>
      </c>
      <c r="C32" s="69">
        <f>1_asz_melléklet!C32</f>
        <v>25363</v>
      </c>
      <c r="D32" s="113"/>
      <c r="E32" s="114"/>
      <c r="F32" s="115"/>
    </row>
    <row r="33" spans="1:6" ht="18">
      <c r="A33" s="77"/>
      <c r="B33" s="112" t="s">
        <v>99</v>
      </c>
      <c r="C33" s="72">
        <f>1_asz_melléklet!C33</f>
        <v>25363</v>
      </c>
      <c r="D33" s="113"/>
      <c r="E33" s="114"/>
      <c r="F33" s="115"/>
    </row>
    <row r="34" spans="1:6" ht="18">
      <c r="A34" s="77"/>
      <c r="B34" s="116" t="s">
        <v>63</v>
      </c>
      <c r="C34" s="72">
        <f>C30+C33</f>
        <v>1081003</v>
      </c>
      <c r="D34" s="113"/>
      <c r="E34" s="116" t="s">
        <v>100</v>
      </c>
      <c r="F34" s="72">
        <f>1_asz_melléklet!C55</f>
        <v>1081003</v>
      </c>
    </row>
    <row r="35" spans="1:6" ht="18">
      <c r="A35" s="117"/>
      <c r="B35" s="114"/>
      <c r="C35" s="115"/>
      <c r="D35" s="113"/>
      <c r="E35" s="114"/>
      <c r="F35" s="114"/>
    </row>
    <row r="36" spans="1:6" ht="18">
      <c r="A36" s="117"/>
      <c r="B36" s="118"/>
      <c r="C36" s="119"/>
      <c r="D36" s="117"/>
      <c r="E36" s="118"/>
      <c r="F36" s="120">
        <f>C34-F34</f>
        <v>0</v>
      </c>
    </row>
    <row r="37" spans="1:6" ht="14.25" customHeight="1">
      <c r="A37" s="377" t="s">
        <v>114</v>
      </c>
      <c r="B37" s="377"/>
      <c r="C37" s="377"/>
      <c r="D37" s="377"/>
      <c r="E37" s="377"/>
      <c r="F37" s="377"/>
    </row>
    <row r="38" spans="1:6" ht="18">
      <c r="A38" s="95"/>
      <c r="B38" s="65" t="s">
        <v>7</v>
      </c>
      <c r="C38" s="96" t="s">
        <v>111</v>
      </c>
      <c r="D38" s="96"/>
      <c r="E38" s="65" t="s">
        <v>66</v>
      </c>
      <c r="F38" s="121" t="s">
        <v>111</v>
      </c>
    </row>
    <row r="39" spans="1:6" ht="36">
      <c r="A39" s="122" t="s">
        <v>14</v>
      </c>
      <c r="B39" s="99" t="s">
        <v>29</v>
      </c>
      <c r="C39" s="123">
        <f>1_B_MELLÉKLET!C6</f>
        <v>0</v>
      </c>
      <c r="D39" s="68" t="s">
        <v>14</v>
      </c>
      <c r="E39" s="124" t="s">
        <v>81</v>
      </c>
      <c r="F39" s="125">
        <f>1_B_MELLÉKLET!C24</f>
        <v>639042</v>
      </c>
    </row>
    <row r="40" spans="1:6" ht="36">
      <c r="A40" s="126"/>
      <c r="B40" s="127" t="s">
        <v>115</v>
      </c>
      <c r="C40" s="128">
        <f>1_B_MELLÉKLET!C7</f>
        <v>0</v>
      </c>
      <c r="D40" s="83"/>
      <c r="E40" s="129" t="s">
        <v>82</v>
      </c>
      <c r="F40" s="103">
        <f>1_B_MELLÉKLET!C25</f>
        <v>390218</v>
      </c>
    </row>
    <row r="41" spans="1:6" ht="54">
      <c r="A41" s="122" t="s">
        <v>22</v>
      </c>
      <c r="B41" s="99" t="s">
        <v>45</v>
      </c>
      <c r="C41" s="125">
        <f>1_B_MELLÉKLET!C8</f>
        <v>0</v>
      </c>
      <c r="D41" s="83"/>
      <c r="E41" s="130" t="s">
        <v>83</v>
      </c>
      <c r="F41" s="128">
        <f>1_B_MELLÉKLET!C26</f>
        <v>390218</v>
      </c>
    </row>
    <row r="42" spans="1:6" ht="68.25" customHeight="1">
      <c r="A42" s="131"/>
      <c r="B42" s="106" t="s">
        <v>46</v>
      </c>
      <c r="C42" s="128">
        <f>1_B_MELLÉKLET!C9</f>
        <v>0</v>
      </c>
      <c r="D42" s="83"/>
      <c r="E42" s="130" t="s">
        <v>84</v>
      </c>
      <c r="F42" s="128">
        <f>1_B_MELLÉKLET!C27</f>
        <v>0</v>
      </c>
    </row>
    <row r="43" spans="1:6" ht="26.25" customHeight="1">
      <c r="A43" s="131"/>
      <c r="B43" s="106" t="s">
        <v>47</v>
      </c>
      <c r="C43" s="128">
        <f>1_B_MELLÉKLET!C10</f>
        <v>0</v>
      </c>
      <c r="D43" s="77"/>
      <c r="E43" s="130" t="s">
        <v>85</v>
      </c>
      <c r="F43" s="128">
        <f>1_B_MELLÉKLET!C28</f>
        <v>212192</v>
      </c>
    </row>
    <row r="44" spans="1:6" ht="26.25" customHeight="1">
      <c r="A44" s="132" t="s">
        <v>28</v>
      </c>
      <c r="B44" s="99" t="s">
        <v>52</v>
      </c>
      <c r="C44" s="69">
        <f>1_B_MELLÉKLET!C11</f>
        <v>581405</v>
      </c>
      <c r="D44" s="77"/>
      <c r="E44" s="130" t="s">
        <v>86</v>
      </c>
      <c r="F44" s="128">
        <f>1_B_MELLÉKLET!C29</f>
        <v>0</v>
      </c>
    </row>
    <row r="45" spans="1:6" ht="39.75" customHeight="1">
      <c r="A45" s="126"/>
      <c r="B45" s="106" t="s">
        <v>53</v>
      </c>
      <c r="C45" s="128">
        <f>1_B_MELLÉKLET!C12</f>
        <v>655</v>
      </c>
      <c r="D45" s="77"/>
      <c r="E45" s="130" t="s">
        <v>87</v>
      </c>
      <c r="F45" s="128">
        <f>1_B_MELLÉKLET!C30</f>
        <v>0</v>
      </c>
    </row>
    <row r="46" spans="1:6" ht="43.5" customHeight="1">
      <c r="A46" s="126"/>
      <c r="B46" s="106" t="s">
        <v>103</v>
      </c>
      <c r="C46" s="103">
        <f>1_B_MELLÉKLET!C13</f>
        <v>580750</v>
      </c>
      <c r="D46" s="77"/>
      <c r="E46" s="130" t="s">
        <v>88</v>
      </c>
      <c r="F46" s="128">
        <f>1_B_MELLÉKLET!C31</f>
        <v>0</v>
      </c>
    </row>
    <row r="47" spans="1:6" ht="18">
      <c r="A47" s="122" t="s">
        <v>31</v>
      </c>
      <c r="B47" s="99" t="s">
        <v>104</v>
      </c>
      <c r="C47" s="69">
        <f>1_B_MELLÉKLET!C14</f>
        <v>581405</v>
      </c>
      <c r="D47" s="77"/>
      <c r="E47" s="130" t="s">
        <v>89</v>
      </c>
      <c r="F47" s="103">
        <f>1_B_MELLÉKLET!C32</f>
        <v>36632</v>
      </c>
    </row>
    <row r="48" spans="1:6" ht="36">
      <c r="A48" s="122" t="s">
        <v>37</v>
      </c>
      <c r="B48" s="99" t="s">
        <v>57</v>
      </c>
      <c r="C48" s="125">
        <f>1_B_MELLÉKLET!C15</f>
        <v>3000</v>
      </c>
      <c r="D48" s="68" t="s">
        <v>22</v>
      </c>
      <c r="E48" s="124" t="s">
        <v>91</v>
      </c>
      <c r="F48" s="125">
        <f>1_B_MELLÉKLET!C34</f>
        <v>0</v>
      </c>
    </row>
    <row r="49" spans="1:6" ht="36">
      <c r="A49" s="122" t="s">
        <v>44</v>
      </c>
      <c r="B49" s="99" t="s">
        <v>61</v>
      </c>
      <c r="C49" s="125">
        <f>1_B_MELLÉKLET!C16</f>
        <v>54637</v>
      </c>
      <c r="D49" s="109"/>
      <c r="E49" s="130" t="s">
        <v>92</v>
      </c>
      <c r="F49" s="128">
        <f>1_B_MELLÉKLET!C35</f>
        <v>0</v>
      </c>
    </row>
    <row r="50" spans="1:6" ht="36">
      <c r="A50" s="131"/>
      <c r="B50" s="112" t="s">
        <v>105</v>
      </c>
      <c r="C50" s="128">
        <f>1_B_MELLÉKLET!C17</f>
        <v>57637</v>
      </c>
      <c r="D50" s="109"/>
      <c r="E50" s="130" t="s">
        <v>93</v>
      </c>
      <c r="F50" s="128">
        <f>1_B_MELLÉKLET!C36</f>
        <v>0</v>
      </c>
    </row>
    <row r="51" spans="1:36" s="109" customFormat="1" ht="18">
      <c r="A51" s="113"/>
      <c r="B51" s="116" t="s">
        <v>63</v>
      </c>
      <c r="C51" s="72">
        <f>1_B_MELLÉKLET!C18</f>
        <v>639042</v>
      </c>
      <c r="E51" s="133" t="s">
        <v>100</v>
      </c>
      <c r="F51" s="72">
        <f>1_B_MELLÉKLET!C37</f>
        <v>639042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109" customFormat="1" ht="18">
      <c r="A52" s="134"/>
      <c r="B52" s="134"/>
      <c r="C52" s="134"/>
      <c r="D52" s="94"/>
      <c r="E52" s="135"/>
      <c r="F52" s="120">
        <f>C51-F51</f>
        <v>0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109" customFormat="1" ht="18">
      <c r="A53" s="134"/>
      <c r="B53" s="134"/>
      <c r="C53" s="134"/>
      <c r="D53" s="94"/>
      <c r="E53" s="135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109" customFormat="1" ht="18">
      <c r="A54" s="134"/>
      <c r="B54" s="134"/>
      <c r="C54" s="13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rintOptions/>
  <pageMargins left="0.75" right="0.75" top="1" bottom="1" header="0.5" footer="0.5118055555555555"/>
  <pageSetup horizontalDpi="300" verticalDpi="300" orientation="portrait" paperSize="9" scale="44" r:id="rId1"/>
  <headerFooter alignWithMargins="0">
    <oddHeader>&amp;R2. sz. melléklet az 3/2015.(II.19.)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zoomScaleNormal="77" zoomScaleSheetLayoutView="50" workbookViewId="0" topLeftCell="B1">
      <selection activeCell="B9" sqref="B9"/>
    </sheetView>
  </sheetViews>
  <sheetFormatPr defaultColWidth="11.57421875" defaultRowHeight="12.75"/>
  <cols>
    <col min="1" max="1" width="14.140625" style="0" customWidth="1"/>
    <col min="2" max="2" width="21.00390625" style="0" customWidth="1"/>
  </cols>
  <sheetData>
    <row r="1" spans="1:8" ht="36.75" customHeight="1">
      <c r="A1" s="380" t="s">
        <v>116</v>
      </c>
      <c r="B1" s="380"/>
      <c r="C1" s="380"/>
      <c r="D1" s="380"/>
      <c r="E1" s="380"/>
      <c r="F1" s="380"/>
      <c r="G1" s="380"/>
      <c r="H1" s="380"/>
    </row>
    <row r="2" ht="18">
      <c r="F2" s="94" t="s">
        <v>117</v>
      </c>
    </row>
    <row r="4" ht="16.5">
      <c r="B4" s="136" t="s">
        <v>118</v>
      </c>
    </row>
    <row r="5" spans="1:2" ht="18">
      <c r="A5" s="137">
        <v>2015</v>
      </c>
      <c r="B5" s="138">
        <v>3000</v>
      </c>
    </row>
    <row r="6" spans="1:2" ht="18">
      <c r="A6" s="137">
        <v>2016</v>
      </c>
      <c r="B6" s="138">
        <v>3000</v>
      </c>
    </row>
    <row r="7" spans="1:2" ht="18">
      <c r="A7" s="137">
        <v>2017</v>
      </c>
      <c r="B7" s="138">
        <v>2000</v>
      </c>
    </row>
    <row r="8" ht="18">
      <c r="B8" s="94"/>
    </row>
    <row r="9" spans="1:2" ht="18">
      <c r="A9" s="137" t="s">
        <v>119</v>
      </c>
      <c r="B9" s="139">
        <v>8000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2"/>
  <sheetViews>
    <sheetView zoomScale="77" zoomScaleNormal="77" zoomScaleSheetLayoutView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0" sqref="C20"/>
    </sheetView>
  </sheetViews>
  <sheetFormatPr defaultColWidth="9.00390625" defaultRowHeight="12.75"/>
  <cols>
    <col min="1" max="1" width="7.57421875" style="94" customWidth="1"/>
    <col min="2" max="2" width="78.7109375" style="94" customWidth="1"/>
    <col min="3" max="3" width="21.140625" style="94" customWidth="1"/>
    <col min="4" max="4" width="16.8515625" style="94" customWidth="1"/>
    <col min="5" max="5" width="21.140625" style="94" customWidth="1"/>
    <col min="6" max="6" width="12.8515625" style="94" customWidth="1"/>
    <col min="7" max="7" width="21.421875" style="94" customWidth="1"/>
    <col min="8" max="8" width="20.57421875" style="94" customWidth="1"/>
    <col min="9" max="9" width="17.57421875" style="94" customWidth="1"/>
    <col min="10" max="10" width="12.57421875" style="94" customWidth="1"/>
    <col min="11" max="16384" width="9.00390625" style="94" customWidth="1"/>
  </cols>
  <sheetData>
    <row r="1" spans="1:4" ht="18">
      <c r="A1" s="140" t="s">
        <v>120</v>
      </c>
      <c r="B1" s="141"/>
      <c r="C1" s="141"/>
      <c r="D1" s="141"/>
    </row>
    <row r="2" spans="1:9" ht="90">
      <c r="A2" s="109" t="s">
        <v>3</v>
      </c>
      <c r="B2" s="109" t="s">
        <v>121</v>
      </c>
      <c r="C2" s="142" t="s">
        <v>5</v>
      </c>
      <c r="D2" s="142" t="s">
        <v>122</v>
      </c>
      <c r="E2" s="143" t="s">
        <v>123</v>
      </c>
      <c r="F2" s="144" t="s">
        <v>124</v>
      </c>
      <c r="G2" s="145" t="s">
        <v>125</v>
      </c>
      <c r="H2" s="146" t="s">
        <v>126</v>
      </c>
      <c r="I2" s="145" t="s">
        <v>127</v>
      </c>
    </row>
    <row r="3" spans="1:9" ht="18">
      <c r="A3" s="109"/>
      <c r="B3" s="109" t="s">
        <v>128</v>
      </c>
      <c r="C3" s="147">
        <v>200000</v>
      </c>
      <c r="D3" s="147"/>
      <c r="E3" s="148">
        <v>200000</v>
      </c>
      <c r="F3" s="148"/>
      <c r="G3" s="109"/>
      <c r="H3" s="149"/>
      <c r="I3" s="109"/>
    </row>
    <row r="4" spans="1:9" ht="36">
      <c r="A4" s="109"/>
      <c r="B4" s="150" t="s">
        <v>129</v>
      </c>
      <c r="C4" s="147">
        <v>12192</v>
      </c>
      <c r="D4" s="147">
        <v>12192</v>
      </c>
      <c r="E4" s="148"/>
      <c r="F4" s="148"/>
      <c r="G4" s="109"/>
      <c r="H4" s="149">
        <v>12192</v>
      </c>
      <c r="I4" s="109"/>
    </row>
    <row r="5" spans="1:9" ht="18">
      <c r="A5" s="151"/>
      <c r="B5" s="109"/>
      <c r="C5" s="147"/>
      <c r="D5" s="147"/>
      <c r="E5" s="148"/>
      <c r="F5" s="148"/>
      <c r="G5" s="109"/>
      <c r="H5" s="149"/>
      <c r="I5" s="109"/>
    </row>
    <row r="6" spans="1:14" s="158" customFormat="1" ht="18">
      <c r="A6" s="152" t="s">
        <v>14</v>
      </c>
      <c r="B6" s="153" t="s">
        <v>130</v>
      </c>
      <c r="C6" s="154">
        <f aca="true" t="shared" si="0" ref="C6:I6">SUM(C3:C5)</f>
        <v>212192</v>
      </c>
      <c r="D6" s="154">
        <f t="shared" si="0"/>
        <v>12192</v>
      </c>
      <c r="E6" s="154">
        <f t="shared" si="0"/>
        <v>200000</v>
      </c>
      <c r="F6" s="154">
        <f t="shared" si="0"/>
        <v>0</v>
      </c>
      <c r="G6" s="154">
        <f t="shared" si="0"/>
        <v>0</v>
      </c>
      <c r="H6" s="155">
        <f t="shared" si="0"/>
        <v>12192</v>
      </c>
      <c r="I6" s="156">
        <f t="shared" si="0"/>
        <v>0</v>
      </c>
      <c r="J6" s="94">
        <f aca="true" t="shared" si="1" ref="J6:J18">E6+F6+G6+H6</f>
        <v>212192</v>
      </c>
      <c r="K6" s="157"/>
      <c r="L6" s="157"/>
      <c r="M6" s="157"/>
      <c r="N6" s="157"/>
    </row>
    <row r="7" spans="1:10" ht="18">
      <c r="A7" s="151"/>
      <c r="B7" s="109"/>
      <c r="C7" s="147"/>
      <c r="D7" s="147"/>
      <c r="E7" s="148"/>
      <c r="F7" s="148"/>
      <c r="G7" s="109"/>
      <c r="H7" s="149"/>
      <c r="I7" s="109"/>
      <c r="J7" s="94">
        <f t="shared" si="1"/>
        <v>0</v>
      </c>
    </row>
    <row r="8" spans="1:10" s="137" customFormat="1" ht="18.75">
      <c r="A8" s="159" t="s">
        <v>131</v>
      </c>
      <c r="B8" s="160" t="s">
        <v>132</v>
      </c>
      <c r="C8" s="161">
        <f>SUM(C7:C7)</f>
        <v>0</v>
      </c>
      <c r="D8" s="161">
        <f>SUM(D7:D7)</f>
        <v>0</v>
      </c>
      <c r="E8" s="162"/>
      <c r="F8" s="162">
        <f>SUM(F7:F7)</f>
        <v>0</v>
      </c>
      <c r="G8" s="162">
        <f>SUM(G7:G7)</f>
        <v>0</v>
      </c>
      <c r="H8" s="163">
        <f>SUM(H7:H7)</f>
        <v>0</v>
      </c>
      <c r="I8" s="162">
        <f>SUM(I7:I7)</f>
        <v>0</v>
      </c>
      <c r="J8" s="94">
        <f t="shared" si="1"/>
        <v>0</v>
      </c>
    </row>
    <row r="9" spans="1:10" ht="27.75" customHeight="1">
      <c r="A9" s="151"/>
      <c r="B9" s="150"/>
      <c r="C9" s="147"/>
      <c r="D9" s="147"/>
      <c r="E9" s="148"/>
      <c r="F9" s="148"/>
      <c r="G9" s="109"/>
      <c r="H9" s="149"/>
      <c r="I9" s="148"/>
      <c r="J9" s="94">
        <f t="shared" si="1"/>
        <v>0</v>
      </c>
    </row>
    <row r="10" spans="1:10" s="137" customFormat="1" ht="33.75" customHeight="1">
      <c r="A10" s="96" t="s">
        <v>133</v>
      </c>
      <c r="B10" s="164" t="s">
        <v>134</v>
      </c>
      <c r="C10" s="165">
        <f>SUM(C9:C9)</f>
        <v>0</v>
      </c>
      <c r="D10" s="165">
        <f>SUM(D9:D9)</f>
        <v>0</v>
      </c>
      <c r="E10" s="165"/>
      <c r="F10" s="165"/>
      <c r="G10" s="165">
        <f>SUM(G9:G9)</f>
        <v>0</v>
      </c>
      <c r="H10" s="166">
        <f>SUM(H9:H9)</f>
        <v>0</v>
      </c>
      <c r="I10" s="165">
        <f>SUM(I9:I9)</f>
        <v>0</v>
      </c>
      <c r="J10" s="94">
        <f t="shared" si="1"/>
        <v>0</v>
      </c>
    </row>
    <row r="11" spans="1:10" s="137" customFormat="1" ht="33.75" customHeight="1">
      <c r="A11" s="96"/>
      <c r="B11" s="150" t="s">
        <v>135</v>
      </c>
      <c r="C11" s="147">
        <v>10000</v>
      </c>
      <c r="D11" s="165"/>
      <c r="E11" s="147">
        <v>10000</v>
      </c>
      <c r="F11" s="165"/>
      <c r="G11" s="165"/>
      <c r="H11" s="166"/>
      <c r="I11" s="165"/>
      <c r="J11" s="94">
        <f t="shared" si="1"/>
        <v>10000</v>
      </c>
    </row>
    <row r="12" spans="1:10" ht="18">
      <c r="A12" s="109"/>
      <c r="B12" s="109" t="s">
        <v>136</v>
      </c>
      <c r="C12" s="147">
        <v>160000</v>
      </c>
      <c r="D12" s="147"/>
      <c r="E12" s="148">
        <v>160000</v>
      </c>
      <c r="F12" s="148"/>
      <c r="G12" s="109"/>
      <c r="H12" s="149"/>
      <c r="I12" s="109"/>
      <c r="J12" s="94">
        <f t="shared" si="1"/>
        <v>160000</v>
      </c>
    </row>
    <row r="13" spans="1:10" s="137" customFormat="1" ht="33.75" customHeight="1">
      <c r="A13" s="96" t="s">
        <v>137</v>
      </c>
      <c r="B13" s="164" t="s">
        <v>138</v>
      </c>
      <c r="C13" s="165">
        <f>SUM(C11+C12)</f>
        <v>170000</v>
      </c>
      <c r="D13" s="165">
        <f>SUM(D11+D12)</f>
        <v>0</v>
      </c>
      <c r="E13" s="165">
        <f>SUM(E11+E12)</f>
        <v>170000</v>
      </c>
      <c r="F13" s="165"/>
      <c r="G13" s="165">
        <f>SUM(G12)</f>
        <v>0</v>
      </c>
      <c r="H13" s="166">
        <f>SUM(H12)</f>
        <v>0</v>
      </c>
      <c r="I13" s="165">
        <f>SUM(I12)</f>
        <v>0</v>
      </c>
      <c r="J13" s="94">
        <f t="shared" si="1"/>
        <v>170000</v>
      </c>
    </row>
    <row r="14" spans="1:10" ht="18">
      <c r="A14" s="151"/>
      <c r="B14" s="94" t="s">
        <v>139</v>
      </c>
      <c r="C14" s="147">
        <v>100000</v>
      </c>
      <c r="D14" s="147"/>
      <c r="E14" s="148">
        <v>100000</v>
      </c>
      <c r="F14" s="148"/>
      <c r="G14" s="148"/>
      <c r="H14" s="149"/>
      <c r="I14" s="148"/>
      <c r="J14" s="94">
        <f t="shared" si="1"/>
        <v>100000</v>
      </c>
    </row>
    <row r="15" spans="1:10" ht="26.25" customHeight="1">
      <c r="A15" s="151"/>
      <c r="B15" s="150" t="s">
        <v>140</v>
      </c>
      <c r="C15" s="147">
        <v>100000</v>
      </c>
      <c r="D15" s="147"/>
      <c r="E15" s="148">
        <v>100000</v>
      </c>
      <c r="F15" s="148"/>
      <c r="G15" s="148"/>
      <c r="H15" s="149"/>
      <c r="I15" s="109"/>
      <c r="J15" s="94">
        <f t="shared" si="1"/>
        <v>100000</v>
      </c>
    </row>
    <row r="16" spans="1:10" ht="26.25" customHeight="1">
      <c r="A16" s="151"/>
      <c r="B16" s="150" t="s">
        <v>141</v>
      </c>
      <c r="C16" s="147">
        <v>6900</v>
      </c>
      <c r="D16" s="147"/>
      <c r="E16" s="148"/>
      <c r="F16" s="148">
        <v>6900</v>
      </c>
      <c r="G16" s="148"/>
      <c r="H16" s="149"/>
      <c r="I16" s="109"/>
      <c r="J16" s="94">
        <f t="shared" si="1"/>
        <v>6900</v>
      </c>
    </row>
    <row r="17" spans="1:10" ht="18">
      <c r="A17" s="151"/>
      <c r="B17" s="150"/>
      <c r="C17" s="147"/>
      <c r="D17" s="147"/>
      <c r="E17" s="148"/>
      <c r="F17" s="148"/>
      <c r="G17" s="148"/>
      <c r="H17" s="149"/>
      <c r="I17" s="109"/>
      <c r="J17" s="94">
        <f t="shared" si="1"/>
        <v>0</v>
      </c>
    </row>
    <row r="18" spans="1:10" ht="18">
      <c r="A18" s="151"/>
      <c r="B18" s="109"/>
      <c r="C18" s="147"/>
      <c r="D18" s="147"/>
      <c r="E18" s="148">
        <f>C18-D18</f>
        <v>0</v>
      </c>
      <c r="F18" s="148"/>
      <c r="G18" s="109"/>
      <c r="H18" s="149"/>
      <c r="I18" s="109"/>
      <c r="J18" s="94">
        <f t="shared" si="1"/>
        <v>0</v>
      </c>
    </row>
    <row r="19" spans="1:10" s="168" customFormat="1" ht="26.25" customHeight="1">
      <c r="A19" s="167" t="s">
        <v>142</v>
      </c>
      <c r="B19" s="164" t="s">
        <v>143</v>
      </c>
      <c r="C19" s="165">
        <f aca="true" t="shared" si="2" ref="C19:I19">SUM(C14:C18)</f>
        <v>206900</v>
      </c>
      <c r="D19" s="165">
        <f t="shared" si="2"/>
        <v>0</v>
      </c>
      <c r="E19" s="165">
        <f t="shared" si="2"/>
        <v>200000</v>
      </c>
      <c r="F19" s="165">
        <f t="shared" si="2"/>
        <v>6900</v>
      </c>
      <c r="G19" s="165">
        <f t="shared" si="2"/>
        <v>0</v>
      </c>
      <c r="H19" s="166">
        <f t="shared" si="2"/>
        <v>0</v>
      </c>
      <c r="I19" s="165">
        <f t="shared" si="2"/>
        <v>0</v>
      </c>
      <c r="J19" s="94">
        <f>E19+F19+G19+H19+I19</f>
        <v>206900</v>
      </c>
    </row>
    <row r="20" spans="1:10" s="168" customFormat="1" ht="26.25" customHeight="1">
      <c r="A20" s="167"/>
      <c r="B20" s="150" t="s">
        <v>144</v>
      </c>
      <c r="C20" s="147">
        <v>3000</v>
      </c>
      <c r="D20" s="147">
        <v>3000</v>
      </c>
      <c r="E20" s="165"/>
      <c r="F20" s="165"/>
      <c r="G20" s="165"/>
      <c r="H20" s="166"/>
      <c r="I20" s="147">
        <v>3000</v>
      </c>
      <c r="J20" s="94"/>
    </row>
    <row r="21" spans="1:10" ht="18">
      <c r="A21" s="151"/>
      <c r="B21" s="109" t="s">
        <v>145</v>
      </c>
      <c r="C21" s="147">
        <v>10318</v>
      </c>
      <c r="D21" s="147">
        <v>10318</v>
      </c>
      <c r="E21" s="148"/>
      <c r="F21" s="148"/>
      <c r="G21" s="109">
        <v>10318</v>
      </c>
      <c r="H21" s="149"/>
      <c r="I21" s="109"/>
      <c r="J21" s="94">
        <f aca="true" t="shared" si="3" ref="J21:J31">E21+F21+G21+H21+I21</f>
        <v>10318</v>
      </c>
    </row>
    <row r="22" spans="1:10" s="168" customFormat="1" ht="18.75">
      <c r="A22" s="167" t="s">
        <v>146</v>
      </c>
      <c r="B22" s="160" t="s">
        <v>147</v>
      </c>
      <c r="C22" s="165">
        <f aca="true" t="shared" si="4" ref="C22:I22">SUM(C20:C21)</f>
        <v>13318</v>
      </c>
      <c r="D22" s="165">
        <f t="shared" si="4"/>
        <v>13318</v>
      </c>
      <c r="E22" s="165">
        <f t="shared" si="4"/>
        <v>0</v>
      </c>
      <c r="F22" s="165">
        <f t="shared" si="4"/>
        <v>0</v>
      </c>
      <c r="G22" s="165">
        <f t="shared" si="4"/>
        <v>10318</v>
      </c>
      <c r="H22" s="165">
        <f t="shared" si="4"/>
        <v>0</v>
      </c>
      <c r="I22" s="165">
        <f t="shared" si="4"/>
        <v>3000</v>
      </c>
      <c r="J22" s="94">
        <f t="shared" si="3"/>
        <v>13318</v>
      </c>
    </row>
    <row r="23" spans="1:31" s="171" customFormat="1" ht="18.75">
      <c r="A23" s="152" t="s">
        <v>22</v>
      </c>
      <c r="B23" s="153" t="s">
        <v>148</v>
      </c>
      <c r="C23" s="169">
        <f aca="true" t="shared" si="5" ref="C23:I23">SUM(C8+C10+C13+C19+C22)</f>
        <v>390218</v>
      </c>
      <c r="D23" s="169">
        <f t="shared" si="5"/>
        <v>13318</v>
      </c>
      <c r="E23" s="169">
        <f t="shared" si="5"/>
        <v>370000</v>
      </c>
      <c r="F23" s="169">
        <f t="shared" si="5"/>
        <v>6900</v>
      </c>
      <c r="G23" s="169">
        <f t="shared" si="5"/>
        <v>10318</v>
      </c>
      <c r="H23" s="170">
        <f t="shared" si="5"/>
        <v>0</v>
      </c>
      <c r="I23" s="169">
        <f t="shared" si="5"/>
        <v>3000</v>
      </c>
      <c r="J23" s="94">
        <f t="shared" si="3"/>
        <v>390218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s="176" customFormat="1" ht="18.75">
      <c r="A24" s="172"/>
      <c r="B24" s="173"/>
      <c r="C24" s="147"/>
      <c r="D24" s="147"/>
      <c r="E24" s="148">
        <f>C24-D24</f>
        <v>0</v>
      </c>
      <c r="F24" s="148"/>
      <c r="G24" s="173"/>
      <c r="H24" s="174"/>
      <c r="I24" s="175"/>
      <c r="J24" s="94">
        <f t="shared" si="3"/>
        <v>0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31" s="158" customFormat="1" ht="18.75">
      <c r="A25" s="153" t="s">
        <v>28</v>
      </c>
      <c r="B25" s="177" t="s">
        <v>149</v>
      </c>
      <c r="C25" s="154">
        <f aca="true" t="shared" si="6" ref="C25:I25">SUM(C24:C24)</f>
        <v>0</v>
      </c>
      <c r="D25" s="154">
        <f t="shared" si="6"/>
        <v>0</v>
      </c>
      <c r="E25" s="154">
        <f t="shared" si="6"/>
        <v>0</v>
      </c>
      <c r="F25" s="154">
        <f t="shared" si="6"/>
        <v>0</v>
      </c>
      <c r="G25" s="154">
        <f t="shared" si="6"/>
        <v>0</v>
      </c>
      <c r="H25" s="178">
        <f t="shared" si="6"/>
        <v>0</v>
      </c>
      <c r="I25" s="154">
        <f t="shared" si="6"/>
        <v>0</v>
      </c>
      <c r="J25" s="94">
        <f t="shared" si="3"/>
        <v>0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 s="182" customFormat="1" ht="28.5" customHeight="1">
      <c r="A26" s="179"/>
      <c r="B26" s="180" t="s">
        <v>150</v>
      </c>
      <c r="C26" s="181">
        <f>C6+C23+C25</f>
        <v>602410</v>
      </c>
      <c r="D26" s="181">
        <f>D6+D23+D25</f>
        <v>25510</v>
      </c>
      <c r="E26" s="181">
        <f>E6+E23+E25</f>
        <v>570000</v>
      </c>
      <c r="F26" s="181">
        <f>F6+F23+F25</f>
        <v>6900</v>
      </c>
      <c r="G26" s="181">
        <f>SUM(G6+G23+G25)</f>
        <v>10318</v>
      </c>
      <c r="H26" s="181">
        <f>SUM(H6+H23+H25)</f>
        <v>12192</v>
      </c>
      <c r="I26" s="181">
        <f>I6+I23+I25</f>
        <v>3000</v>
      </c>
      <c r="J26" s="94">
        <f t="shared" si="3"/>
        <v>602410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</row>
    <row r="27" spans="1:31" ht="18.75">
      <c r="A27" s="109"/>
      <c r="B27" s="173"/>
      <c r="C27" s="183"/>
      <c r="D27" s="183"/>
      <c r="E27" s="148"/>
      <c r="F27" s="148"/>
      <c r="G27" s="183"/>
      <c r="H27" s="183"/>
      <c r="I27" s="109"/>
      <c r="J27" s="94">
        <f t="shared" si="3"/>
        <v>0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ht="18.75">
      <c r="A28" s="109"/>
      <c r="B28" s="109"/>
      <c r="C28" s="184"/>
      <c r="D28" s="184"/>
      <c r="E28" s="148"/>
      <c r="F28" s="148"/>
      <c r="G28" s="184"/>
      <c r="H28" s="184"/>
      <c r="I28" s="109"/>
      <c r="J28" s="94">
        <f t="shared" si="3"/>
        <v>0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ht="18.75">
      <c r="A29" s="109"/>
      <c r="B29" s="109"/>
      <c r="C29" s="183"/>
      <c r="D29" s="183"/>
      <c r="E29" s="148"/>
      <c r="F29" s="148"/>
      <c r="G29" s="183"/>
      <c r="H29" s="183"/>
      <c r="I29" s="109"/>
      <c r="J29" s="94">
        <f t="shared" si="3"/>
        <v>0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1:31" ht="18.75">
      <c r="A30" s="109"/>
      <c r="B30" s="109" t="s">
        <v>151</v>
      </c>
      <c r="C30" s="183">
        <v>36632</v>
      </c>
      <c r="D30" s="183"/>
      <c r="E30" s="148"/>
      <c r="F30" s="148"/>
      <c r="G30" s="183">
        <v>36632</v>
      </c>
      <c r="H30" s="183"/>
      <c r="I30" s="109"/>
      <c r="J30" s="94">
        <f t="shared" si="3"/>
        <v>36632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1" s="189" customFormat="1" ht="18.75">
      <c r="A31" s="185" t="s">
        <v>31</v>
      </c>
      <c r="B31" s="186" t="s">
        <v>152</v>
      </c>
      <c r="C31" s="187">
        <f aca="true" t="shared" si="7" ref="C31:I31">SUM(C26:C30)</f>
        <v>639042</v>
      </c>
      <c r="D31" s="187">
        <f t="shared" si="7"/>
        <v>25510</v>
      </c>
      <c r="E31" s="187">
        <f t="shared" si="7"/>
        <v>570000</v>
      </c>
      <c r="F31" s="187">
        <f t="shared" si="7"/>
        <v>6900</v>
      </c>
      <c r="G31" s="187">
        <f t="shared" si="7"/>
        <v>46950</v>
      </c>
      <c r="H31" s="188">
        <f t="shared" si="7"/>
        <v>12192</v>
      </c>
      <c r="I31" s="187">
        <f t="shared" si="7"/>
        <v>3000</v>
      </c>
      <c r="J31" s="94">
        <f t="shared" si="3"/>
        <v>639042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</row>
    <row r="32" ht="18">
      <c r="I32" s="190">
        <f>SUM(E31:I31)</f>
        <v>639042</v>
      </c>
    </row>
  </sheetData>
  <sheetProtection selectLockedCells="1" selectUnlockedCells="1"/>
  <printOptions horizontalCentered="1"/>
  <pageMargins left="0.7875" right="0.7875" top="0.9840277777777777" bottom="0.9840277777777777" header="0.5" footer="0.5118055555555555"/>
  <pageSetup horizontalDpi="300" verticalDpi="300" orientation="landscape" paperSize="9" scale="42"/>
  <headerFooter alignWithMargins="0">
    <oddHeader>&amp;R 4. sz. melléklet az /2015.(II..)önkormányzati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="77" zoomScaleNormal="77" zoomScaleSheetLayoutView="50" zoomScalePageLayoutView="0" workbookViewId="0" topLeftCell="A1">
      <selection activeCell="E3" sqref="E3"/>
    </sheetView>
  </sheetViews>
  <sheetFormatPr defaultColWidth="9.140625" defaultRowHeight="12.75"/>
  <cols>
    <col min="1" max="1" width="5.8515625" style="191" customWidth="1"/>
    <col min="2" max="2" width="72.140625" style="191" customWidth="1"/>
    <col min="3" max="3" width="20.140625" style="191" customWidth="1"/>
    <col min="4" max="16384" width="9.140625" style="191" customWidth="1"/>
  </cols>
  <sheetData>
    <row r="1" spans="1:3" ht="56.25" customHeight="1">
      <c r="A1" s="381" t="s">
        <v>153</v>
      </c>
      <c r="B1" s="381"/>
      <c r="C1" s="381" t="s">
        <v>154</v>
      </c>
    </row>
    <row r="2" spans="1:4" ht="34.5" customHeight="1">
      <c r="A2" s="192"/>
      <c r="B2" s="192"/>
      <c r="C2" s="193" t="s">
        <v>155</v>
      </c>
      <c r="D2" s="194"/>
    </row>
    <row r="3" spans="1:3" ht="36.75" customHeight="1">
      <c r="A3" s="195" t="s">
        <v>156</v>
      </c>
      <c r="B3" s="195" t="s">
        <v>157</v>
      </c>
      <c r="C3" s="195" t="s">
        <v>158</v>
      </c>
    </row>
    <row r="4" spans="1:3" ht="18">
      <c r="A4" s="196">
        <v>1</v>
      </c>
      <c r="B4" s="196">
        <v>2</v>
      </c>
      <c r="C4" s="196">
        <v>3</v>
      </c>
    </row>
    <row r="5" spans="1:3" ht="18">
      <c r="A5" s="196" t="s">
        <v>159</v>
      </c>
      <c r="B5" s="197" t="s">
        <v>160</v>
      </c>
      <c r="C5" s="198">
        <v>194200</v>
      </c>
    </row>
    <row r="6" spans="1:3" ht="54">
      <c r="A6" s="196" t="s">
        <v>161</v>
      </c>
      <c r="B6" s="199" t="s">
        <v>162</v>
      </c>
      <c r="C6" s="198"/>
    </row>
    <row r="7" spans="1:3" ht="18">
      <c r="A7" s="196" t="s">
        <v>163</v>
      </c>
      <c r="B7" s="199" t="s">
        <v>164</v>
      </c>
      <c r="C7" s="198"/>
    </row>
    <row r="8" spans="1:3" ht="54">
      <c r="A8" s="196" t="s">
        <v>165</v>
      </c>
      <c r="B8" s="199" t="s">
        <v>166</v>
      </c>
      <c r="C8" s="198"/>
    </row>
    <row r="9" spans="1:3" ht="18">
      <c r="A9" s="200" t="s">
        <v>167</v>
      </c>
      <c r="B9" s="201" t="s">
        <v>168</v>
      </c>
      <c r="C9" s="202">
        <v>4500</v>
      </c>
    </row>
    <row r="10" spans="1:3" ht="18">
      <c r="A10" s="196" t="s">
        <v>169</v>
      </c>
      <c r="B10" s="201" t="s">
        <v>170</v>
      </c>
      <c r="C10" s="198"/>
    </row>
    <row r="11" spans="1:3" ht="27.75" customHeight="1">
      <c r="A11" s="382" t="s">
        <v>171</v>
      </c>
      <c r="B11" s="382"/>
      <c r="C11" s="203">
        <f>SUM(C5:C10)</f>
        <v>198700</v>
      </c>
    </row>
    <row r="12" spans="1:3" ht="67.5" customHeight="1">
      <c r="A12" s="383" t="s">
        <v>172</v>
      </c>
      <c r="B12" s="383"/>
      <c r="C12" s="383"/>
    </row>
  </sheetData>
  <sheetProtection selectLockedCells="1" selectUnlockedCells="1"/>
  <mergeCells count="3">
    <mergeCell ref="A1:C1"/>
    <mergeCell ref="A11:B11"/>
    <mergeCell ref="A12:C12"/>
  </mergeCells>
  <printOptions/>
  <pageMargins left="0.75" right="0.75" top="1" bottom="1" header="0.5" footer="0.5118055555555555"/>
  <pageSetup horizontalDpi="300" verticalDpi="300" orientation="portrait" paperSize="9" scale="89"/>
  <headerFooter alignWithMargins="0">
    <oddHeader>&amp;R5. sz. melléklet az  /2015.(II..)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77" zoomScaleNormal="77" zoomScaleSheetLayoutView="50" zoomScalePageLayoutView="0" workbookViewId="0" topLeftCell="A1">
      <selection activeCell="C12" sqref="C12"/>
    </sheetView>
  </sheetViews>
  <sheetFormatPr defaultColWidth="9.00390625" defaultRowHeight="12.75"/>
  <cols>
    <col min="1" max="1" width="10.421875" style="94" customWidth="1"/>
    <col min="2" max="2" width="32.28125" style="94" customWidth="1"/>
    <col min="3" max="3" width="18.421875" style="94" customWidth="1"/>
    <col min="4" max="4" width="22.421875" style="94" customWidth="1"/>
    <col min="5" max="16384" width="9.00390625" style="94" customWidth="1"/>
  </cols>
  <sheetData>
    <row r="1" spans="1:5" s="205" customFormat="1" ht="18">
      <c r="A1" s="384" t="s">
        <v>0</v>
      </c>
      <c r="B1" s="384"/>
      <c r="C1" s="384"/>
      <c r="D1" s="384"/>
      <c r="E1" s="204"/>
    </row>
    <row r="2" spans="1:6" s="205" customFormat="1" ht="18">
      <c r="A2" s="384" t="s">
        <v>173</v>
      </c>
      <c r="B2" s="384"/>
      <c r="C2" s="384"/>
      <c r="D2" s="384"/>
      <c r="E2" s="206"/>
      <c r="F2" s="204"/>
    </row>
    <row r="3" s="205" customFormat="1" ht="18"/>
    <row r="4" s="205" customFormat="1" ht="18"/>
    <row r="5" s="205" customFormat="1" ht="18"/>
    <row r="6" s="205" customFormat="1" ht="18"/>
    <row r="7" spans="1:4" s="205" customFormat="1" ht="18">
      <c r="A7" s="207" t="s">
        <v>174</v>
      </c>
      <c r="B7" s="207"/>
      <c r="C7" s="207"/>
      <c r="D7" s="207"/>
    </row>
    <row r="8" spans="1:4" s="205" customFormat="1" ht="54">
      <c r="A8" s="208" t="s">
        <v>3</v>
      </c>
      <c r="B8" s="208" t="s">
        <v>175</v>
      </c>
      <c r="C8" s="209" t="s">
        <v>158</v>
      </c>
      <c r="D8" s="209" t="s">
        <v>176</v>
      </c>
    </row>
    <row r="9" spans="1:4" s="205" customFormat="1" ht="18">
      <c r="A9" s="210" t="s">
        <v>159</v>
      </c>
      <c r="B9" s="211" t="s">
        <v>177</v>
      </c>
      <c r="C9" s="212">
        <f>SUM(C11:C12)</f>
        <v>55828</v>
      </c>
      <c r="D9" s="213" t="s">
        <v>178</v>
      </c>
    </row>
    <row r="10" spans="1:4" ht="18">
      <c r="A10" s="173"/>
      <c r="B10" s="214"/>
      <c r="C10" s="215"/>
      <c r="D10" s="213"/>
    </row>
    <row r="11" spans="1:4" s="205" customFormat="1" ht="18">
      <c r="A11" s="210"/>
      <c r="B11" s="213" t="s">
        <v>179</v>
      </c>
      <c r="C11" s="216">
        <v>19462</v>
      </c>
      <c r="D11" s="213" t="s">
        <v>178</v>
      </c>
    </row>
    <row r="12" spans="1:4" s="205" customFormat="1" ht="26.25" customHeight="1">
      <c r="A12" s="210"/>
      <c r="B12" s="217" t="s">
        <v>180</v>
      </c>
      <c r="C12" s="210">
        <v>36366</v>
      </c>
      <c r="D12" s="213" t="s">
        <v>178</v>
      </c>
    </row>
    <row r="13" spans="1:4" s="205" customFormat="1" ht="18">
      <c r="A13" s="210" t="s">
        <v>161</v>
      </c>
      <c r="B13" s="211" t="s">
        <v>89</v>
      </c>
      <c r="C13" s="218">
        <f>SUM(C14:C16)</f>
        <v>36632</v>
      </c>
      <c r="D13" s="213" t="s">
        <v>178</v>
      </c>
    </row>
    <row r="14" spans="1:4" s="205" customFormat="1" ht="69.75" customHeight="1">
      <c r="A14" s="210"/>
      <c r="B14" s="219"/>
      <c r="C14" s="210">
        <f>'8. sz.melléklet Önkormányzat'!C71</f>
        <v>36632</v>
      </c>
      <c r="D14" s="213" t="s">
        <v>178</v>
      </c>
    </row>
    <row r="15" spans="1:4" s="205" customFormat="1" ht="18">
      <c r="A15" s="210"/>
      <c r="B15" s="219"/>
      <c r="C15" s="210"/>
      <c r="D15" s="213" t="s">
        <v>178</v>
      </c>
    </row>
    <row r="16" spans="1:4" s="205" customFormat="1" ht="13.5" customHeight="1">
      <c r="A16" s="210"/>
      <c r="B16" s="213"/>
      <c r="C16" s="210"/>
      <c r="D16" s="213"/>
    </row>
    <row r="17" spans="1:4" s="205" customFormat="1" ht="18">
      <c r="A17" s="213"/>
      <c r="B17" s="211" t="s">
        <v>181</v>
      </c>
      <c r="C17" s="220">
        <f>SUM(C9,C13)</f>
        <v>92460</v>
      </c>
      <c r="D17" s="2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/>
  <headerFooter alignWithMargins="0">
    <oddHeader>&amp;R 6.sz. melléklet az /2015. (II..)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="77" zoomScaleNormal="77" zoomScaleSheetLayoutView="50" zoomScalePageLayoutView="0" workbookViewId="0" topLeftCell="A1">
      <selection activeCell="A1" sqref="A1"/>
    </sheetView>
  </sheetViews>
  <sheetFormatPr defaultColWidth="9.00390625" defaultRowHeight="19.5" customHeight="1"/>
  <cols>
    <col min="1" max="1" width="32.140625" style="94" customWidth="1"/>
    <col min="2" max="2" width="10.00390625" style="94" customWidth="1"/>
    <col min="3" max="3" width="7.57421875" style="94" customWidth="1"/>
    <col min="4" max="4" width="9.00390625" style="94" customWidth="1"/>
    <col min="5" max="5" width="14.140625" style="94" customWidth="1"/>
    <col min="6" max="16384" width="9.00390625" style="94" customWidth="1"/>
  </cols>
  <sheetData>
    <row r="1" spans="1:12" ht="36" customHeight="1">
      <c r="A1" s="385" t="s">
        <v>182</v>
      </c>
      <c r="B1" s="385"/>
      <c r="C1" s="385"/>
      <c r="D1" s="385"/>
      <c r="E1" s="385"/>
      <c r="F1" s="385"/>
      <c r="G1" s="385"/>
      <c r="H1" s="385"/>
      <c r="I1" s="385"/>
      <c r="J1" s="214"/>
      <c r="K1" s="214"/>
      <c r="L1" s="214"/>
    </row>
    <row r="2" spans="1:9" ht="12" customHeight="1">
      <c r="A2" s="214"/>
      <c r="B2" s="214"/>
      <c r="C2" s="214"/>
      <c r="D2" s="214"/>
      <c r="E2" s="214"/>
      <c r="F2" s="214"/>
      <c r="G2" s="214"/>
      <c r="H2" s="214"/>
      <c r="I2" s="214"/>
    </row>
    <row r="3" spans="1:9" ht="57" customHeight="1">
      <c r="A3" s="386" t="s">
        <v>183</v>
      </c>
      <c r="B3" s="386"/>
      <c r="C3" s="386"/>
      <c r="D3" s="386"/>
      <c r="E3" s="386"/>
      <c r="F3" s="386"/>
      <c r="G3" s="386"/>
      <c r="H3" s="386"/>
      <c r="I3" s="386"/>
    </row>
    <row r="4" spans="1:9" ht="19.5" customHeight="1">
      <c r="A4" s="214" t="s">
        <v>184</v>
      </c>
      <c r="B4" s="214"/>
      <c r="C4" s="214"/>
      <c r="D4" s="214"/>
      <c r="E4" s="214"/>
      <c r="F4" s="214"/>
      <c r="G4" s="214"/>
      <c r="H4" s="214"/>
      <c r="I4" s="214"/>
    </row>
    <row r="5" spans="1:9" ht="19.5" customHeight="1">
      <c r="A5" s="214" t="s">
        <v>185</v>
      </c>
      <c r="B5" s="214"/>
      <c r="C5" s="214"/>
      <c r="D5" s="214"/>
      <c r="E5" s="214"/>
      <c r="F5" s="214"/>
      <c r="G5" s="214"/>
      <c r="H5" s="214"/>
      <c r="I5" s="214"/>
    </row>
    <row r="6" spans="1:9" ht="19.5" customHeight="1">
      <c r="A6" s="214" t="s">
        <v>186</v>
      </c>
      <c r="B6" s="214"/>
      <c r="C6" s="214"/>
      <c r="D6" s="214"/>
      <c r="E6" s="214"/>
      <c r="F6" s="214"/>
      <c r="G6" s="214"/>
      <c r="H6" s="214"/>
      <c r="I6" s="214"/>
    </row>
    <row r="7" spans="1:9" ht="19.5" customHeight="1">
      <c r="A7" s="214" t="s">
        <v>187</v>
      </c>
      <c r="B7" s="214"/>
      <c r="C7" s="214"/>
      <c r="D7" s="214"/>
      <c r="E7" s="214"/>
      <c r="F7" s="214"/>
      <c r="G7" s="214"/>
      <c r="H7" s="214"/>
      <c r="I7" s="214"/>
    </row>
    <row r="8" spans="1:9" ht="19.5" customHeight="1">
      <c r="A8" s="214"/>
      <c r="B8" s="214"/>
      <c r="C8" s="214"/>
      <c r="D8" s="214"/>
      <c r="E8" s="214"/>
      <c r="F8" s="214"/>
      <c r="G8" s="214"/>
      <c r="H8" s="214"/>
      <c r="I8" s="214"/>
    </row>
    <row r="9" spans="1:9" ht="19.5" customHeight="1">
      <c r="A9" s="214"/>
      <c r="B9" s="214"/>
      <c r="C9" s="214"/>
      <c r="D9" s="214"/>
      <c r="E9" s="214"/>
      <c r="F9" s="214"/>
      <c r="G9" s="214"/>
      <c r="H9" s="214"/>
      <c r="I9" s="214"/>
    </row>
    <row r="10" spans="1:9" ht="19.5" customHeight="1">
      <c r="A10" s="387" t="s">
        <v>188</v>
      </c>
      <c r="B10" s="387"/>
      <c r="C10" s="387"/>
      <c r="D10" s="214"/>
      <c r="E10" s="214"/>
      <c r="F10" s="214"/>
      <c r="G10" s="214"/>
      <c r="H10" s="214"/>
      <c r="I10" s="214"/>
    </row>
    <row r="11" spans="1:9" ht="19.5" customHeight="1">
      <c r="A11" s="214" t="s">
        <v>189</v>
      </c>
      <c r="B11" s="214"/>
      <c r="C11" s="214"/>
      <c r="D11" s="214"/>
      <c r="E11" s="214"/>
      <c r="F11" s="214"/>
      <c r="G11" s="214"/>
      <c r="H11" s="214"/>
      <c r="I11" s="214"/>
    </row>
    <row r="12" spans="1:9" ht="19.5" customHeight="1">
      <c r="A12" s="214"/>
      <c r="B12" s="214"/>
      <c r="C12" s="214"/>
      <c r="D12" s="214"/>
      <c r="E12" s="214"/>
      <c r="F12" s="214"/>
      <c r="G12" s="214"/>
      <c r="H12" s="214"/>
      <c r="I12" s="214"/>
    </row>
    <row r="13" spans="1:9" ht="19.5" customHeight="1">
      <c r="A13" s="157" t="s">
        <v>190</v>
      </c>
      <c r="B13" s="214"/>
      <c r="C13" s="214"/>
      <c r="D13" s="214"/>
      <c r="E13" s="214"/>
      <c r="F13" s="214"/>
      <c r="G13" s="214"/>
      <c r="H13" s="214"/>
      <c r="I13" s="214"/>
    </row>
    <row r="14" spans="1:9" ht="19.5" customHeight="1">
      <c r="A14" s="214"/>
      <c r="B14" s="157"/>
      <c r="C14" s="157"/>
      <c r="D14" s="157">
        <v>2015</v>
      </c>
      <c r="E14" s="157" t="s">
        <v>119</v>
      </c>
      <c r="F14" s="214"/>
      <c r="G14" s="214"/>
      <c r="H14" s="214"/>
      <c r="I14" s="214"/>
    </row>
    <row r="15" spans="1:9" ht="19.5" customHeight="1">
      <c r="A15" s="214" t="s">
        <v>191</v>
      </c>
      <c r="B15" s="214"/>
      <c r="C15" s="221"/>
      <c r="D15" s="221">
        <v>16559</v>
      </c>
      <c r="E15" s="222">
        <f>SUM(C15:D15)</f>
        <v>16559</v>
      </c>
      <c r="F15" s="214"/>
      <c r="G15" s="214"/>
      <c r="H15" s="214"/>
      <c r="I15" s="214"/>
    </row>
    <row r="16" spans="1:9" ht="19.5" customHeight="1">
      <c r="A16" s="214"/>
      <c r="B16" s="214"/>
      <c r="C16" s="221">
        <v>0</v>
      </c>
      <c r="D16" s="221">
        <v>0</v>
      </c>
      <c r="E16" s="221">
        <f>SUM(C16:D16)</f>
        <v>0</v>
      </c>
      <c r="F16" s="214"/>
      <c r="G16" s="214"/>
      <c r="H16" s="214"/>
      <c r="I16" s="214"/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105"/>
  <headerFooter alignWithMargins="0">
    <oddHeader>&amp;R7.sz. melléklet az /2015.(II..)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szalma_szilvia</cp:lastModifiedBy>
  <dcterms:modified xsi:type="dcterms:W3CDTF">2015-02-18T14:27:52Z</dcterms:modified>
  <cp:category/>
  <cp:version/>
  <cp:contentType/>
  <cp:contentStatus/>
</cp:coreProperties>
</file>