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/>
  <mc:AlternateContent xmlns:mc="http://schemas.openxmlformats.org/markup-compatibility/2006">
    <mc:Choice Requires="x15">
      <x15ac:absPath xmlns:x15ac="http://schemas.microsoft.com/office/spreadsheetml/2010/11/ac" url="E:\Dokumentumok\SkyDrive\Dokumentumok\Munkahelyi dokumentumok\Táblázatok\Testületi anyagok\2018\1. sz. rendeletmódosítás\"/>
    </mc:Choice>
  </mc:AlternateContent>
  <bookViews>
    <workbookView xWindow="0" yWindow="0" windowWidth="28800" windowHeight="12585" tabRatio="836" firstSheet="5" activeTab="21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 sz. mell" sheetId="12" state="hidden" r:id="rId7"/>
    <sheet name="5.sz.mell." sheetId="3" r:id="rId8"/>
    <sheet name="6.m " sheetId="36" r:id="rId9"/>
    <sheet name="7A.m" sheetId="37" r:id="rId10"/>
    <sheet name="7B.m." sheetId="38" r:id="rId11"/>
    <sheet name="8. sz. mell" sheetId="39" r:id="rId12"/>
    <sheet name="9. sz. mell. " sheetId="40" r:id="rId13"/>
    <sheet name="10. sz. mell" sheetId="41" r:id="rId14"/>
    <sheet name="11. sz. mell" sheetId="42" r:id="rId15"/>
    <sheet name="12.sz.mell." sheetId="35" r:id="rId16"/>
    <sheet name="13.m." sheetId="43" r:id="rId17"/>
    <sheet name="14.m" sheetId="29" r:id="rId18"/>
    <sheet name="15.m." sheetId="44" r:id="rId19"/>
    <sheet name="16A.m" sheetId="24" r:id="rId20"/>
    <sheet name="16B.m" sheetId="23" r:id="rId21"/>
    <sheet name="17.m" sheetId="45" r:id="rId22"/>
    <sheet name="18.m" sheetId="32" r:id="rId23"/>
  </sheets>
  <externalReferences>
    <externalReference r:id="rId24"/>
  </externalReferences>
  <definedNames>
    <definedName name="_xlnm.Print_Titles" localSheetId="5">'3. sz. mell'!$A:$B,'3. sz. mell'!$1:$2</definedName>
    <definedName name="_xlnm.Print_Titles" localSheetId="6">'4. sz. mell'!$A:$B,'4. sz. mell'!$1:$3</definedName>
    <definedName name="_xlnm.Print_Titles" localSheetId="7">'5.sz.mell.'!$A:$B,'5.sz.mell.'!$85:$85</definedName>
    <definedName name="_xlnm.Print_Area" localSheetId="0">'1.1.sz.mell.'!$A$1:$F$142</definedName>
    <definedName name="_xlnm.Print_Area" localSheetId="1">'1.2.sz.mell.'!$A$1:$F$140</definedName>
    <definedName name="_xlnm.Print_Area" localSheetId="2">'1.3.sz.mell.'!$A$1:$F$143</definedName>
    <definedName name="_xlnm.Print_Area" localSheetId="3">'1.4.sz.mell.'!$A$1:$F$142</definedName>
    <definedName name="_xlnm.Print_Area" localSheetId="13">'10. sz. mell'!$A$1:$I$28</definedName>
    <definedName name="_xlnm.Print_Area" localSheetId="17">'14.m'!$A$1:$O$28</definedName>
    <definedName name="_xlnm.Print_Area" localSheetId="19">'16A.m'!$A$1:$H$150</definedName>
    <definedName name="_xlnm.Print_Area" localSheetId="20">'16B.m'!$A$1:$H$242</definedName>
    <definedName name="_xlnm.Print_Area" localSheetId="21">'17.m'!$A$1:$E$31</definedName>
    <definedName name="_xlnm.Print_Area" localSheetId="4">'2.sz.mell  '!$A$1:$I$66</definedName>
    <definedName name="_xlnm.Print_Area" localSheetId="5">'3. sz. mell'!$A$1:$AL$64</definedName>
    <definedName name="_xlnm.Print_Area" localSheetId="6">'4. sz. mell'!$A$1:$K$64</definedName>
    <definedName name="_xlnm.Print_Area" localSheetId="7">'5.sz.mell.'!$A$1:$K$133</definedName>
    <definedName name="_xlnm.Print_Area" localSheetId="8">'6.m '!$A$1:$F$54</definedName>
    <definedName name="_xlnm.Print_Area" localSheetId="9">'7A.m'!$A$1:$F$26</definedName>
    <definedName name="_xlnm.Print_Area" localSheetId="10">'7B.m.'!$A$1:$E$7</definedName>
    <definedName name="_xlnm.Print_Area" localSheetId="11">'8. sz. mell'!$A$1:$E$133</definedName>
  </definedNames>
  <calcPr calcId="162913"/>
</workbook>
</file>

<file path=xl/calcChain.xml><?xml version="1.0" encoding="utf-8"?>
<calcChain xmlns="http://schemas.openxmlformats.org/spreadsheetml/2006/main">
  <c r="M30" i="45" l="1"/>
  <c r="I30" i="45"/>
  <c r="J30" i="45" s="1"/>
  <c r="G28" i="45"/>
  <c r="I28" i="45" s="1"/>
  <c r="J27" i="45"/>
  <c r="N27" i="45" s="1"/>
  <c r="I27" i="45"/>
  <c r="M27" i="45" s="1"/>
  <c r="D27" i="45"/>
  <c r="D29" i="45" s="1"/>
  <c r="D14" i="45" s="1"/>
  <c r="D15" i="45" s="1"/>
  <c r="C27" i="45"/>
  <c r="C29" i="45" s="1"/>
  <c r="C14" i="45" s="1"/>
  <c r="C15" i="45" s="1"/>
  <c r="G26" i="45"/>
  <c r="I26" i="45" s="1"/>
  <c r="G25" i="45"/>
  <c r="I25" i="45" s="1"/>
  <c r="I24" i="45"/>
  <c r="M24" i="45" s="1"/>
  <c r="G24" i="45"/>
  <c r="G23" i="45"/>
  <c r="I23" i="45" s="1"/>
  <c r="G22" i="45"/>
  <c r="I22" i="45" s="1"/>
  <c r="E22" i="45"/>
  <c r="E27" i="45" s="1"/>
  <c r="E29" i="45" s="1"/>
  <c r="E14" i="45" s="1"/>
  <c r="E15" i="45" s="1"/>
  <c r="D22" i="45"/>
  <c r="C22" i="45"/>
  <c r="I21" i="45"/>
  <c r="M21" i="45" s="1"/>
  <c r="G21" i="45"/>
  <c r="G29" i="45" s="1"/>
  <c r="I29" i="45" s="1"/>
  <c r="M20" i="45"/>
  <c r="I20" i="45"/>
  <c r="J20" i="45" s="1"/>
  <c r="J19" i="45"/>
  <c r="N19" i="45" s="1"/>
  <c r="I19" i="45"/>
  <c r="M19" i="45" s="1"/>
  <c r="E19" i="45"/>
  <c r="D19" i="45"/>
  <c r="C19" i="45"/>
  <c r="M18" i="45"/>
  <c r="I18" i="45"/>
  <c r="J18" i="45" s="1"/>
  <c r="I17" i="45"/>
  <c r="M17" i="45" s="1"/>
  <c r="M16" i="45"/>
  <c r="I16" i="45"/>
  <c r="J16" i="45" s="1"/>
  <c r="G14" i="45"/>
  <c r="I14" i="45" s="1"/>
  <c r="I13" i="45"/>
  <c r="M13" i="45" s="1"/>
  <c r="E13" i="45"/>
  <c r="D13" i="45"/>
  <c r="C13" i="45"/>
  <c r="G12" i="45"/>
  <c r="I12" i="45" s="1"/>
  <c r="I11" i="45"/>
  <c r="M11" i="45" s="1"/>
  <c r="G11" i="45"/>
  <c r="G10" i="45"/>
  <c r="I10" i="45" s="1"/>
  <c r="G9" i="45"/>
  <c r="I9" i="45" s="1"/>
  <c r="G8" i="45"/>
  <c r="I8" i="45" s="1"/>
  <c r="I7" i="45"/>
  <c r="M7" i="45" s="1"/>
  <c r="G7" i="45"/>
  <c r="G6" i="45"/>
  <c r="I6" i="45" s="1"/>
  <c r="G5" i="45"/>
  <c r="G15" i="45" s="1"/>
  <c r="I15" i="45" s="1"/>
  <c r="H10" i="44"/>
  <c r="G10" i="44"/>
  <c r="F10" i="44"/>
  <c r="E10" i="44"/>
  <c r="H5" i="44"/>
  <c r="H15" i="44" s="1"/>
  <c r="G5" i="44"/>
  <c r="G15" i="44" s="1"/>
  <c r="F5" i="44"/>
  <c r="F15" i="44" s="1"/>
  <c r="E5" i="44"/>
  <c r="E15" i="44" s="1"/>
  <c r="G182" i="43"/>
  <c r="C30" i="42"/>
  <c r="D9" i="42"/>
  <c r="D30" i="42" s="1"/>
  <c r="C9" i="42"/>
  <c r="H28" i="41"/>
  <c r="D28" i="41"/>
  <c r="I27" i="41"/>
  <c r="H26" i="41"/>
  <c r="G26" i="41"/>
  <c r="F26" i="41"/>
  <c r="E26" i="41"/>
  <c r="I26" i="41" s="1"/>
  <c r="D26" i="41"/>
  <c r="I25" i="41"/>
  <c r="H24" i="41"/>
  <c r="G24" i="41"/>
  <c r="F24" i="41"/>
  <c r="F28" i="41" s="1"/>
  <c r="E24" i="41"/>
  <c r="D24" i="41"/>
  <c r="I24" i="41" s="1"/>
  <c r="I23" i="41"/>
  <c r="H22" i="41"/>
  <c r="G22" i="41"/>
  <c r="F22" i="41"/>
  <c r="E22" i="41"/>
  <c r="I22" i="41" s="1"/>
  <c r="D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H9" i="41"/>
  <c r="G9" i="41"/>
  <c r="F9" i="41"/>
  <c r="E9" i="41"/>
  <c r="I9" i="41" s="1"/>
  <c r="D9" i="41"/>
  <c r="I8" i="41"/>
  <c r="I7" i="41"/>
  <c r="H6" i="41"/>
  <c r="G6" i="41"/>
  <c r="G28" i="41" s="1"/>
  <c r="F6" i="41"/>
  <c r="E6" i="41"/>
  <c r="E28" i="41" s="1"/>
  <c r="D6" i="41"/>
  <c r="D228" i="40"/>
  <c r="C228" i="40"/>
  <c r="B228" i="40"/>
  <c r="E227" i="40"/>
  <c r="E226" i="40"/>
  <c r="E225" i="40"/>
  <c r="E224" i="40"/>
  <c r="E223" i="40"/>
  <c r="E228" i="40" s="1"/>
  <c r="E222" i="40"/>
  <c r="E221" i="40"/>
  <c r="D218" i="40"/>
  <c r="C218" i="40"/>
  <c r="B218" i="40"/>
  <c r="E216" i="40"/>
  <c r="E215" i="40"/>
  <c r="E214" i="40"/>
  <c r="E213" i="40"/>
  <c r="E212" i="40"/>
  <c r="E218" i="40" s="1"/>
  <c r="D207" i="40"/>
  <c r="C207" i="40"/>
  <c r="B207" i="40"/>
  <c r="E206" i="40"/>
  <c r="E205" i="40"/>
  <c r="E204" i="40"/>
  <c r="E203" i="40"/>
  <c r="E202" i="40"/>
  <c r="E207" i="40" s="1"/>
  <c r="E201" i="40"/>
  <c r="E200" i="40"/>
  <c r="D197" i="40"/>
  <c r="C197" i="40"/>
  <c r="B197" i="40"/>
  <c r="E195" i="40"/>
  <c r="E194" i="40"/>
  <c r="E193" i="40"/>
  <c r="E192" i="40"/>
  <c r="E191" i="40"/>
  <c r="E197" i="40" s="1"/>
  <c r="D186" i="40"/>
  <c r="C186" i="40"/>
  <c r="B186" i="40"/>
  <c r="E185" i="40"/>
  <c r="E184" i="40"/>
  <c r="E183" i="40"/>
  <c r="E182" i="40"/>
  <c r="E181" i="40"/>
  <c r="E186" i="40" s="1"/>
  <c r="E180" i="40"/>
  <c r="E179" i="40"/>
  <c r="D176" i="40"/>
  <c r="C176" i="40"/>
  <c r="B176" i="40"/>
  <c r="E174" i="40"/>
  <c r="E173" i="40"/>
  <c r="E172" i="40"/>
  <c r="E171" i="40"/>
  <c r="E170" i="40"/>
  <c r="E176" i="40" s="1"/>
  <c r="D165" i="40"/>
  <c r="C165" i="40"/>
  <c r="B165" i="40"/>
  <c r="E164" i="40"/>
  <c r="E163" i="40"/>
  <c r="E162" i="40"/>
  <c r="E161" i="40"/>
  <c r="E160" i="40"/>
  <c r="E165" i="40" s="1"/>
  <c r="E159" i="40"/>
  <c r="E158" i="40"/>
  <c r="D155" i="40"/>
  <c r="C155" i="40"/>
  <c r="B155" i="40"/>
  <c r="E153" i="40"/>
  <c r="E152" i="40"/>
  <c r="E151" i="40"/>
  <c r="E150" i="40"/>
  <c r="E149" i="40"/>
  <c r="E155" i="40" s="1"/>
  <c r="D145" i="40"/>
  <c r="C145" i="40"/>
  <c r="B145" i="40"/>
  <c r="E144" i="40"/>
  <c r="E143" i="40"/>
  <c r="E142" i="40"/>
  <c r="E141" i="40"/>
  <c r="E140" i="40"/>
  <c r="E145" i="40" s="1"/>
  <c r="E139" i="40"/>
  <c r="E138" i="40"/>
  <c r="D135" i="40"/>
  <c r="C135" i="40"/>
  <c r="B135" i="40"/>
  <c r="E133" i="40"/>
  <c r="E132" i="40"/>
  <c r="E131" i="40"/>
  <c r="E130" i="40"/>
  <c r="E129" i="40"/>
  <c r="E135" i="40" s="1"/>
  <c r="D125" i="40"/>
  <c r="C125" i="40"/>
  <c r="B125" i="40"/>
  <c r="E124" i="40"/>
  <c r="E123" i="40"/>
  <c r="E122" i="40"/>
  <c r="E121" i="40"/>
  <c r="E120" i="40"/>
  <c r="E125" i="40" s="1"/>
  <c r="E119" i="40"/>
  <c r="E118" i="40"/>
  <c r="D115" i="40"/>
  <c r="C115" i="40"/>
  <c r="B115" i="40"/>
  <c r="E113" i="40"/>
  <c r="E112" i="40"/>
  <c r="E111" i="40"/>
  <c r="E110" i="40"/>
  <c r="E109" i="40"/>
  <c r="E115" i="40" s="1"/>
  <c r="D104" i="40"/>
  <c r="C104" i="40"/>
  <c r="B104" i="40"/>
  <c r="E103" i="40"/>
  <c r="E102" i="40"/>
  <c r="E101" i="40"/>
  <c r="E100" i="40"/>
  <c r="E99" i="40"/>
  <c r="E104" i="40" s="1"/>
  <c r="E98" i="40"/>
  <c r="E97" i="40"/>
  <c r="D94" i="40"/>
  <c r="C94" i="40"/>
  <c r="B94" i="40"/>
  <c r="E92" i="40"/>
  <c r="E91" i="40"/>
  <c r="E90" i="40"/>
  <c r="E89" i="40"/>
  <c r="E88" i="40"/>
  <c r="E94" i="40" s="1"/>
  <c r="D83" i="40"/>
  <c r="C83" i="40"/>
  <c r="B83" i="40"/>
  <c r="E82" i="40"/>
  <c r="E81" i="40"/>
  <c r="E80" i="40"/>
  <c r="E79" i="40"/>
  <c r="E78" i="40"/>
  <c r="E83" i="40" s="1"/>
  <c r="E77" i="40"/>
  <c r="E76" i="40"/>
  <c r="D73" i="40"/>
  <c r="C73" i="40"/>
  <c r="B73" i="40"/>
  <c r="E71" i="40"/>
  <c r="E70" i="40"/>
  <c r="E69" i="40"/>
  <c r="E68" i="40"/>
  <c r="E67" i="40"/>
  <c r="E73" i="40" s="1"/>
  <c r="D62" i="40"/>
  <c r="C62" i="40"/>
  <c r="B62" i="40"/>
  <c r="E61" i="40"/>
  <c r="E60" i="40"/>
  <c r="E59" i="40"/>
  <c r="E58" i="40"/>
  <c r="E57" i="40"/>
  <c r="E62" i="40" s="1"/>
  <c r="E56" i="40"/>
  <c r="E55" i="40"/>
  <c r="D52" i="40"/>
  <c r="C52" i="40"/>
  <c r="B52" i="40"/>
  <c r="E50" i="40"/>
  <c r="E49" i="40"/>
  <c r="E48" i="40"/>
  <c r="E47" i="40"/>
  <c r="E46" i="40"/>
  <c r="E52" i="40" s="1"/>
  <c r="D41" i="40"/>
  <c r="C41" i="40"/>
  <c r="B41" i="40"/>
  <c r="E40" i="40"/>
  <c r="E39" i="40"/>
  <c r="E38" i="40"/>
  <c r="E37" i="40"/>
  <c r="E36" i="40"/>
  <c r="E41" i="40" s="1"/>
  <c r="E35" i="40"/>
  <c r="E34" i="40"/>
  <c r="D31" i="40"/>
  <c r="C31" i="40"/>
  <c r="B31" i="40"/>
  <c r="E29" i="40"/>
  <c r="E28" i="40"/>
  <c r="E27" i="40"/>
  <c r="E26" i="40"/>
  <c r="E25" i="40"/>
  <c r="E31" i="40" s="1"/>
  <c r="D20" i="40"/>
  <c r="C20" i="40"/>
  <c r="B20" i="40"/>
  <c r="E19" i="40"/>
  <c r="E18" i="40"/>
  <c r="E17" i="40"/>
  <c r="E16" i="40"/>
  <c r="E15" i="40"/>
  <c r="E20" i="40" s="1"/>
  <c r="E14" i="40"/>
  <c r="E13" i="40"/>
  <c r="D10" i="40"/>
  <c r="C10" i="40"/>
  <c r="B10" i="40"/>
  <c r="E8" i="40"/>
  <c r="E7" i="40"/>
  <c r="E6" i="40"/>
  <c r="E5" i="40"/>
  <c r="E4" i="40"/>
  <c r="E10" i="40" s="1"/>
  <c r="D132" i="39"/>
  <c r="E131" i="39"/>
  <c r="E130" i="39"/>
  <c r="E128" i="39"/>
  <c r="E126" i="39" s="1"/>
  <c r="E127" i="39"/>
  <c r="D126" i="39"/>
  <c r="C126" i="39"/>
  <c r="E122" i="39"/>
  <c r="E120" i="39"/>
  <c r="D120" i="39"/>
  <c r="C120" i="39"/>
  <c r="E113" i="39"/>
  <c r="D113" i="39"/>
  <c r="C113" i="39"/>
  <c r="E110" i="39"/>
  <c r="E109" i="39" s="1"/>
  <c r="E132" i="39" s="1"/>
  <c r="D109" i="39"/>
  <c r="C109" i="39"/>
  <c r="C132" i="39" s="1"/>
  <c r="E107" i="39"/>
  <c r="E106" i="39"/>
  <c r="E105" i="39"/>
  <c r="E104" i="39"/>
  <c r="E103" i="39"/>
  <c r="E102" i="39"/>
  <c r="D102" i="39"/>
  <c r="C102" i="39"/>
  <c r="E101" i="39"/>
  <c r="E100" i="39"/>
  <c r="E98" i="39" s="1"/>
  <c r="E99" i="39"/>
  <c r="D98" i="39"/>
  <c r="C98" i="39"/>
  <c r="E97" i="39"/>
  <c r="E96" i="39"/>
  <c r="E95" i="39"/>
  <c r="E94" i="39"/>
  <c r="E92" i="39" s="1"/>
  <c r="E93" i="39"/>
  <c r="D92" i="39"/>
  <c r="D108" i="39" s="1"/>
  <c r="D133" i="39" s="1"/>
  <c r="C92" i="39"/>
  <c r="C108" i="39" s="1"/>
  <c r="C133" i="39" s="1"/>
  <c r="E78" i="39"/>
  <c r="D78" i="39"/>
  <c r="C78" i="39"/>
  <c r="E76" i="39"/>
  <c r="E75" i="39"/>
  <c r="E74" i="39"/>
  <c r="D74" i="39"/>
  <c r="C74" i="39"/>
  <c r="E73" i="39"/>
  <c r="E72" i="39"/>
  <c r="E71" i="39" s="1"/>
  <c r="D71" i="39"/>
  <c r="C71" i="39"/>
  <c r="E66" i="39"/>
  <c r="D66" i="39"/>
  <c r="C66" i="39"/>
  <c r="C85" i="39" s="1"/>
  <c r="E62" i="39"/>
  <c r="D62" i="39"/>
  <c r="D85" i="39" s="1"/>
  <c r="C62" i="39"/>
  <c r="E55" i="39"/>
  <c r="D55" i="39"/>
  <c r="C55" i="39"/>
  <c r="E54" i="39"/>
  <c r="E53" i="39"/>
  <c r="E52" i="39"/>
  <c r="E51" i="39"/>
  <c r="E50" i="39"/>
  <c r="E49" i="39" s="1"/>
  <c r="D49" i="39"/>
  <c r="C49" i="39"/>
  <c r="E48" i="39"/>
  <c r="E47" i="39"/>
  <c r="E46" i="39"/>
  <c r="E45" i="39"/>
  <c r="E44" i="39"/>
  <c r="E43" i="39" s="1"/>
  <c r="D43" i="39"/>
  <c r="C43" i="39"/>
  <c r="E42" i="39"/>
  <c r="E41" i="39"/>
  <c r="E40" i="39"/>
  <c r="E39" i="39"/>
  <c r="E38" i="39"/>
  <c r="E37" i="39"/>
  <c r="E36" i="39"/>
  <c r="E35" i="39"/>
  <c r="E34" i="39"/>
  <c r="E32" i="39" s="1"/>
  <c r="E33" i="39"/>
  <c r="D32" i="39"/>
  <c r="C32" i="39"/>
  <c r="C61" i="39" s="1"/>
  <c r="C86" i="39" s="1"/>
  <c r="E31" i="39"/>
  <c r="E30" i="39"/>
  <c r="E29" i="39"/>
  <c r="E28" i="39"/>
  <c r="E27" i="39"/>
  <c r="E26" i="39"/>
  <c r="E25" i="39"/>
  <c r="E24" i="39"/>
  <c r="D24" i="39"/>
  <c r="C24" i="39"/>
  <c r="E23" i="39"/>
  <c r="E22" i="39"/>
  <c r="E21" i="39"/>
  <c r="E20" i="39"/>
  <c r="E19" i="39"/>
  <c r="E18" i="39"/>
  <c r="D18" i="39"/>
  <c r="C18" i="39"/>
  <c r="E17" i="39"/>
  <c r="E16" i="39"/>
  <c r="E15" i="39"/>
  <c r="E14" i="39"/>
  <c r="E13" i="39"/>
  <c r="E12" i="39"/>
  <c r="D12" i="39"/>
  <c r="C12" i="39"/>
  <c r="E11" i="39"/>
  <c r="E10" i="39"/>
  <c r="E9" i="39"/>
  <c r="E8" i="39"/>
  <c r="E7" i="39"/>
  <c r="E6" i="39"/>
  <c r="E5" i="39" s="1"/>
  <c r="D5" i="39"/>
  <c r="D61" i="39" s="1"/>
  <c r="C5" i="39"/>
  <c r="D5" i="38"/>
  <c r="C5" i="38"/>
  <c r="E4" i="38"/>
  <c r="E3" i="38"/>
  <c r="E5" i="38" s="1"/>
  <c r="F29" i="37"/>
  <c r="E26" i="37"/>
  <c r="F24" i="37"/>
  <c r="D23" i="37"/>
  <c r="F23" i="37" s="1"/>
  <c r="F26" i="37" s="1"/>
  <c r="F22" i="37"/>
  <c r="F21" i="37"/>
  <c r="D21" i="37"/>
  <c r="E19" i="37"/>
  <c r="D19" i="37"/>
  <c r="F18" i="37"/>
  <c r="F17" i="37"/>
  <c r="F30" i="37" s="1"/>
  <c r="F16" i="37"/>
  <c r="F15" i="37"/>
  <c r="F14" i="37"/>
  <c r="F13" i="37"/>
  <c r="F19" i="37" s="1"/>
  <c r="F12" i="37"/>
  <c r="F11" i="37"/>
  <c r="F10" i="37"/>
  <c r="I9" i="37"/>
  <c r="F9" i="37"/>
  <c r="K8" i="37"/>
  <c r="L8" i="37" s="1"/>
  <c r="F8" i="37"/>
  <c r="K7" i="37"/>
  <c r="L7" i="37" s="1"/>
  <c r="F7" i="37"/>
  <c r="K6" i="37"/>
  <c r="L6" i="37" s="1"/>
  <c r="F6" i="37"/>
  <c r="F3" i="37"/>
  <c r="F52" i="36"/>
  <c r="E50" i="36"/>
  <c r="E54" i="36" s="1"/>
  <c r="D50" i="36"/>
  <c r="D54" i="36" s="1"/>
  <c r="F49" i="36"/>
  <c r="F48" i="36"/>
  <c r="F59" i="36" s="1"/>
  <c r="F47" i="36"/>
  <c r="F46" i="36"/>
  <c r="F45" i="36"/>
  <c r="F44" i="36"/>
  <c r="F43" i="36"/>
  <c r="F42" i="36"/>
  <c r="F41" i="36"/>
  <c r="F40" i="36"/>
  <c r="I39" i="36"/>
  <c r="F39" i="36"/>
  <c r="F38" i="36"/>
  <c r="F37" i="36"/>
  <c r="F50" i="36" s="1"/>
  <c r="D34" i="36"/>
  <c r="F32" i="36"/>
  <c r="E30" i="36"/>
  <c r="E34" i="36" s="1"/>
  <c r="D30" i="36"/>
  <c r="F29" i="36"/>
  <c r="F28" i="36"/>
  <c r="F30" i="36" s="1"/>
  <c r="E25" i="36"/>
  <c r="D25" i="36"/>
  <c r="F24" i="36"/>
  <c r="F23" i="36"/>
  <c r="F25" i="36" s="1"/>
  <c r="F20" i="36"/>
  <c r="E20" i="36"/>
  <c r="D20" i="36"/>
  <c r="F19" i="36"/>
  <c r="F16" i="36"/>
  <c r="E16" i="36"/>
  <c r="D16" i="36"/>
  <c r="E12" i="36"/>
  <c r="D12" i="36"/>
  <c r="F11" i="36"/>
  <c r="F10" i="36"/>
  <c r="F9" i="36"/>
  <c r="F8" i="36"/>
  <c r="F7" i="36"/>
  <c r="F6" i="36"/>
  <c r="F12" i="36" s="1"/>
  <c r="J9" i="45" l="1"/>
  <c r="M9" i="45"/>
  <c r="M12" i="45"/>
  <c r="J12" i="45"/>
  <c r="K20" i="45"/>
  <c r="O20" i="45" s="1"/>
  <c r="N20" i="45"/>
  <c r="M23" i="45"/>
  <c r="J23" i="45"/>
  <c r="J26" i="45"/>
  <c r="M26" i="45"/>
  <c r="J10" i="45"/>
  <c r="M10" i="45"/>
  <c r="J14" i="45"/>
  <c r="M14" i="45"/>
  <c r="K18" i="45"/>
  <c r="O18" i="45" s="1"/>
  <c r="N18" i="45"/>
  <c r="J28" i="45"/>
  <c r="M28" i="45"/>
  <c r="K16" i="45"/>
  <c r="O16" i="45" s="1"/>
  <c r="N16" i="45"/>
  <c r="M29" i="45"/>
  <c r="J29" i="45"/>
  <c r="K30" i="45"/>
  <c r="O30" i="45" s="1"/>
  <c r="N30" i="45"/>
  <c r="J6" i="45"/>
  <c r="M6" i="45"/>
  <c r="M15" i="45"/>
  <c r="J15" i="45"/>
  <c r="J8" i="45"/>
  <c r="M8" i="45"/>
  <c r="J22" i="45"/>
  <c r="M22" i="45"/>
  <c r="M25" i="45"/>
  <c r="J25" i="45"/>
  <c r="K19" i="45"/>
  <c r="O19" i="45" s="1"/>
  <c r="J24" i="45"/>
  <c r="K27" i="45"/>
  <c r="O27" i="45" s="1"/>
  <c r="I5" i="45"/>
  <c r="J7" i="45"/>
  <c r="J11" i="45"/>
  <c r="J13" i="45"/>
  <c r="J17" i="45"/>
  <c r="J21" i="45"/>
  <c r="E108" i="39"/>
  <c r="E133" i="39" s="1"/>
  <c r="D86" i="39"/>
  <c r="F54" i="36"/>
  <c r="E85" i="39"/>
  <c r="F34" i="36"/>
  <c r="F58" i="36" s="1"/>
  <c r="E61" i="39"/>
  <c r="M6" i="37"/>
  <c r="M7" i="37"/>
  <c r="M8" i="37"/>
  <c r="I6" i="41"/>
  <c r="I28" i="41" s="1"/>
  <c r="D26" i="37"/>
  <c r="K11" i="45" l="1"/>
  <c r="O11" i="45" s="1"/>
  <c r="N11" i="45"/>
  <c r="N24" i="45"/>
  <c r="K24" i="45"/>
  <c r="O24" i="45" s="1"/>
  <c r="N15" i="45"/>
  <c r="K15" i="45"/>
  <c r="O15" i="45" s="1"/>
  <c r="K23" i="45"/>
  <c r="O23" i="45" s="1"/>
  <c r="N23" i="45"/>
  <c r="N12" i="45"/>
  <c r="K12" i="45"/>
  <c r="O12" i="45" s="1"/>
  <c r="N21" i="45"/>
  <c r="K21" i="45"/>
  <c r="O21" i="45" s="1"/>
  <c r="N7" i="45"/>
  <c r="K7" i="45"/>
  <c r="O7" i="45" s="1"/>
  <c r="N22" i="45"/>
  <c r="K22" i="45"/>
  <c r="O22" i="45" s="1"/>
  <c r="K10" i="45"/>
  <c r="O10" i="45" s="1"/>
  <c r="N10" i="45"/>
  <c r="N17" i="45"/>
  <c r="K17" i="45"/>
  <c r="O17" i="45" s="1"/>
  <c r="J5" i="45"/>
  <c r="M5" i="45"/>
  <c r="N25" i="45"/>
  <c r="K25" i="45"/>
  <c r="O25" i="45" s="1"/>
  <c r="K29" i="45"/>
  <c r="O29" i="45" s="1"/>
  <c r="N29" i="45"/>
  <c r="K13" i="45"/>
  <c r="O13" i="45" s="1"/>
  <c r="N13" i="45"/>
  <c r="N8" i="45"/>
  <c r="K8" i="45"/>
  <c r="O8" i="45" s="1"/>
  <c r="K6" i="45"/>
  <c r="O6" i="45" s="1"/>
  <c r="N6" i="45"/>
  <c r="K28" i="45"/>
  <c r="O28" i="45" s="1"/>
  <c r="N28" i="45"/>
  <c r="N14" i="45"/>
  <c r="K14" i="45"/>
  <c r="O14" i="45" s="1"/>
  <c r="K26" i="45"/>
  <c r="O26" i="45" s="1"/>
  <c r="N26" i="45"/>
  <c r="K9" i="45"/>
  <c r="O9" i="45" s="1"/>
  <c r="N9" i="45"/>
  <c r="E86" i="39"/>
  <c r="N5" i="45" l="1"/>
  <c r="K5" i="45"/>
  <c r="O5" i="45" s="1"/>
  <c r="H132" i="3" l="1"/>
  <c r="E132" i="3"/>
  <c r="S28" i="35"/>
  <c r="R28" i="35"/>
  <c r="O28" i="35"/>
  <c r="N28" i="35"/>
  <c r="G28" i="35"/>
  <c r="F28" i="35"/>
  <c r="B28" i="35"/>
  <c r="X27" i="35"/>
  <c r="Q27" i="35"/>
  <c r="K27" i="35"/>
  <c r="W27" i="35" s="1"/>
  <c r="J27" i="35"/>
  <c r="M27" i="35" s="1"/>
  <c r="E27" i="35"/>
  <c r="X26" i="35"/>
  <c r="W26" i="35"/>
  <c r="K26" i="35"/>
  <c r="K21" i="35" s="1"/>
  <c r="W21" i="35" s="1"/>
  <c r="J26" i="35"/>
  <c r="V26" i="35" s="1"/>
  <c r="Y26" i="35" s="1"/>
  <c r="X25" i="35"/>
  <c r="W25" i="35"/>
  <c r="V25" i="35"/>
  <c r="Y25" i="35" s="1"/>
  <c r="K25" i="35"/>
  <c r="J25" i="35"/>
  <c r="M25" i="35" s="1"/>
  <c r="I25" i="35"/>
  <c r="E25" i="35"/>
  <c r="X24" i="35"/>
  <c r="X21" i="35" s="1"/>
  <c r="W24" i="35"/>
  <c r="U24" i="35"/>
  <c r="Q24" i="35"/>
  <c r="M24" i="35"/>
  <c r="K24" i="35"/>
  <c r="J24" i="35"/>
  <c r="V24" i="35" s="1"/>
  <c r="E24" i="35"/>
  <c r="X23" i="35"/>
  <c r="V23" i="35"/>
  <c r="M23" i="35"/>
  <c r="K23" i="35"/>
  <c r="W23" i="35" s="1"/>
  <c r="Y23" i="35" s="1"/>
  <c r="J23" i="35"/>
  <c r="E23" i="35"/>
  <c r="E21" i="35" s="1"/>
  <c r="X22" i="35"/>
  <c r="V22" i="35"/>
  <c r="M22" i="35"/>
  <c r="K22" i="35"/>
  <c r="W22" i="35" s="1"/>
  <c r="Y22" i="35" s="1"/>
  <c r="J22" i="35"/>
  <c r="I22" i="35"/>
  <c r="U21" i="35"/>
  <c r="T21" i="35"/>
  <c r="T28" i="35" s="1"/>
  <c r="S21" i="35"/>
  <c r="R21" i="35"/>
  <c r="Q21" i="35"/>
  <c r="Q28" i="35" s="1"/>
  <c r="P21" i="35"/>
  <c r="P28" i="35" s="1"/>
  <c r="O21" i="35"/>
  <c r="N21" i="35"/>
  <c r="L21" i="35"/>
  <c r="I21" i="35"/>
  <c r="H21" i="35"/>
  <c r="H28" i="35" s="1"/>
  <c r="D21" i="35"/>
  <c r="D28" i="35" s="1"/>
  <c r="C21" i="35"/>
  <c r="C28" i="35" s="1"/>
  <c r="B21" i="35"/>
  <c r="X20" i="35"/>
  <c r="W20" i="35"/>
  <c r="J20" i="35"/>
  <c r="V20" i="35" s="1"/>
  <c r="Y20" i="35" s="1"/>
  <c r="I20" i="35"/>
  <c r="E20" i="35"/>
  <c r="L19" i="35"/>
  <c r="L28" i="35" s="1"/>
  <c r="K19" i="35"/>
  <c r="W19" i="35" s="1"/>
  <c r="J19" i="35"/>
  <c r="V19" i="35" s="1"/>
  <c r="I19" i="35"/>
  <c r="I28" i="35" s="1"/>
  <c r="E19" i="35"/>
  <c r="Y15" i="35"/>
  <c r="X15" i="35"/>
  <c r="W15" i="35"/>
  <c r="V15" i="35"/>
  <c r="U15" i="35"/>
  <c r="X13" i="35"/>
  <c r="W13" i="35"/>
  <c r="V13" i="35"/>
  <c r="Y13" i="35" s="1"/>
  <c r="M13" i="35"/>
  <c r="K13" i="35"/>
  <c r="E13" i="35"/>
  <c r="Y12" i="35"/>
  <c r="X12" i="35"/>
  <c r="W12" i="35"/>
  <c r="V12" i="35"/>
  <c r="X11" i="35"/>
  <c r="V11" i="35"/>
  <c r="M11" i="35"/>
  <c r="K11" i="35"/>
  <c r="W11" i="35" s="1"/>
  <c r="Y11" i="35" s="1"/>
  <c r="J11" i="35"/>
  <c r="E11" i="35"/>
  <c r="Y10" i="35"/>
  <c r="X10" i="35"/>
  <c r="W10" i="35"/>
  <c r="V10" i="35"/>
  <c r="Y9" i="35"/>
  <c r="X9" i="35"/>
  <c r="W9" i="35"/>
  <c r="V9" i="35"/>
  <c r="M9" i="35"/>
  <c r="J9" i="35"/>
  <c r="E9" i="35"/>
  <c r="X8" i="35"/>
  <c r="Y8" i="35" s="1"/>
  <c r="W8" i="35"/>
  <c r="V8" i="35"/>
  <c r="X7" i="35"/>
  <c r="W7" i="35"/>
  <c r="J7" i="35"/>
  <c r="M7" i="35" s="1"/>
  <c r="E7" i="35"/>
  <c r="X6" i="35"/>
  <c r="W6" i="35"/>
  <c r="V6" i="35"/>
  <c r="Y6" i="35" s="1"/>
  <c r="X5" i="35"/>
  <c r="W5" i="35"/>
  <c r="K5" i="35"/>
  <c r="K28" i="35" s="1"/>
  <c r="J5" i="35"/>
  <c r="V5" i="35" s="1"/>
  <c r="E5" i="35"/>
  <c r="E28" i="35" s="1"/>
  <c r="V21" i="35" l="1"/>
  <c r="Y21" i="35" s="1"/>
  <c r="Y24" i="35"/>
  <c r="U28" i="35"/>
  <c r="W28" i="35"/>
  <c r="Y5" i="35"/>
  <c r="V28" i="35"/>
  <c r="V27" i="35"/>
  <c r="Y27" i="35" s="1"/>
  <c r="J28" i="35"/>
  <c r="X19" i="35"/>
  <c r="X28" i="35" s="1"/>
  <c r="M5" i="35"/>
  <c r="V7" i="35"/>
  <c r="Y7" i="35" s="1"/>
  <c r="M19" i="35"/>
  <c r="M20" i="35"/>
  <c r="M26" i="35"/>
  <c r="M21" i="35" s="1"/>
  <c r="J21" i="35"/>
  <c r="Y19" i="35" l="1"/>
  <c r="Y28" i="35"/>
  <c r="M28" i="35"/>
  <c r="H11" i="8" l="1"/>
  <c r="D37" i="8"/>
  <c r="E37" i="8"/>
  <c r="D39" i="8"/>
  <c r="E39" i="8"/>
  <c r="D40" i="8"/>
  <c r="E40" i="8"/>
  <c r="D48" i="8"/>
  <c r="E48" i="8"/>
  <c r="D49" i="8"/>
  <c r="E49" i="8"/>
  <c r="E55" i="8"/>
  <c r="D56" i="8"/>
  <c r="D55" i="8" s="1"/>
  <c r="D61" i="8" s="1"/>
  <c r="D62" i="8" s="1"/>
  <c r="E56" i="8"/>
  <c r="E61" i="8"/>
  <c r="H37" i="8"/>
  <c r="I37" i="8"/>
  <c r="H38" i="8"/>
  <c r="I38" i="8"/>
  <c r="H39" i="8"/>
  <c r="I39" i="8"/>
  <c r="H40" i="8"/>
  <c r="I40" i="8"/>
  <c r="H41" i="8"/>
  <c r="I41" i="8"/>
  <c r="H48" i="8"/>
  <c r="H62" i="8" s="1"/>
  <c r="D64" i="8" s="1"/>
  <c r="I48" i="8"/>
  <c r="I62" i="8" s="1"/>
  <c r="H52" i="8"/>
  <c r="I52" i="8"/>
  <c r="H61" i="8"/>
  <c r="I61" i="8"/>
  <c r="H6" i="8"/>
  <c r="I6" i="8"/>
  <c r="H7" i="8"/>
  <c r="I7" i="8"/>
  <c r="H8" i="8"/>
  <c r="I8" i="8"/>
  <c r="H9" i="8"/>
  <c r="I9" i="8"/>
  <c r="H10" i="8"/>
  <c r="I10" i="8"/>
  <c r="H18" i="8"/>
  <c r="H28" i="8" s="1"/>
  <c r="I18" i="8"/>
  <c r="I28" i="8" s="1"/>
  <c r="H26" i="8"/>
  <c r="I26" i="8"/>
  <c r="H27" i="8"/>
  <c r="I27" i="8"/>
  <c r="D6" i="8"/>
  <c r="E6" i="8"/>
  <c r="D7" i="8"/>
  <c r="E7" i="8"/>
  <c r="D8" i="8"/>
  <c r="E8" i="8"/>
  <c r="D9" i="8"/>
  <c r="E9" i="8"/>
  <c r="D10" i="8"/>
  <c r="E10" i="8"/>
  <c r="D18" i="8"/>
  <c r="E18" i="8"/>
  <c r="D19" i="8"/>
  <c r="E19" i="8"/>
  <c r="D24" i="8"/>
  <c r="E24" i="8"/>
  <c r="E139" i="4"/>
  <c r="F139" i="4"/>
  <c r="E140" i="4"/>
  <c r="F140" i="4"/>
  <c r="E93" i="4"/>
  <c r="E92" i="4" s="1"/>
  <c r="F93" i="4"/>
  <c r="F92" i="4" s="1"/>
  <c r="E94" i="4"/>
  <c r="F94" i="4"/>
  <c r="E95" i="4"/>
  <c r="F95" i="4"/>
  <c r="E96" i="4"/>
  <c r="F96" i="4"/>
  <c r="E97" i="4"/>
  <c r="F97" i="4"/>
  <c r="E99" i="4"/>
  <c r="E98" i="4" s="1"/>
  <c r="F99" i="4"/>
  <c r="F98" i="4" s="1"/>
  <c r="E100" i="4"/>
  <c r="F100" i="4"/>
  <c r="E101" i="4"/>
  <c r="F101" i="4"/>
  <c r="E103" i="4"/>
  <c r="E102" i="4" s="1"/>
  <c r="F103" i="4"/>
  <c r="F102" i="4" s="1"/>
  <c r="E104" i="4"/>
  <c r="F104" i="4"/>
  <c r="E105" i="4"/>
  <c r="F105" i="4"/>
  <c r="E106" i="4"/>
  <c r="F106" i="4"/>
  <c r="E107" i="4"/>
  <c r="F107" i="4"/>
  <c r="E110" i="4"/>
  <c r="F110" i="4"/>
  <c r="E111" i="4"/>
  <c r="E109" i="4" s="1"/>
  <c r="F111" i="4"/>
  <c r="F109" i="4" s="1"/>
  <c r="E112" i="4"/>
  <c r="F112" i="4"/>
  <c r="E114" i="4"/>
  <c r="F114" i="4"/>
  <c r="E115" i="4"/>
  <c r="F115" i="4"/>
  <c r="E116" i="4"/>
  <c r="F116" i="4"/>
  <c r="E117" i="4"/>
  <c r="E113" i="4" s="1"/>
  <c r="F117" i="4"/>
  <c r="F113" i="4" s="1"/>
  <c r="E118" i="4"/>
  <c r="F118" i="4"/>
  <c r="E119" i="4"/>
  <c r="F119" i="4"/>
  <c r="E121" i="4"/>
  <c r="E120" i="4" s="1"/>
  <c r="F121" i="4"/>
  <c r="F120" i="4" s="1"/>
  <c r="E122" i="4"/>
  <c r="F122" i="4"/>
  <c r="E123" i="4"/>
  <c r="F123" i="4"/>
  <c r="E124" i="4"/>
  <c r="F124" i="4"/>
  <c r="E125" i="4"/>
  <c r="F125" i="4"/>
  <c r="E127" i="4"/>
  <c r="E126" i="4" s="1"/>
  <c r="F127" i="4"/>
  <c r="F126" i="4" s="1"/>
  <c r="E128" i="4"/>
  <c r="F128" i="4"/>
  <c r="E129" i="4"/>
  <c r="F129" i="4"/>
  <c r="E130" i="4"/>
  <c r="F130" i="4"/>
  <c r="E131" i="4"/>
  <c r="F131" i="4"/>
  <c r="E6" i="4"/>
  <c r="E5" i="4" s="1"/>
  <c r="F6" i="4"/>
  <c r="F5" i="4" s="1"/>
  <c r="E7" i="4"/>
  <c r="F7" i="4"/>
  <c r="E8" i="4"/>
  <c r="F8" i="4"/>
  <c r="E9" i="4"/>
  <c r="F9" i="4"/>
  <c r="E10" i="4"/>
  <c r="F10" i="4"/>
  <c r="E11" i="4"/>
  <c r="F11" i="4"/>
  <c r="E13" i="4"/>
  <c r="F13" i="4"/>
  <c r="E14" i="4"/>
  <c r="E12" i="4" s="1"/>
  <c r="F14" i="4"/>
  <c r="F12" i="4" s="1"/>
  <c r="E15" i="4"/>
  <c r="F15" i="4"/>
  <c r="E16" i="4"/>
  <c r="F16" i="4"/>
  <c r="E17" i="4"/>
  <c r="F17" i="4"/>
  <c r="E19" i="4"/>
  <c r="F19" i="4"/>
  <c r="E20" i="4"/>
  <c r="E18" i="4" s="1"/>
  <c r="F20" i="4"/>
  <c r="F18" i="4" s="1"/>
  <c r="E21" i="4"/>
  <c r="F21" i="4"/>
  <c r="E22" i="4"/>
  <c r="F22" i="4"/>
  <c r="E23" i="4"/>
  <c r="F23" i="4"/>
  <c r="E25" i="4"/>
  <c r="F25" i="4"/>
  <c r="E26" i="4"/>
  <c r="E24" i="4" s="1"/>
  <c r="F26" i="4"/>
  <c r="F24" i="4" s="1"/>
  <c r="E27" i="4"/>
  <c r="F27" i="4"/>
  <c r="E28" i="4"/>
  <c r="F28" i="4"/>
  <c r="E29" i="4"/>
  <c r="F29" i="4"/>
  <c r="E30" i="4"/>
  <c r="F30" i="4"/>
  <c r="E31" i="4"/>
  <c r="F31" i="4"/>
  <c r="E33" i="4"/>
  <c r="F33" i="4"/>
  <c r="E34" i="4"/>
  <c r="E32" i="4" s="1"/>
  <c r="F34" i="4"/>
  <c r="E35" i="4"/>
  <c r="F35" i="4"/>
  <c r="E36" i="4"/>
  <c r="F36" i="4"/>
  <c r="F32" i="4" s="1"/>
  <c r="E37" i="4"/>
  <c r="F37" i="4"/>
  <c r="E38" i="4"/>
  <c r="F38" i="4"/>
  <c r="E39" i="4"/>
  <c r="F39" i="4"/>
  <c r="E40" i="4"/>
  <c r="F40" i="4"/>
  <c r="E41" i="4"/>
  <c r="F41" i="4"/>
  <c r="E42" i="4"/>
  <c r="F42" i="4"/>
  <c r="E44" i="4"/>
  <c r="E43" i="4" s="1"/>
  <c r="F44" i="4"/>
  <c r="F43" i="4" s="1"/>
  <c r="E45" i="4"/>
  <c r="F45" i="4"/>
  <c r="E46" i="4"/>
  <c r="F46" i="4"/>
  <c r="E47" i="4"/>
  <c r="F47" i="4"/>
  <c r="E48" i="4"/>
  <c r="F48" i="4"/>
  <c r="E50" i="4"/>
  <c r="E49" i="4" s="1"/>
  <c r="F50" i="4"/>
  <c r="F49" i="4" s="1"/>
  <c r="E53" i="4"/>
  <c r="F53" i="4"/>
  <c r="E54" i="4"/>
  <c r="F54" i="4"/>
  <c r="E56" i="4"/>
  <c r="E55" i="4" s="1"/>
  <c r="F56" i="4"/>
  <c r="F55" i="4" s="1"/>
  <c r="E59" i="4"/>
  <c r="F59" i="4"/>
  <c r="E60" i="4"/>
  <c r="F60" i="4"/>
  <c r="E63" i="4"/>
  <c r="F63" i="4"/>
  <c r="E64" i="4"/>
  <c r="E62" i="4" s="1"/>
  <c r="F64" i="4"/>
  <c r="F62" i="4" s="1"/>
  <c r="E65" i="4"/>
  <c r="F65" i="4"/>
  <c r="E67" i="4"/>
  <c r="F67" i="4"/>
  <c r="E68" i="4"/>
  <c r="E66" i="4" s="1"/>
  <c r="F68" i="4"/>
  <c r="F66" i="4" s="1"/>
  <c r="E69" i="4"/>
  <c r="F69" i="4"/>
  <c r="E70" i="4"/>
  <c r="F70" i="4"/>
  <c r="E72" i="4"/>
  <c r="E71" i="4" s="1"/>
  <c r="F72" i="4"/>
  <c r="F71" i="4" s="1"/>
  <c r="E73" i="4"/>
  <c r="F73" i="4"/>
  <c r="E75" i="4"/>
  <c r="F75" i="4"/>
  <c r="E76" i="4"/>
  <c r="E74" i="4" s="1"/>
  <c r="F76" i="4"/>
  <c r="F74" i="4" s="1"/>
  <c r="E77" i="4"/>
  <c r="F77" i="4"/>
  <c r="E79" i="4"/>
  <c r="F79" i="4"/>
  <c r="E80" i="4"/>
  <c r="E78" i="4" s="1"/>
  <c r="F80" i="4"/>
  <c r="F78" i="4" s="1"/>
  <c r="E81" i="4"/>
  <c r="F81" i="4"/>
  <c r="E82" i="4"/>
  <c r="F82" i="4"/>
  <c r="N33" i="3"/>
  <c r="O33" i="3"/>
  <c r="P33" i="3"/>
  <c r="Q33" i="3"/>
  <c r="R33" i="3"/>
  <c r="S33" i="3"/>
  <c r="T33" i="3"/>
  <c r="U33" i="3"/>
  <c r="V33" i="3"/>
  <c r="N34" i="3"/>
  <c r="O34" i="3"/>
  <c r="P34" i="3"/>
  <c r="Q34" i="3"/>
  <c r="R34" i="3"/>
  <c r="S34" i="3"/>
  <c r="T34" i="3"/>
  <c r="U34" i="3"/>
  <c r="V34" i="3"/>
  <c r="N35" i="3"/>
  <c r="O35" i="3"/>
  <c r="P35" i="3"/>
  <c r="Q35" i="3"/>
  <c r="R35" i="3"/>
  <c r="S35" i="3"/>
  <c r="T35" i="3"/>
  <c r="U35" i="3"/>
  <c r="V35" i="3"/>
  <c r="N36" i="3"/>
  <c r="O36" i="3"/>
  <c r="P36" i="3"/>
  <c r="Q36" i="3"/>
  <c r="R36" i="3"/>
  <c r="S36" i="3"/>
  <c r="T36" i="3"/>
  <c r="U36" i="3"/>
  <c r="V36" i="3"/>
  <c r="N37" i="3"/>
  <c r="O37" i="3"/>
  <c r="P37" i="3"/>
  <c r="Q37" i="3"/>
  <c r="R37" i="3"/>
  <c r="S37" i="3"/>
  <c r="T37" i="3"/>
  <c r="U37" i="3"/>
  <c r="V37" i="3"/>
  <c r="N38" i="3"/>
  <c r="O38" i="3"/>
  <c r="P38" i="3"/>
  <c r="Q38" i="3"/>
  <c r="R38" i="3"/>
  <c r="S38" i="3"/>
  <c r="T38" i="3"/>
  <c r="U38" i="3"/>
  <c r="V38" i="3"/>
  <c r="N39" i="3"/>
  <c r="O39" i="3"/>
  <c r="P39" i="3"/>
  <c r="Q39" i="3"/>
  <c r="R39" i="3"/>
  <c r="S39" i="3"/>
  <c r="T39" i="3"/>
  <c r="U39" i="3"/>
  <c r="V39" i="3"/>
  <c r="N40" i="3"/>
  <c r="O40" i="3"/>
  <c r="P40" i="3"/>
  <c r="Q40" i="3"/>
  <c r="R40" i="3"/>
  <c r="S40" i="3"/>
  <c r="T40" i="3"/>
  <c r="U40" i="3"/>
  <c r="V40" i="3"/>
  <c r="N41" i="3"/>
  <c r="P41" i="3"/>
  <c r="Q41" i="3"/>
  <c r="R41" i="3"/>
  <c r="S41" i="3"/>
  <c r="T41" i="3"/>
  <c r="U41" i="3"/>
  <c r="V41" i="3"/>
  <c r="O32" i="3"/>
  <c r="P32" i="3"/>
  <c r="Q32" i="3"/>
  <c r="R32" i="3"/>
  <c r="S32" i="3"/>
  <c r="T32" i="3"/>
  <c r="U32" i="3"/>
  <c r="V32" i="3"/>
  <c r="AN5" i="22"/>
  <c r="AO5" i="22"/>
  <c r="AP5" i="22"/>
  <c r="AQ5" i="22"/>
  <c r="AR5" i="22"/>
  <c r="AS5" i="22"/>
  <c r="AN6" i="22"/>
  <c r="AO6" i="22"/>
  <c r="AP6" i="22"/>
  <c r="AQ6" i="22"/>
  <c r="AR6" i="22"/>
  <c r="AS6" i="22"/>
  <c r="AN7" i="22"/>
  <c r="AO7" i="22"/>
  <c r="AP7" i="22"/>
  <c r="AQ7" i="22"/>
  <c r="AR7" i="22"/>
  <c r="AS7" i="22"/>
  <c r="AN8" i="22"/>
  <c r="AO8" i="22"/>
  <c r="AP8" i="22"/>
  <c r="AQ8" i="22"/>
  <c r="AR8" i="22"/>
  <c r="AS8" i="22"/>
  <c r="AN9" i="22"/>
  <c r="AO9" i="22"/>
  <c r="AP9" i="22"/>
  <c r="AQ9" i="22"/>
  <c r="AR9" i="22"/>
  <c r="AS9" i="22"/>
  <c r="AN10" i="22"/>
  <c r="AO10" i="22"/>
  <c r="AP10" i="22"/>
  <c r="AQ10" i="22"/>
  <c r="AR10" i="22"/>
  <c r="AS10" i="22"/>
  <c r="AN11" i="22"/>
  <c r="AO11" i="22"/>
  <c r="AP11" i="22"/>
  <c r="AQ11" i="22"/>
  <c r="AR11" i="22"/>
  <c r="AS11" i="22"/>
  <c r="AN12" i="22"/>
  <c r="AO12" i="22"/>
  <c r="AP12" i="22"/>
  <c r="AQ12" i="22"/>
  <c r="AR12" i="22"/>
  <c r="AS12" i="22"/>
  <c r="AN13" i="22"/>
  <c r="AO13" i="22"/>
  <c r="AP13" i="22"/>
  <c r="AQ13" i="22"/>
  <c r="AR13" i="22"/>
  <c r="AS13" i="22"/>
  <c r="AN14" i="22"/>
  <c r="AO14" i="22"/>
  <c r="O41" i="3" s="1"/>
  <c r="AP14" i="22"/>
  <c r="AQ14" i="22"/>
  <c r="AR14" i="22"/>
  <c r="AS14" i="22"/>
  <c r="AP4" i="22"/>
  <c r="AQ4" i="22"/>
  <c r="AR4" i="22"/>
  <c r="AS4" i="22"/>
  <c r="AN4" i="22"/>
  <c r="N32" i="3"/>
  <c r="E131" i="7"/>
  <c r="E130" i="7"/>
  <c r="E129" i="7"/>
  <c r="E128" i="7"/>
  <c r="E127" i="7"/>
  <c r="E126" i="7"/>
  <c r="E125" i="7"/>
  <c r="E124" i="7"/>
  <c r="E123" i="7"/>
  <c r="E122" i="7"/>
  <c r="E120" i="7" s="1"/>
  <c r="E121" i="7"/>
  <c r="E119" i="7"/>
  <c r="E118" i="7"/>
  <c r="E117" i="7"/>
  <c r="E116" i="7"/>
  <c r="E115" i="7"/>
  <c r="E114" i="7"/>
  <c r="E113" i="7" s="1"/>
  <c r="E112" i="7"/>
  <c r="E111" i="7"/>
  <c r="E110" i="7"/>
  <c r="E109" i="7" s="1"/>
  <c r="E134" i="7" s="1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2" i="7" s="1"/>
  <c r="E108" i="7" s="1"/>
  <c r="E93" i="7"/>
  <c r="E82" i="7"/>
  <c r="E81" i="7"/>
  <c r="E80" i="7"/>
  <c r="E79" i="7"/>
  <c r="E78" i="7" s="1"/>
  <c r="E77" i="7"/>
  <c r="E76" i="7"/>
  <c r="E75" i="7"/>
  <c r="E74" i="7" s="1"/>
  <c r="E73" i="7"/>
  <c r="E72" i="7"/>
  <c r="E71" i="7"/>
  <c r="E70" i="7"/>
  <c r="E69" i="7"/>
  <c r="E68" i="7"/>
  <c r="E67" i="7"/>
  <c r="E66" i="7" s="1"/>
  <c r="E65" i="7"/>
  <c r="E64" i="7"/>
  <c r="E63" i="7"/>
  <c r="E62" i="7" s="1"/>
  <c r="E85" i="7" s="1"/>
  <c r="E140" i="7" s="1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2" i="7" s="1"/>
  <c r="E34" i="7"/>
  <c r="E33" i="7"/>
  <c r="E31" i="7"/>
  <c r="E30" i="7"/>
  <c r="E29" i="7"/>
  <c r="E28" i="7"/>
  <c r="E27" i="7"/>
  <c r="E24" i="7" s="1"/>
  <c r="E26" i="7"/>
  <c r="E25" i="7"/>
  <c r="E23" i="7"/>
  <c r="E22" i="7"/>
  <c r="E21" i="7"/>
  <c r="E20" i="7"/>
  <c r="E19" i="7"/>
  <c r="E18" i="7" s="1"/>
  <c r="E17" i="7"/>
  <c r="E16" i="7"/>
  <c r="E15" i="7"/>
  <c r="E12" i="7" s="1"/>
  <c r="E14" i="7"/>
  <c r="E13" i="7"/>
  <c r="E11" i="7"/>
  <c r="E10" i="7"/>
  <c r="E9" i="7"/>
  <c r="E8" i="7"/>
  <c r="E7" i="7"/>
  <c r="E5" i="7" s="1"/>
  <c r="E6" i="7"/>
  <c r="E131" i="6"/>
  <c r="E130" i="6"/>
  <c r="E129" i="6"/>
  <c r="E128" i="6"/>
  <c r="E127" i="6"/>
  <c r="E126" i="6" s="1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 s="1"/>
  <c r="E112" i="6"/>
  <c r="E111" i="6"/>
  <c r="E110" i="6"/>
  <c r="E109" i="6" s="1"/>
  <c r="E134" i="6" s="1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82" i="6"/>
  <c r="E81" i="6"/>
  <c r="E80" i="6"/>
  <c r="E79" i="6"/>
  <c r="E78" i="6" s="1"/>
  <c r="E77" i="6"/>
  <c r="E76" i="6"/>
  <c r="E75" i="6"/>
  <c r="E74" i="6" s="1"/>
  <c r="E73" i="6"/>
  <c r="E72" i="6"/>
  <c r="E71" i="6"/>
  <c r="E70" i="6"/>
  <c r="E69" i="6"/>
  <c r="E68" i="6"/>
  <c r="E67" i="6"/>
  <c r="E66" i="6" s="1"/>
  <c r="E65" i="6"/>
  <c r="E64" i="6"/>
  <c r="E63" i="6"/>
  <c r="E62" i="6" s="1"/>
  <c r="E85" i="6" s="1"/>
  <c r="E140" i="6" s="1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4" i="6" s="1"/>
  <c r="E26" i="6"/>
  <c r="E25" i="6"/>
  <c r="E23" i="6"/>
  <c r="E22" i="6"/>
  <c r="E21" i="6"/>
  <c r="E20" i="6"/>
  <c r="E19" i="6"/>
  <c r="E18" i="6" s="1"/>
  <c r="E17" i="6"/>
  <c r="E16" i="6"/>
  <c r="E15" i="6"/>
  <c r="E14" i="6"/>
  <c r="E13" i="6"/>
  <c r="E12" i="6"/>
  <c r="E11" i="6"/>
  <c r="E10" i="6"/>
  <c r="E9" i="6"/>
  <c r="E8" i="6"/>
  <c r="E7" i="6"/>
  <c r="E6" i="6"/>
  <c r="E5" i="6" s="1"/>
  <c r="E131" i="5"/>
  <c r="E130" i="5"/>
  <c r="E129" i="5"/>
  <c r="E128" i="5"/>
  <c r="E127" i="5"/>
  <c r="E125" i="5"/>
  <c r="E124" i="5"/>
  <c r="E123" i="5"/>
  <c r="E122" i="5"/>
  <c r="E121" i="5"/>
  <c r="E119" i="5"/>
  <c r="E118" i="5"/>
  <c r="E117" i="5"/>
  <c r="E116" i="5"/>
  <c r="E115" i="5"/>
  <c r="E114" i="5"/>
  <c r="E112" i="5"/>
  <c r="E111" i="5"/>
  <c r="E110" i="5"/>
  <c r="E107" i="5"/>
  <c r="E106" i="5"/>
  <c r="E105" i="5"/>
  <c r="E104" i="5"/>
  <c r="E103" i="5"/>
  <c r="E101" i="5"/>
  <c r="E100" i="5"/>
  <c r="E99" i="5"/>
  <c r="E97" i="5"/>
  <c r="E96" i="5"/>
  <c r="E95" i="5"/>
  <c r="E94" i="5"/>
  <c r="E93" i="5"/>
  <c r="E82" i="5"/>
  <c r="E81" i="5"/>
  <c r="E80" i="5"/>
  <c r="E79" i="5"/>
  <c r="E77" i="5"/>
  <c r="E76" i="5"/>
  <c r="E75" i="5"/>
  <c r="E73" i="5"/>
  <c r="E72" i="5"/>
  <c r="E70" i="5"/>
  <c r="E69" i="5"/>
  <c r="E68" i="5"/>
  <c r="E67" i="5"/>
  <c r="E65" i="5"/>
  <c r="E64" i="5"/>
  <c r="E63" i="5"/>
  <c r="E60" i="5"/>
  <c r="E59" i="5"/>
  <c r="E58" i="5"/>
  <c r="E57" i="5"/>
  <c r="E56" i="5"/>
  <c r="E54" i="5"/>
  <c r="E53" i="5"/>
  <c r="E52" i="5"/>
  <c r="E51" i="5"/>
  <c r="E50" i="5"/>
  <c r="E48" i="5"/>
  <c r="E47" i="5"/>
  <c r="E46" i="5"/>
  <c r="E45" i="5"/>
  <c r="E44" i="5"/>
  <c r="E42" i="5"/>
  <c r="E41" i="5"/>
  <c r="E40" i="5"/>
  <c r="E39" i="5"/>
  <c r="E38" i="5"/>
  <c r="E37" i="5"/>
  <c r="E36" i="5"/>
  <c r="E35" i="5"/>
  <c r="E34" i="5"/>
  <c r="E33" i="5"/>
  <c r="E31" i="5"/>
  <c r="E30" i="5"/>
  <c r="E29" i="5"/>
  <c r="E28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6" i="5"/>
  <c r="N90" i="3"/>
  <c r="O90" i="3"/>
  <c r="P90" i="3"/>
  <c r="Q90" i="3"/>
  <c r="R90" i="3"/>
  <c r="S90" i="3"/>
  <c r="T90" i="3"/>
  <c r="U90" i="3"/>
  <c r="V90" i="3"/>
  <c r="N91" i="3"/>
  <c r="O91" i="3"/>
  <c r="P91" i="3"/>
  <c r="Q91" i="3"/>
  <c r="S91" i="3"/>
  <c r="T91" i="3"/>
  <c r="U91" i="3"/>
  <c r="V91" i="3"/>
  <c r="N92" i="3"/>
  <c r="O92" i="3"/>
  <c r="P92" i="3"/>
  <c r="Q92" i="3"/>
  <c r="S92" i="3"/>
  <c r="T92" i="3"/>
  <c r="U92" i="3"/>
  <c r="V92" i="3"/>
  <c r="N93" i="3"/>
  <c r="O93" i="3"/>
  <c r="P93" i="3"/>
  <c r="Q93" i="3"/>
  <c r="S93" i="3"/>
  <c r="T93" i="3"/>
  <c r="U93" i="3"/>
  <c r="V93" i="3"/>
  <c r="O89" i="3"/>
  <c r="P89" i="3"/>
  <c r="Q89" i="3"/>
  <c r="R89" i="3"/>
  <c r="S89" i="3"/>
  <c r="T89" i="3"/>
  <c r="U89" i="3"/>
  <c r="V89" i="3"/>
  <c r="N89" i="3"/>
  <c r="AN15" i="22"/>
  <c r="AO15" i="22"/>
  <c r="AP15" i="22"/>
  <c r="AQ15" i="22"/>
  <c r="AR15" i="22"/>
  <c r="AS15" i="22"/>
  <c r="AN16" i="22"/>
  <c r="AO16" i="22"/>
  <c r="AP16" i="22"/>
  <c r="AQ16" i="22"/>
  <c r="AR16" i="22"/>
  <c r="AS16" i="22"/>
  <c r="AN17" i="22"/>
  <c r="AO17" i="22"/>
  <c r="AP17" i="22"/>
  <c r="AQ17" i="22"/>
  <c r="AR17" i="22"/>
  <c r="AS17" i="22"/>
  <c r="AN18" i="22"/>
  <c r="AO18" i="22"/>
  <c r="AP18" i="22"/>
  <c r="AQ18" i="22"/>
  <c r="AR18" i="22"/>
  <c r="AS18" i="22"/>
  <c r="AN19" i="22"/>
  <c r="AO19" i="22"/>
  <c r="AP19" i="22"/>
  <c r="AQ19" i="22"/>
  <c r="AR19" i="22"/>
  <c r="AS19" i="22"/>
  <c r="AN20" i="22"/>
  <c r="AO20" i="22"/>
  <c r="AP20" i="22"/>
  <c r="AQ20" i="22"/>
  <c r="AR20" i="22"/>
  <c r="AS20" i="22"/>
  <c r="AN21" i="22"/>
  <c r="AO21" i="22"/>
  <c r="AP21" i="22"/>
  <c r="AQ21" i="22"/>
  <c r="AR21" i="22"/>
  <c r="AS21" i="22"/>
  <c r="AN22" i="22"/>
  <c r="AO22" i="22"/>
  <c r="AP22" i="22"/>
  <c r="AQ22" i="22"/>
  <c r="AR22" i="22"/>
  <c r="AS22" i="22"/>
  <c r="AN23" i="22"/>
  <c r="AO23" i="22"/>
  <c r="AP23" i="22"/>
  <c r="AQ23" i="22"/>
  <c r="AR23" i="22"/>
  <c r="AS23" i="22"/>
  <c r="AN24" i="22"/>
  <c r="AO24" i="22"/>
  <c r="AP24" i="22"/>
  <c r="AQ24" i="22"/>
  <c r="AR24" i="22"/>
  <c r="AS24" i="22"/>
  <c r="AN25" i="22"/>
  <c r="AO25" i="22"/>
  <c r="AP25" i="22"/>
  <c r="AQ25" i="22"/>
  <c r="AR25" i="22"/>
  <c r="AS25" i="22"/>
  <c r="AN26" i="22"/>
  <c r="AO26" i="22"/>
  <c r="AP26" i="22"/>
  <c r="AQ26" i="22"/>
  <c r="AR26" i="22"/>
  <c r="AS26" i="22"/>
  <c r="AN27" i="22"/>
  <c r="AO27" i="22"/>
  <c r="AP27" i="22"/>
  <c r="AQ27" i="22"/>
  <c r="AR27" i="22"/>
  <c r="AS27" i="22"/>
  <c r="AN28" i="22"/>
  <c r="AO28" i="22"/>
  <c r="AP28" i="22"/>
  <c r="AQ28" i="22"/>
  <c r="AR28" i="22"/>
  <c r="AS28" i="22"/>
  <c r="AN29" i="22"/>
  <c r="AO29" i="22"/>
  <c r="AP29" i="22"/>
  <c r="AQ29" i="22"/>
  <c r="AR29" i="22"/>
  <c r="AS29" i="22"/>
  <c r="AN30" i="22"/>
  <c r="AO30" i="22"/>
  <c r="AP30" i="22"/>
  <c r="AQ30" i="22"/>
  <c r="AR30" i="22"/>
  <c r="AS30" i="22"/>
  <c r="AN31" i="22"/>
  <c r="AO31" i="22"/>
  <c r="AP31" i="22"/>
  <c r="AQ31" i="22"/>
  <c r="AR31" i="22"/>
  <c r="AS31" i="22"/>
  <c r="AN32" i="22"/>
  <c r="AO32" i="22"/>
  <c r="AP32" i="22"/>
  <c r="AQ32" i="22"/>
  <c r="AR32" i="22"/>
  <c r="AS32" i="22"/>
  <c r="AN33" i="22"/>
  <c r="AO33" i="22"/>
  <c r="AP33" i="22"/>
  <c r="AQ33" i="22"/>
  <c r="AR33" i="22"/>
  <c r="AS33" i="22"/>
  <c r="AN34" i="22"/>
  <c r="AO34" i="22"/>
  <c r="AP34" i="22"/>
  <c r="AQ34" i="22"/>
  <c r="AR34" i="22"/>
  <c r="AS34" i="22"/>
  <c r="AN35" i="22"/>
  <c r="AO35" i="22"/>
  <c r="AP35" i="22"/>
  <c r="AQ35" i="22"/>
  <c r="AR35" i="22"/>
  <c r="AS35" i="22"/>
  <c r="AN36" i="22"/>
  <c r="AO36" i="22"/>
  <c r="AP36" i="22"/>
  <c r="AQ36" i="22"/>
  <c r="AR36" i="22"/>
  <c r="AS36" i="22"/>
  <c r="AN37" i="22"/>
  <c r="AO37" i="22"/>
  <c r="AP37" i="22"/>
  <c r="AQ37" i="22"/>
  <c r="AR37" i="22"/>
  <c r="AS37" i="22"/>
  <c r="AN38" i="22"/>
  <c r="AO38" i="22"/>
  <c r="AP38" i="22"/>
  <c r="AQ38" i="22"/>
  <c r="AR38" i="22"/>
  <c r="AS38" i="22"/>
  <c r="AN39" i="22"/>
  <c r="AP39" i="22"/>
  <c r="AQ39" i="22"/>
  <c r="AR39" i="22"/>
  <c r="AS39" i="22"/>
  <c r="AN40" i="22"/>
  <c r="AP40" i="22"/>
  <c r="AQ40" i="22"/>
  <c r="AR40" i="22"/>
  <c r="AS40" i="22"/>
  <c r="AN41" i="22"/>
  <c r="AO41" i="22"/>
  <c r="AP41" i="22"/>
  <c r="AQ41" i="22"/>
  <c r="AR41" i="22"/>
  <c r="AS41" i="22"/>
  <c r="AN42" i="22"/>
  <c r="AO42" i="22"/>
  <c r="AP42" i="22"/>
  <c r="AQ42" i="22"/>
  <c r="AR42" i="22"/>
  <c r="AS42" i="22"/>
  <c r="AN43" i="22"/>
  <c r="AP43" i="22"/>
  <c r="AQ43" i="22"/>
  <c r="AR43" i="22"/>
  <c r="AS43" i="22"/>
  <c r="AN44" i="22"/>
  <c r="AP44" i="22"/>
  <c r="AQ44" i="22"/>
  <c r="AR44" i="22"/>
  <c r="AS44" i="22"/>
  <c r="AN45" i="22"/>
  <c r="AO45" i="22"/>
  <c r="AP45" i="22"/>
  <c r="AQ45" i="22"/>
  <c r="AR45" i="22"/>
  <c r="AS45" i="22"/>
  <c r="AN46" i="22"/>
  <c r="AO46" i="22"/>
  <c r="AP46" i="22"/>
  <c r="AQ46" i="22"/>
  <c r="AR46" i="22"/>
  <c r="AS46" i="22"/>
  <c r="AN47" i="22"/>
  <c r="AO47" i="22"/>
  <c r="AP47" i="22"/>
  <c r="AQ47" i="22"/>
  <c r="AR47" i="22"/>
  <c r="AS47" i="22"/>
  <c r="AN48" i="22"/>
  <c r="AO48" i="22"/>
  <c r="AP48" i="22"/>
  <c r="AQ48" i="22"/>
  <c r="AR48" i="22"/>
  <c r="AS48" i="22"/>
  <c r="AN49" i="22"/>
  <c r="AO49" i="22"/>
  <c r="AP49" i="22"/>
  <c r="AQ49" i="22"/>
  <c r="AR49" i="22"/>
  <c r="AS49" i="22"/>
  <c r="AN50" i="22"/>
  <c r="AO50" i="22"/>
  <c r="AP50" i="22"/>
  <c r="AQ50" i="22"/>
  <c r="AR50" i="22"/>
  <c r="AS50" i="22"/>
  <c r="AN51" i="22"/>
  <c r="AO51" i="22"/>
  <c r="AP51" i="22"/>
  <c r="AQ51" i="22"/>
  <c r="AR51" i="22"/>
  <c r="AS51" i="22"/>
  <c r="AN52" i="22"/>
  <c r="AO52" i="22"/>
  <c r="AP52" i="22"/>
  <c r="AQ52" i="22"/>
  <c r="AR52" i="22"/>
  <c r="AS52" i="22"/>
  <c r="AN53" i="22"/>
  <c r="AO53" i="22"/>
  <c r="AP53" i="22"/>
  <c r="AQ53" i="22"/>
  <c r="AR53" i="22"/>
  <c r="AS53" i="22"/>
  <c r="AN54" i="22"/>
  <c r="AO54" i="22"/>
  <c r="AP54" i="22"/>
  <c r="AQ54" i="22"/>
  <c r="AR54" i="22"/>
  <c r="AS54" i="22"/>
  <c r="AN55" i="22"/>
  <c r="AO55" i="22"/>
  <c r="AP55" i="22"/>
  <c r="AQ55" i="22"/>
  <c r="AR55" i="22"/>
  <c r="AS55" i="22"/>
  <c r="AN56" i="22"/>
  <c r="AO56" i="22"/>
  <c r="AP56" i="22"/>
  <c r="AQ56" i="22"/>
  <c r="AR56" i="22"/>
  <c r="AS56" i="22"/>
  <c r="AN57" i="22"/>
  <c r="AO57" i="22"/>
  <c r="AP57" i="22"/>
  <c r="AQ57" i="22"/>
  <c r="AR57" i="22"/>
  <c r="AS57" i="22"/>
  <c r="AN58" i="22"/>
  <c r="AO58" i="22"/>
  <c r="AP58" i="22"/>
  <c r="AQ58" i="22"/>
  <c r="AR58" i="22"/>
  <c r="AS58" i="22"/>
  <c r="AN59" i="22"/>
  <c r="AO59" i="22"/>
  <c r="AP59" i="22"/>
  <c r="AQ59" i="22"/>
  <c r="AR59" i="22"/>
  <c r="AS59" i="22"/>
  <c r="AN60" i="22"/>
  <c r="AO60" i="22"/>
  <c r="AP60" i="22"/>
  <c r="AQ60" i="22"/>
  <c r="AR60" i="22"/>
  <c r="AS60" i="22"/>
  <c r="AN61" i="22"/>
  <c r="AO61" i="22"/>
  <c r="AP61" i="22"/>
  <c r="AQ61" i="22"/>
  <c r="AR61" i="22"/>
  <c r="AS61" i="22"/>
  <c r="E63" i="8" l="1"/>
  <c r="D63" i="8"/>
  <c r="H63" i="8"/>
  <c r="E27" i="8"/>
  <c r="I30" i="8"/>
  <c r="D27" i="8"/>
  <c r="D28" i="8" s="1"/>
  <c r="D65" i="8" s="1"/>
  <c r="E62" i="8"/>
  <c r="I63" i="8"/>
  <c r="E64" i="8"/>
  <c r="I64" i="8"/>
  <c r="I65" i="8"/>
  <c r="H64" i="8"/>
  <c r="H65" i="8"/>
  <c r="I29" i="8"/>
  <c r="D29" i="8"/>
  <c r="H29" i="8"/>
  <c r="H30" i="8"/>
  <c r="D30" i="8"/>
  <c r="E29" i="8"/>
  <c r="E30" i="8"/>
  <c r="E28" i="8"/>
  <c r="F134" i="4"/>
  <c r="F108" i="4"/>
  <c r="F135" i="4" s="1"/>
  <c r="E134" i="4"/>
  <c r="E108" i="4"/>
  <c r="E135" i="4" s="1"/>
  <c r="E85" i="4"/>
  <c r="F61" i="4"/>
  <c r="F85" i="4"/>
  <c r="E61" i="4"/>
  <c r="E86" i="4" s="1"/>
  <c r="E92" i="6"/>
  <c r="E108" i="6" s="1"/>
  <c r="E61" i="7"/>
  <c r="E135" i="7"/>
  <c r="E135" i="6"/>
  <c r="E61" i="6"/>
  <c r="E65" i="8" l="1"/>
  <c r="F86" i="4"/>
  <c r="E143" i="7"/>
  <c r="E142" i="7"/>
  <c r="E86" i="7"/>
  <c r="E139" i="7"/>
  <c r="E86" i="6"/>
  <c r="E139" i="6"/>
  <c r="E143" i="6"/>
  <c r="E142" i="6"/>
  <c r="J128" i="3" l="1"/>
  <c r="J127" i="3"/>
  <c r="J126" i="3"/>
  <c r="J125" i="3"/>
  <c r="J123" i="3" s="1"/>
  <c r="J129" i="3" s="1"/>
  <c r="J124" i="3"/>
  <c r="J122" i="3"/>
  <c r="J121" i="3"/>
  <c r="J120" i="3"/>
  <c r="J119" i="3"/>
  <c r="J118" i="3"/>
  <c r="J117" i="3"/>
  <c r="J116" i="3" s="1"/>
  <c r="J115" i="3"/>
  <c r="J114" i="3"/>
  <c r="J113" i="3"/>
  <c r="J112" i="3"/>
  <c r="J111" i="3"/>
  <c r="J110" i="3"/>
  <c r="J109" i="3"/>
  <c r="J108" i="3"/>
  <c r="J107" i="3"/>
  <c r="J106" i="3"/>
  <c r="J105" i="3"/>
  <c r="J103" i="3"/>
  <c r="J102" i="3"/>
  <c r="J101" i="3"/>
  <c r="J98" i="3" s="1"/>
  <c r="J100" i="3"/>
  <c r="J99" i="3"/>
  <c r="J97" i="3"/>
  <c r="J94" i="3" s="1"/>
  <c r="J96" i="3"/>
  <c r="J95" i="3"/>
  <c r="J93" i="3"/>
  <c r="J92" i="3"/>
  <c r="J91" i="3"/>
  <c r="J90" i="3"/>
  <c r="J89" i="3"/>
  <c r="J88" i="3" s="1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83" i="3" s="1"/>
  <c r="J59" i="3"/>
  <c r="J58" i="3"/>
  <c r="J57" i="3"/>
  <c r="J54" i="3" s="1"/>
  <c r="J56" i="3"/>
  <c r="J55" i="3"/>
  <c r="J53" i="3"/>
  <c r="J52" i="3"/>
  <c r="J51" i="3"/>
  <c r="J50" i="3"/>
  <c r="J49" i="3"/>
  <c r="J48" i="3" s="1"/>
  <c r="J47" i="3"/>
  <c r="J46" i="3"/>
  <c r="J45" i="3"/>
  <c r="J42" i="3" s="1"/>
  <c r="J44" i="3"/>
  <c r="J43" i="3"/>
  <c r="J41" i="3"/>
  <c r="J40" i="3"/>
  <c r="J39" i="3"/>
  <c r="J38" i="3"/>
  <c r="J37" i="3"/>
  <c r="J36" i="3"/>
  <c r="J35" i="3"/>
  <c r="J34" i="3"/>
  <c r="J33" i="3"/>
  <c r="J31" i="3" s="1"/>
  <c r="J32" i="3"/>
  <c r="J30" i="3"/>
  <c r="J29" i="3"/>
  <c r="J28" i="3"/>
  <c r="J27" i="3"/>
  <c r="J26" i="3"/>
  <c r="J25" i="3"/>
  <c r="J23" i="3" s="1"/>
  <c r="J24" i="3"/>
  <c r="J22" i="3"/>
  <c r="J21" i="3"/>
  <c r="J20" i="3"/>
  <c r="J19" i="3"/>
  <c r="J18" i="3"/>
  <c r="J17" i="3"/>
  <c r="J16" i="3"/>
  <c r="J15" i="3"/>
  <c r="J14" i="3"/>
  <c r="J13" i="3"/>
  <c r="J11" i="3" s="1"/>
  <c r="J12" i="3"/>
  <c r="J10" i="3"/>
  <c r="J9" i="3"/>
  <c r="J8" i="3"/>
  <c r="J7" i="3"/>
  <c r="J6" i="3"/>
  <c r="J5" i="3"/>
  <c r="J4" i="3" s="1"/>
  <c r="G128" i="3"/>
  <c r="G127" i="3"/>
  <c r="G126" i="3"/>
  <c r="G125" i="3"/>
  <c r="G124" i="3"/>
  <c r="G123" i="3" s="1"/>
  <c r="G122" i="3"/>
  <c r="G121" i="3"/>
  <c r="G120" i="3"/>
  <c r="G119" i="3"/>
  <c r="G118" i="3"/>
  <c r="G117" i="3"/>
  <c r="G115" i="3"/>
  <c r="G114" i="3"/>
  <c r="G113" i="3"/>
  <c r="G112" i="3"/>
  <c r="G111" i="3"/>
  <c r="G110" i="3"/>
  <c r="G109" i="3" s="1"/>
  <c r="G108" i="3"/>
  <c r="G107" i="3"/>
  <c r="G106" i="3"/>
  <c r="G105" i="3" s="1"/>
  <c r="G103" i="3"/>
  <c r="G102" i="3"/>
  <c r="G101" i="3"/>
  <c r="G100" i="3"/>
  <c r="G99" i="3"/>
  <c r="G98" i="3"/>
  <c r="G97" i="3"/>
  <c r="G96" i="3"/>
  <c r="G95" i="3"/>
  <c r="G94" i="3"/>
  <c r="G93" i="3"/>
  <c r="R93" i="3" s="1"/>
  <c r="G92" i="3"/>
  <c r="R92" i="3" s="1"/>
  <c r="G91" i="3"/>
  <c r="G90" i="3"/>
  <c r="G89" i="3"/>
  <c r="G81" i="3"/>
  <c r="G80" i="3"/>
  <c r="G79" i="3"/>
  <c r="G78" i="3"/>
  <c r="G77" i="3" s="1"/>
  <c r="G76" i="3"/>
  <c r="G75" i="3"/>
  <c r="G74" i="3"/>
  <c r="G73" i="3" s="1"/>
  <c r="G72" i="3"/>
  <c r="G71" i="3"/>
  <c r="G70" i="3"/>
  <c r="G69" i="3"/>
  <c r="G68" i="3"/>
  <c r="G67" i="3"/>
  <c r="G66" i="3"/>
  <c r="G65" i="3" s="1"/>
  <c r="G64" i="3"/>
  <c r="G63" i="3"/>
  <c r="G62" i="3"/>
  <c r="G61" i="3" s="1"/>
  <c r="G59" i="3"/>
  <c r="G58" i="3"/>
  <c r="G57" i="3"/>
  <c r="G56" i="3"/>
  <c r="G55" i="3"/>
  <c r="G54" i="3"/>
  <c r="G53" i="3"/>
  <c r="G52" i="3"/>
  <c r="G51" i="3"/>
  <c r="G50" i="3"/>
  <c r="G48" i="3" s="1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 s="1"/>
  <c r="G30" i="3"/>
  <c r="G29" i="3"/>
  <c r="G28" i="3"/>
  <c r="G27" i="3"/>
  <c r="G26" i="3"/>
  <c r="G25" i="3"/>
  <c r="G24" i="3"/>
  <c r="G22" i="3"/>
  <c r="G21" i="3"/>
  <c r="G20" i="3"/>
  <c r="G19" i="3"/>
  <c r="G18" i="3"/>
  <c r="G17" i="3" s="1"/>
  <c r="G16" i="3"/>
  <c r="G15" i="3"/>
  <c r="G14" i="3"/>
  <c r="G13" i="3"/>
  <c r="G12" i="3"/>
  <c r="G11" i="3" s="1"/>
  <c r="G10" i="3"/>
  <c r="G9" i="3"/>
  <c r="G8" i="3"/>
  <c r="G7" i="3"/>
  <c r="G6" i="3"/>
  <c r="G4" i="3" s="1"/>
  <c r="G5" i="3"/>
  <c r="D128" i="3"/>
  <c r="D127" i="3"/>
  <c r="D126" i="3"/>
  <c r="D125" i="3"/>
  <c r="D124" i="3"/>
  <c r="D122" i="3"/>
  <c r="D121" i="3"/>
  <c r="D120" i="3"/>
  <c r="D119" i="3"/>
  <c r="D118" i="3"/>
  <c r="D117" i="3"/>
  <c r="D115" i="3"/>
  <c r="D114" i="3"/>
  <c r="D113" i="3"/>
  <c r="D112" i="3"/>
  <c r="D111" i="3"/>
  <c r="D110" i="3"/>
  <c r="D108" i="3"/>
  <c r="D107" i="3"/>
  <c r="D106" i="3"/>
  <c r="D103" i="3"/>
  <c r="D102" i="3"/>
  <c r="D101" i="3"/>
  <c r="D100" i="3"/>
  <c r="D99" i="3"/>
  <c r="D97" i="3"/>
  <c r="D96" i="3"/>
  <c r="D95" i="3"/>
  <c r="D93" i="3"/>
  <c r="D92" i="3"/>
  <c r="D91" i="3"/>
  <c r="D90" i="3"/>
  <c r="D89" i="3"/>
  <c r="D81" i="3"/>
  <c r="D80" i="3"/>
  <c r="D79" i="3"/>
  <c r="D78" i="3"/>
  <c r="D76" i="3"/>
  <c r="D75" i="3"/>
  <c r="D74" i="3"/>
  <c r="D72" i="3"/>
  <c r="D71" i="3"/>
  <c r="D69" i="3"/>
  <c r="D68" i="3"/>
  <c r="D67" i="3"/>
  <c r="D66" i="3"/>
  <c r="D64" i="3"/>
  <c r="D63" i="3"/>
  <c r="D62" i="3"/>
  <c r="D59" i="3"/>
  <c r="D58" i="3"/>
  <c r="D57" i="3"/>
  <c r="D56" i="3"/>
  <c r="D55" i="3"/>
  <c r="D53" i="3"/>
  <c r="D52" i="3"/>
  <c r="D51" i="3"/>
  <c r="D50" i="3"/>
  <c r="D49" i="3"/>
  <c r="D47" i="3"/>
  <c r="D46" i="3"/>
  <c r="D45" i="3"/>
  <c r="D44" i="3"/>
  <c r="D43" i="3"/>
  <c r="D41" i="3"/>
  <c r="D40" i="3"/>
  <c r="D39" i="3"/>
  <c r="D38" i="3"/>
  <c r="D37" i="3"/>
  <c r="D36" i="3"/>
  <c r="D35" i="3"/>
  <c r="D34" i="3"/>
  <c r="D33" i="3"/>
  <c r="D32" i="3"/>
  <c r="D30" i="3"/>
  <c r="D29" i="3"/>
  <c r="D28" i="3"/>
  <c r="D27" i="3"/>
  <c r="D26" i="3"/>
  <c r="D25" i="3"/>
  <c r="D24" i="3"/>
  <c r="D22" i="3"/>
  <c r="D21" i="3"/>
  <c r="D20" i="3"/>
  <c r="D19" i="3"/>
  <c r="D18" i="3"/>
  <c r="D16" i="3"/>
  <c r="D15" i="3"/>
  <c r="D14" i="3"/>
  <c r="D13" i="3"/>
  <c r="D12" i="3"/>
  <c r="D10" i="3"/>
  <c r="D9" i="3"/>
  <c r="D8" i="3"/>
  <c r="D7" i="3"/>
  <c r="D6" i="3"/>
  <c r="D5" i="3"/>
  <c r="AK59" i="22"/>
  <c r="AK58" i="22"/>
  <c r="AK57" i="22"/>
  <c r="AK56" i="22"/>
  <c r="AK55" i="22"/>
  <c r="AK54" i="22"/>
  <c r="AK53" i="22"/>
  <c r="AK52" i="22"/>
  <c r="AK51" i="22"/>
  <c r="AK50" i="22"/>
  <c r="AK49" i="22"/>
  <c r="AK48" i="22"/>
  <c r="AK47" i="22" s="1"/>
  <c r="AK61" i="22" s="1"/>
  <c r="AK41" i="22"/>
  <c r="AK37" i="22"/>
  <c r="AK36" i="22"/>
  <c r="AK35" i="22"/>
  <c r="AK34" i="22"/>
  <c r="AK33" i="22"/>
  <c r="AK32" i="22" s="1"/>
  <c r="AK31" i="22"/>
  <c r="AK30" i="22"/>
  <c r="AK29" i="22"/>
  <c r="AK28" i="22" s="1"/>
  <c r="AK27" i="22"/>
  <c r="AK26" i="22"/>
  <c r="AK25" i="22"/>
  <c r="AK24" i="22"/>
  <c r="AK23" i="22"/>
  <c r="AK22" i="22"/>
  <c r="AK20" i="22"/>
  <c r="AK19" i="22"/>
  <c r="AK18" i="22"/>
  <c r="AK17" i="22"/>
  <c r="AK16" i="22"/>
  <c r="AK15" i="22" s="1"/>
  <c r="AK14" i="22"/>
  <c r="AK13" i="22"/>
  <c r="AK12" i="22"/>
  <c r="AK11" i="22"/>
  <c r="AK10" i="22"/>
  <c r="AK9" i="22"/>
  <c r="AK8" i="22"/>
  <c r="AK7" i="22"/>
  <c r="AK6" i="22"/>
  <c r="AK5" i="22"/>
  <c r="AK4" i="22"/>
  <c r="AH41" i="22"/>
  <c r="AH37" i="22"/>
  <c r="AH36" i="22"/>
  <c r="AH35" i="22"/>
  <c r="AH34" i="22"/>
  <c r="AH33" i="22"/>
  <c r="AH31" i="22"/>
  <c r="AH30" i="22"/>
  <c r="AH29" i="22"/>
  <c r="AH27" i="22"/>
  <c r="AH26" i="22"/>
  <c r="AH25" i="22"/>
  <c r="AH24" i="22"/>
  <c r="AH23" i="22"/>
  <c r="AH20" i="22"/>
  <c r="AH19" i="22"/>
  <c r="AH18" i="22"/>
  <c r="AH17" i="22"/>
  <c r="AH16" i="22"/>
  <c r="AH14" i="22"/>
  <c r="AH13" i="22"/>
  <c r="AH12" i="22"/>
  <c r="AH11" i="22"/>
  <c r="AH10" i="22"/>
  <c r="AH9" i="22"/>
  <c r="AH8" i="22"/>
  <c r="AH7" i="22"/>
  <c r="AH6" i="22"/>
  <c r="AH5" i="22"/>
  <c r="AH59" i="22"/>
  <c r="AH58" i="22"/>
  <c r="AH57" i="22"/>
  <c r="AH56" i="22"/>
  <c r="AH55" i="22"/>
  <c r="AH54" i="22"/>
  <c r="AH52" i="22"/>
  <c r="AH51" i="22"/>
  <c r="AH50" i="22"/>
  <c r="AH49" i="22"/>
  <c r="AH48" i="22"/>
  <c r="G78" i="23"/>
  <c r="G79" i="23"/>
  <c r="G80" i="23"/>
  <c r="G81" i="23"/>
  <c r="G82" i="23"/>
  <c r="G83" i="23"/>
  <c r="G67" i="24"/>
  <c r="R91" i="3" l="1"/>
  <c r="G23" i="3"/>
  <c r="G116" i="3"/>
  <c r="G88" i="3"/>
  <c r="G104" i="3" s="1"/>
  <c r="G60" i="3"/>
  <c r="G129" i="3"/>
  <c r="G83" i="3"/>
  <c r="J60" i="3"/>
  <c r="J84" i="3" s="1"/>
  <c r="J104" i="3"/>
  <c r="J130" i="3" s="1"/>
  <c r="J135" i="3" s="1"/>
  <c r="AK39" i="22"/>
  <c r="G84" i="3" l="1"/>
  <c r="G130" i="3"/>
  <c r="G136" i="3"/>
  <c r="J136" i="3"/>
  <c r="AK43" i="22"/>
  <c r="AK40" i="22" s="1"/>
  <c r="AK44" i="22" s="1"/>
  <c r="G135" i="3" l="1"/>
  <c r="G147" i="24"/>
  <c r="G146" i="24"/>
  <c r="G145" i="24"/>
  <c r="G144" i="24"/>
  <c r="G142" i="24"/>
  <c r="G141" i="24"/>
  <c r="G140" i="24"/>
  <c r="G139" i="24"/>
  <c r="G138" i="24"/>
  <c r="G143" i="24" s="1"/>
  <c r="G137" i="24"/>
  <c r="G136" i="24"/>
  <c r="G135" i="24"/>
  <c r="G129" i="24"/>
  <c r="G128" i="24"/>
  <c r="G127" i="24"/>
  <c r="G126" i="24"/>
  <c r="G125" i="24"/>
  <c r="G124" i="24"/>
  <c r="G122" i="24"/>
  <c r="G121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6" i="24"/>
  <c r="G95" i="24"/>
  <c r="G94" i="24"/>
  <c r="G98" i="24" s="1"/>
  <c r="G93" i="24"/>
  <c r="G92" i="24"/>
  <c r="G89" i="24"/>
  <c r="G88" i="24"/>
  <c r="G87" i="24"/>
  <c r="G84" i="24"/>
  <c r="G83" i="24"/>
  <c r="G81" i="24"/>
  <c r="G80" i="24"/>
  <c r="G79" i="24"/>
  <c r="G78" i="24"/>
  <c r="G77" i="24"/>
  <c r="G75" i="24"/>
  <c r="G74" i="24"/>
  <c r="G71" i="24"/>
  <c r="G70" i="24"/>
  <c r="G69" i="24"/>
  <c r="G68" i="24"/>
  <c r="G66" i="24"/>
  <c r="G65" i="24"/>
  <c r="G64" i="24"/>
  <c r="G63" i="24"/>
  <c r="G61" i="24"/>
  <c r="G60" i="24"/>
  <c r="G59" i="24"/>
  <c r="G58" i="24"/>
  <c r="G57" i="24"/>
  <c r="G56" i="24"/>
  <c r="G55" i="24"/>
  <c r="G54" i="24"/>
  <c r="G62" i="24" s="1"/>
  <c r="G53" i="24"/>
  <c r="G51" i="24"/>
  <c r="G50" i="24"/>
  <c r="G49" i="24"/>
  <c r="G48" i="24"/>
  <c r="G47" i="24"/>
  <c r="G46" i="24"/>
  <c r="G45" i="24"/>
  <c r="G44" i="24"/>
  <c r="G43" i="24"/>
  <c r="G41" i="24"/>
  <c r="G40" i="24"/>
  <c r="G39" i="24"/>
  <c r="G38" i="24"/>
  <c r="G37" i="24"/>
  <c r="G36" i="24"/>
  <c r="G35" i="24"/>
  <c r="G42" i="24" s="1"/>
  <c r="G34" i="24"/>
  <c r="G33" i="24"/>
  <c r="G31" i="24"/>
  <c r="G30" i="24"/>
  <c r="G29" i="24"/>
  <c r="G28" i="24"/>
  <c r="G27" i="24"/>
  <c r="G26" i="24"/>
  <c r="G25" i="24"/>
  <c r="G24" i="24"/>
  <c r="G21" i="24"/>
  <c r="G20" i="24"/>
  <c r="G19" i="24"/>
  <c r="G18" i="24"/>
  <c r="G17" i="24"/>
  <c r="G16" i="24"/>
  <c r="G22" i="24" s="1"/>
  <c r="G15" i="24"/>
  <c r="G14" i="24"/>
  <c r="G235" i="23"/>
  <c r="G236" i="23" s="1"/>
  <c r="G234" i="23"/>
  <c r="G233" i="23"/>
  <c r="G230" i="23"/>
  <c r="G229" i="23"/>
  <c r="G226" i="23"/>
  <c r="G225" i="23"/>
  <c r="G224" i="23"/>
  <c r="G223" i="23"/>
  <c r="G227" i="23" s="1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89" i="23" s="1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3" i="23"/>
  <c r="G122" i="23"/>
  <c r="G121" i="23"/>
  <c r="G120" i="23"/>
  <c r="G119" i="23"/>
  <c r="G118" i="23"/>
  <c r="G117" i="23"/>
  <c r="G116" i="23"/>
  <c r="G115" i="23"/>
  <c r="G114" i="23"/>
  <c r="G124" i="23" s="1"/>
  <c r="G113" i="23"/>
  <c r="G111" i="23"/>
  <c r="G110" i="23"/>
  <c r="G112" i="23" s="1"/>
  <c r="G109" i="23"/>
  <c r="G104" i="23"/>
  <c r="G103" i="23"/>
  <c r="G107" i="23" s="1"/>
  <c r="G102" i="23"/>
  <c r="G101" i="23"/>
  <c r="G93" i="23"/>
  <c r="G92" i="23"/>
  <c r="G91" i="23"/>
  <c r="G87" i="23"/>
  <c r="G86" i="23"/>
  <c r="G85" i="23"/>
  <c r="G84" i="23"/>
  <c r="G77" i="23"/>
  <c r="G70" i="23"/>
  <c r="G69" i="23"/>
  <c r="G68" i="23"/>
  <c r="G67" i="23"/>
  <c r="G66" i="23"/>
  <c r="G65" i="23"/>
  <c r="G75" i="23" s="1"/>
  <c r="G57" i="23"/>
  <c r="G56" i="23"/>
  <c r="G55" i="23"/>
  <c r="G54" i="23"/>
  <c r="G53" i="23"/>
  <c r="G52" i="23"/>
  <c r="G43" i="23"/>
  <c r="G42" i="23"/>
  <c r="G41" i="23"/>
  <c r="G40" i="23"/>
  <c r="G49" i="23" s="1"/>
  <c r="G39" i="23"/>
  <c r="G38" i="23"/>
  <c r="G31" i="23"/>
  <c r="G30" i="23"/>
  <c r="G29" i="23"/>
  <c r="G28" i="23"/>
  <c r="G27" i="23"/>
  <c r="G26" i="23"/>
  <c r="G17" i="23"/>
  <c r="G16" i="23"/>
  <c r="G15" i="23"/>
  <c r="G14" i="23"/>
  <c r="G23" i="23" s="1"/>
  <c r="G13" i="23"/>
  <c r="H240" i="23"/>
  <c r="G240" i="23"/>
  <c r="H236" i="23"/>
  <c r="H231" i="23"/>
  <c r="G231" i="23"/>
  <c r="H227" i="23"/>
  <c r="H221" i="23"/>
  <c r="G221" i="23"/>
  <c r="H189" i="23"/>
  <c r="H159" i="23"/>
  <c r="G159" i="23"/>
  <c r="H145" i="23"/>
  <c r="G145" i="23"/>
  <c r="H139" i="23"/>
  <c r="G139" i="23"/>
  <c r="H124" i="23"/>
  <c r="H112" i="23"/>
  <c r="H107" i="23"/>
  <c r="H100" i="23"/>
  <c r="G100" i="23"/>
  <c r="H94" i="23"/>
  <c r="H88" i="23"/>
  <c r="H75" i="23"/>
  <c r="H62" i="23"/>
  <c r="G62" i="23"/>
  <c r="H49" i="23"/>
  <c r="H36" i="23"/>
  <c r="G36" i="23"/>
  <c r="H23" i="23"/>
  <c r="H148" i="24"/>
  <c r="G148" i="24"/>
  <c r="H143" i="24"/>
  <c r="H134" i="24"/>
  <c r="G134" i="24"/>
  <c r="H123" i="24"/>
  <c r="G123" i="24"/>
  <c r="H119" i="24"/>
  <c r="G119" i="24"/>
  <c r="H98" i="24"/>
  <c r="H90" i="24"/>
  <c r="G90" i="24"/>
  <c r="H85" i="24"/>
  <c r="H86" i="24" s="1"/>
  <c r="G85" i="24"/>
  <c r="H82" i="24"/>
  <c r="G82" i="24"/>
  <c r="H76" i="24"/>
  <c r="G76" i="24"/>
  <c r="H72" i="24"/>
  <c r="G72" i="24"/>
  <c r="H62" i="24"/>
  <c r="H52" i="24"/>
  <c r="G52" i="24"/>
  <c r="H42" i="24"/>
  <c r="H32" i="24"/>
  <c r="G32" i="24"/>
  <c r="H22" i="24"/>
  <c r="F72" i="24"/>
  <c r="F73" i="24" s="1"/>
  <c r="F88" i="23"/>
  <c r="K123" i="3"/>
  <c r="K116" i="3"/>
  <c r="K109" i="3"/>
  <c r="K105" i="3"/>
  <c r="K98" i="3"/>
  <c r="K94" i="3"/>
  <c r="K88" i="3"/>
  <c r="K77" i="3"/>
  <c r="K73" i="3"/>
  <c r="K70" i="3"/>
  <c r="K65" i="3"/>
  <c r="K61" i="3"/>
  <c r="K54" i="3"/>
  <c r="K48" i="3"/>
  <c r="K42" i="3"/>
  <c r="K31" i="3"/>
  <c r="K23" i="3"/>
  <c r="K17" i="3"/>
  <c r="K11" i="3"/>
  <c r="K4" i="3"/>
  <c r="H116" i="3"/>
  <c r="H105" i="3"/>
  <c r="H98" i="3"/>
  <c r="H94" i="3"/>
  <c r="H88" i="3"/>
  <c r="H77" i="3"/>
  <c r="H73" i="3"/>
  <c r="H70" i="3"/>
  <c r="H65" i="3"/>
  <c r="H61" i="3"/>
  <c r="H54" i="3"/>
  <c r="H48" i="3"/>
  <c r="H42" i="3"/>
  <c r="H31" i="3"/>
  <c r="H23" i="3"/>
  <c r="H17" i="3"/>
  <c r="H11" i="3"/>
  <c r="H4" i="3"/>
  <c r="D123" i="3"/>
  <c r="D116" i="3"/>
  <c r="D109" i="3"/>
  <c r="D105" i="3"/>
  <c r="D98" i="3"/>
  <c r="D94" i="3"/>
  <c r="D88" i="3"/>
  <c r="D77" i="3"/>
  <c r="D73" i="3"/>
  <c r="D70" i="3"/>
  <c r="D65" i="3"/>
  <c r="D61" i="3"/>
  <c r="D54" i="3"/>
  <c r="D48" i="3"/>
  <c r="D42" i="3"/>
  <c r="D31" i="3"/>
  <c r="D23" i="3"/>
  <c r="D17" i="3"/>
  <c r="D11" i="3"/>
  <c r="D4" i="3"/>
  <c r="E123" i="3"/>
  <c r="E116" i="3"/>
  <c r="E109" i="3"/>
  <c r="E105" i="3"/>
  <c r="E98" i="3"/>
  <c r="E94" i="3"/>
  <c r="E88" i="3"/>
  <c r="E77" i="3"/>
  <c r="E73" i="3"/>
  <c r="E70" i="3"/>
  <c r="E65" i="3"/>
  <c r="E61" i="3"/>
  <c r="E54" i="3"/>
  <c r="E48" i="3"/>
  <c r="E42" i="3"/>
  <c r="E31" i="3"/>
  <c r="E23" i="3"/>
  <c r="E17" i="3"/>
  <c r="E11" i="3"/>
  <c r="E4" i="3"/>
  <c r="AF53" i="22"/>
  <c r="AE53" i="22"/>
  <c r="AD53" i="22"/>
  <c r="AC53" i="22"/>
  <c r="AB53" i="22"/>
  <c r="AA53" i="22"/>
  <c r="AF47" i="22"/>
  <c r="AF61" i="22" s="1"/>
  <c r="AF43" i="22" s="1"/>
  <c r="AF40" i="22" s="1"/>
  <c r="AE47" i="22"/>
  <c r="AE61" i="22" s="1"/>
  <c r="AE43" i="22" s="1"/>
  <c r="AE40" i="22" s="1"/>
  <c r="AD47" i="22"/>
  <c r="AD61" i="22" s="1"/>
  <c r="AC47" i="22"/>
  <c r="AC61" i="22" s="1"/>
  <c r="AB47" i="22"/>
  <c r="AB61" i="22" s="1"/>
  <c r="AB43" i="22" s="1"/>
  <c r="AB40" i="22" s="1"/>
  <c r="AA47" i="22"/>
  <c r="AA61" i="22" s="1"/>
  <c r="AA43" i="22" s="1"/>
  <c r="AA40" i="22" s="1"/>
  <c r="AF32" i="22"/>
  <c r="AE32" i="22"/>
  <c r="AD32" i="22"/>
  <c r="AC32" i="22"/>
  <c r="AB32" i="22"/>
  <c r="AA32" i="22"/>
  <c r="AF28" i="22"/>
  <c r="AE28" i="22"/>
  <c r="AD28" i="22"/>
  <c r="AC28" i="22"/>
  <c r="AB28" i="22"/>
  <c r="AA28" i="22"/>
  <c r="AF22" i="22"/>
  <c r="AE22" i="22"/>
  <c r="AD22" i="22"/>
  <c r="AC22" i="22"/>
  <c r="AB22" i="22"/>
  <c r="AA22" i="22"/>
  <c r="AF15" i="22"/>
  <c r="AE15" i="22"/>
  <c r="AD15" i="22"/>
  <c r="AC15" i="22"/>
  <c r="AC39" i="22" s="1"/>
  <c r="AB15" i="22"/>
  <c r="AA15" i="22"/>
  <c r="AF4" i="22"/>
  <c r="AF39" i="22" s="1"/>
  <c r="AE4" i="22"/>
  <c r="AE39" i="22" s="1"/>
  <c r="AD4" i="22"/>
  <c r="AD39" i="22" s="1"/>
  <c r="AC4" i="22"/>
  <c r="AB4" i="22"/>
  <c r="AB39" i="22" s="1"/>
  <c r="AA4" i="22"/>
  <c r="AA39" i="22" s="1"/>
  <c r="J48" i="12"/>
  <c r="J61" i="12" s="1"/>
  <c r="J29" i="12"/>
  <c r="J23" i="12"/>
  <c r="J16" i="12"/>
  <c r="J5" i="12"/>
  <c r="J40" i="12" s="1"/>
  <c r="K48" i="12"/>
  <c r="K61" i="12" s="1"/>
  <c r="K29" i="12"/>
  <c r="K23" i="12"/>
  <c r="K16" i="12"/>
  <c r="K5" i="12"/>
  <c r="G54" i="12"/>
  <c r="G48" i="12"/>
  <c r="G61" i="12" s="1"/>
  <c r="G29" i="12"/>
  <c r="G23" i="12"/>
  <c r="G16" i="12"/>
  <c r="G5" i="12"/>
  <c r="H54" i="12"/>
  <c r="H48" i="12"/>
  <c r="H29" i="12"/>
  <c r="H23" i="12"/>
  <c r="H16" i="12"/>
  <c r="H5" i="12"/>
  <c r="D54" i="12"/>
  <c r="D48" i="12"/>
  <c r="D61" i="12" s="1"/>
  <c r="D29" i="12"/>
  <c r="D23" i="12"/>
  <c r="D16" i="12"/>
  <c r="D5" i="12"/>
  <c r="E54" i="12"/>
  <c r="E48" i="12"/>
  <c r="E29" i="12"/>
  <c r="E23" i="12"/>
  <c r="E16" i="12"/>
  <c r="E5" i="12"/>
  <c r="AL53" i="22"/>
  <c r="AL47" i="22"/>
  <c r="AL32" i="22"/>
  <c r="AL28" i="22"/>
  <c r="AL22" i="22"/>
  <c r="AL15" i="22"/>
  <c r="AL4" i="22"/>
  <c r="AH53" i="22"/>
  <c r="AH47" i="22"/>
  <c r="AH61" i="22" s="1"/>
  <c r="AH32" i="22"/>
  <c r="AH28" i="22"/>
  <c r="AH22" i="22"/>
  <c r="AH15" i="22"/>
  <c r="AH4" i="22"/>
  <c r="AI53" i="22"/>
  <c r="AI47" i="22"/>
  <c r="AI32" i="22"/>
  <c r="AI28" i="22"/>
  <c r="AI22" i="22"/>
  <c r="AI15" i="22"/>
  <c r="AI4" i="22"/>
  <c r="Y53" i="22"/>
  <c r="Y47" i="22"/>
  <c r="Y61" i="22" s="1"/>
  <c r="Y32" i="22"/>
  <c r="Y28" i="22"/>
  <c r="Y22" i="22"/>
  <c r="Y15" i="22"/>
  <c r="Y4" i="22"/>
  <c r="Z53" i="22"/>
  <c r="Z47" i="22"/>
  <c r="Z32" i="22"/>
  <c r="Z28" i="22"/>
  <c r="Z22" i="22"/>
  <c r="Z15" i="22"/>
  <c r="Z4" i="22"/>
  <c r="V53" i="22"/>
  <c r="V47" i="22"/>
  <c r="V61" i="22" s="1"/>
  <c r="V32" i="22"/>
  <c r="V28" i="22"/>
  <c r="V22" i="22"/>
  <c r="V15" i="22"/>
  <c r="V4" i="22"/>
  <c r="W53" i="22"/>
  <c r="W47" i="22"/>
  <c r="W61" i="22" s="1"/>
  <c r="W32" i="22"/>
  <c r="W28" i="22"/>
  <c r="W22" i="22"/>
  <c r="W15" i="22"/>
  <c r="W4" i="22"/>
  <c r="S53" i="22"/>
  <c r="S47" i="22"/>
  <c r="S61" i="22" s="1"/>
  <c r="S32" i="22"/>
  <c r="S28" i="22"/>
  <c r="S22" i="22"/>
  <c r="S15" i="22"/>
  <c r="S4" i="22"/>
  <c r="T53" i="22"/>
  <c r="T47" i="22"/>
  <c r="T32" i="22"/>
  <c r="T28" i="22"/>
  <c r="T22" i="22"/>
  <c r="T15" i="22"/>
  <c r="T4" i="22"/>
  <c r="P53" i="22"/>
  <c r="P47" i="22"/>
  <c r="P61" i="22" s="1"/>
  <c r="P32" i="22"/>
  <c r="P28" i="22"/>
  <c r="P22" i="22"/>
  <c r="P15" i="22"/>
  <c r="P4" i="22"/>
  <c r="Q53" i="22"/>
  <c r="Q47" i="22"/>
  <c r="Q32" i="22"/>
  <c r="Q28" i="22"/>
  <c r="Q22" i="22"/>
  <c r="Q15" i="22"/>
  <c r="Q4" i="22"/>
  <c r="M53" i="22"/>
  <c r="M47" i="22"/>
  <c r="M61" i="22" s="1"/>
  <c r="M32" i="22"/>
  <c r="M28" i="22"/>
  <c r="M22" i="22"/>
  <c r="M15" i="22"/>
  <c r="M4" i="22"/>
  <c r="N53" i="22"/>
  <c r="N47" i="22"/>
  <c r="N32" i="22"/>
  <c r="N28" i="22"/>
  <c r="N22" i="22"/>
  <c r="N15" i="22"/>
  <c r="N4" i="22"/>
  <c r="J53" i="22"/>
  <c r="J47" i="22"/>
  <c r="J32" i="22"/>
  <c r="J28" i="22"/>
  <c r="J22" i="22"/>
  <c r="J15" i="22"/>
  <c r="J4" i="22"/>
  <c r="K53" i="22"/>
  <c r="K47" i="22"/>
  <c r="K32" i="22"/>
  <c r="K28" i="22"/>
  <c r="K22" i="22"/>
  <c r="K15" i="22"/>
  <c r="K4" i="22"/>
  <c r="G53" i="22"/>
  <c r="G47" i="22"/>
  <c r="G61" i="22" s="1"/>
  <c r="G32" i="22"/>
  <c r="G28" i="22"/>
  <c r="G22" i="22"/>
  <c r="G15" i="22"/>
  <c r="G4" i="22"/>
  <c r="H53" i="22"/>
  <c r="H47" i="22"/>
  <c r="H32" i="22"/>
  <c r="H28" i="22"/>
  <c r="H22" i="22"/>
  <c r="H15" i="22"/>
  <c r="H4" i="22"/>
  <c r="D53" i="22"/>
  <c r="D47" i="22"/>
  <c r="D32" i="22"/>
  <c r="D28" i="22"/>
  <c r="D22" i="22"/>
  <c r="D15" i="22"/>
  <c r="D4" i="22"/>
  <c r="AO4" i="22" s="1"/>
  <c r="E53" i="22"/>
  <c r="E47" i="22"/>
  <c r="E32" i="22"/>
  <c r="E28" i="22"/>
  <c r="E22" i="22"/>
  <c r="E15" i="22"/>
  <c r="E4" i="22"/>
  <c r="F126" i="7"/>
  <c r="F120" i="7"/>
  <c r="F113" i="7"/>
  <c r="F109" i="7"/>
  <c r="F134" i="7" s="1"/>
  <c r="F102" i="7"/>
  <c r="F98" i="7"/>
  <c r="F92" i="7"/>
  <c r="F108" i="7" s="1"/>
  <c r="F78" i="7"/>
  <c r="F74" i="7"/>
  <c r="F71" i="7"/>
  <c r="F66" i="7"/>
  <c r="F62" i="7"/>
  <c r="F85" i="7" s="1"/>
  <c r="F140" i="7" s="1"/>
  <c r="F55" i="7"/>
  <c r="F49" i="7"/>
  <c r="F43" i="7"/>
  <c r="F32" i="7"/>
  <c r="F24" i="7"/>
  <c r="F18" i="7"/>
  <c r="F12" i="7"/>
  <c r="F5" i="7"/>
  <c r="F61" i="7" s="1"/>
  <c r="F126" i="6"/>
  <c r="F120" i="6"/>
  <c r="F113" i="6"/>
  <c r="F109" i="6"/>
  <c r="F134" i="6" s="1"/>
  <c r="F102" i="6"/>
  <c r="F98" i="6"/>
  <c r="F92" i="6"/>
  <c r="F78" i="6"/>
  <c r="F74" i="6"/>
  <c r="F71" i="6"/>
  <c r="F66" i="6"/>
  <c r="F62" i="6"/>
  <c r="F85" i="6" s="1"/>
  <c r="F140" i="6" s="1"/>
  <c r="F55" i="6"/>
  <c r="F49" i="6"/>
  <c r="F43" i="6"/>
  <c r="F32" i="6"/>
  <c r="F24" i="6"/>
  <c r="F18" i="6"/>
  <c r="F12" i="6"/>
  <c r="F5" i="6"/>
  <c r="F61" i="6" s="1"/>
  <c r="F126" i="5"/>
  <c r="E126" i="5"/>
  <c r="F120" i="5"/>
  <c r="E120" i="5"/>
  <c r="F113" i="5"/>
  <c r="E113" i="5"/>
  <c r="F109" i="5"/>
  <c r="F134" i="5" s="1"/>
  <c r="E109" i="5"/>
  <c r="F102" i="5"/>
  <c r="E102" i="5"/>
  <c r="F98" i="5"/>
  <c r="E98" i="5"/>
  <c r="F92" i="5"/>
  <c r="E92" i="5"/>
  <c r="F78" i="5"/>
  <c r="E78" i="5"/>
  <c r="F74" i="5"/>
  <c r="E74" i="5"/>
  <c r="F71" i="5"/>
  <c r="E71" i="5"/>
  <c r="F66" i="5"/>
  <c r="F85" i="5" s="1"/>
  <c r="E66" i="5"/>
  <c r="F62" i="5"/>
  <c r="E62" i="5"/>
  <c r="F55" i="5"/>
  <c r="E55" i="5"/>
  <c r="F49" i="5"/>
  <c r="E49" i="5"/>
  <c r="F43" i="5"/>
  <c r="E43" i="5"/>
  <c r="F32" i="5"/>
  <c r="E32" i="5"/>
  <c r="F24" i="5"/>
  <c r="E24" i="5"/>
  <c r="F18" i="5"/>
  <c r="E18" i="5"/>
  <c r="F12" i="5"/>
  <c r="E12" i="5"/>
  <c r="F5" i="5"/>
  <c r="E5" i="5"/>
  <c r="E108" i="5" l="1"/>
  <c r="F108" i="5"/>
  <c r="F61" i="5"/>
  <c r="E134" i="5"/>
  <c r="F108" i="6"/>
  <c r="F135" i="6" s="1"/>
  <c r="E83" i="3"/>
  <c r="K104" i="3"/>
  <c r="K60" i="3"/>
  <c r="K129" i="3"/>
  <c r="K130" i="3" s="1"/>
  <c r="E85" i="5"/>
  <c r="E61" i="5"/>
  <c r="E139" i="5" s="1"/>
  <c r="D129" i="3"/>
  <c r="AI61" i="22"/>
  <c r="G94" i="23"/>
  <c r="H73" i="24"/>
  <c r="G88" i="23"/>
  <c r="G89" i="23" s="1"/>
  <c r="G242" i="23" s="1"/>
  <c r="H89" i="23"/>
  <c r="H242" i="23"/>
  <c r="G86" i="24"/>
  <c r="G73" i="24"/>
  <c r="G150" i="24" s="1"/>
  <c r="G153" i="24" s="1"/>
  <c r="H150" i="24"/>
  <c r="H153" i="24" s="1"/>
  <c r="H83" i="3"/>
  <c r="H129" i="3"/>
  <c r="K83" i="3"/>
  <c r="K84" i="3" s="1"/>
  <c r="E104" i="3"/>
  <c r="E129" i="3"/>
  <c r="D104" i="3"/>
  <c r="D130" i="3" s="1"/>
  <c r="E60" i="3"/>
  <c r="E84" i="3" s="1"/>
  <c r="D60" i="3"/>
  <c r="D83" i="3"/>
  <c r="H104" i="3"/>
  <c r="H60" i="3"/>
  <c r="AC43" i="22"/>
  <c r="AC40" i="22" s="1"/>
  <c r="AC44" i="22" s="1"/>
  <c r="AA44" i="22"/>
  <c r="AE44" i="22"/>
  <c r="AB44" i="22"/>
  <c r="AF44" i="22"/>
  <c r="AD43" i="22"/>
  <c r="AD40" i="22" s="1"/>
  <c r="AD44" i="22" s="1"/>
  <c r="D40" i="12"/>
  <c r="D44" i="12" s="1"/>
  <c r="D41" i="12" s="1"/>
  <c r="D45" i="12" s="1"/>
  <c r="G40" i="12"/>
  <c r="E40" i="12"/>
  <c r="E61" i="12"/>
  <c r="E44" i="12" s="1"/>
  <c r="E41" i="12" s="1"/>
  <c r="E45" i="12" s="1"/>
  <c r="H40" i="12"/>
  <c r="H61" i="12"/>
  <c r="K40" i="12"/>
  <c r="K44" i="12" s="1"/>
  <c r="K41" i="12" s="1"/>
  <c r="K45" i="12" s="1"/>
  <c r="J44" i="12"/>
  <c r="J41" i="12" s="1"/>
  <c r="J45" i="12" s="1"/>
  <c r="G44" i="12"/>
  <c r="G41" i="12" s="1"/>
  <c r="G45" i="12" s="1"/>
  <c r="H44" i="12"/>
  <c r="H41" i="12" s="1"/>
  <c r="H45" i="12" s="1"/>
  <c r="E61" i="22"/>
  <c r="K61" i="22"/>
  <c r="Q61" i="22"/>
  <c r="H61" i="22"/>
  <c r="N61" i="22"/>
  <c r="AL39" i="22"/>
  <c r="T61" i="22"/>
  <c r="Z61" i="22"/>
  <c r="AL61" i="22"/>
  <c r="J61" i="22"/>
  <c r="D61" i="22"/>
  <c r="AH39" i="22"/>
  <c r="AH43" i="22" s="1"/>
  <c r="AH40" i="22" s="1"/>
  <c r="AH44" i="22" s="1"/>
  <c r="AI39" i="22"/>
  <c r="AI43" i="22" s="1"/>
  <c r="AI40" i="22" s="1"/>
  <c r="AI44" i="22" s="1"/>
  <c r="Y39" i="22"/>
  <c r="Y43" i="22" s="1"/>
  <c r="Y40" i="22" s="1"/>
  <c r="Y44" i="22" s="1"/>
  <c r="Z39" i="22"/>
  <c r="V39" i="22"/>
  <c r="V43" i="22" s="1"/>
  <c r="V40" i="22" s="1"/>
  <c r="V44" i="22" s="1"/>
  <c r="W39" i="22"/>
  <c r="W43" i="22" s="1"/>
  <c r="W40" i="22" s="1"/>
  <c r="W44" i="22" s="1"/>
  <c r="S39" i="22"/>
  <c r="S43" i="22" s="1"/>
  <c r="S40" i="22" s="1"/>
  <c r="S44" i="22" s="1"/>
  <c r="T39" i="22"/>
  <c r="P39" i="22"/>
  <c r="P43" i="22" s="1"/>
  <c r="P40" i="22" s="1"/>
  <c r="P44" i="22" s="1"/>
  <c r="Q39" i="22"/>
  <c r="Q43" i="22" s="1"/>
  <c r="Q40" i="22" s="1"/>
  <c r="M39" i="22"/>
  <c r="M43" i="22" s="1"/>
  <c r="M40" i="22" s="1"/>
  <c r="M44" i="22" s="1"/>
  <c r="N39" i="22"/>
  <c r="N43" i="22" s="1"/>
  <c r="N40" i="22" s="1"/>
  <c r="K39" i="22"/>
  <c r="K43" i="22" s="1"/>
  <c r="K40" i="22" s="1"/>
  <c r="K44" i="22" s="1"/>
  <c r="J39" i="22"/>
  <c r="J43" i="22" s="1"/>
  <c r="J40" i="22" s="1"/>
  <c r="J44" i="22" s="1"/>
  <c r="H39" i="22"/>
  <c r="G39" i="22"/>
  <c r="G43" i="22" s="1"/>
  <c r="G40" i="22" s="1"/>
  <c r="G44" i="22" s="1"/>
  <c r="D39" i="22"/>
  <c r="AO39" i="22" s="1"/>
  <c r="E39" i="22"/>
  <c r="E43" i="22" s="1"/>
  <c r="E40" i="22" s="1"/>
  <c r="E44" i="22" s="1"/>
  <c r="F139" i="7"/>
  <c r="F86" i="7"/>
  <c r="F135" i="7"/>
  <c r="F142" i="7" s="1"/>
  <c r="F139" i="6"/>
  <c r="F86" i="6"/>
  <c r="F86" i="5"/>
  <c r="F139" i="5"/>
  <c r="E86" i="5"/>
  <c r="E140" i="5"/>
  <c r="E135" i="5"/>
  <c r="F140" i="5"/>
  <c r="F135" i="5"/>
  <c r="F142" i="6" l="1"/>
  <c r="E130" i="3"/>
  <c r="H84" i="3"/>
  <c r="E135" i="3"/>
  <c r="AL43" i="22"/>
  <c r="AL40" i="22" s="1"/>
  <c r="AL44" i="22" s="1"/>
  <c r="H244" i="23"/>
  <c r="G244" i="23"/>
  <c r="K136" i="3"/>
  <c r="K135" i="3"/>
  <c r="D84" i="3"/>
  <c r="D136" i="3" s="1"/>
  <c r="H130" i="3"/>
  <c r="H136" i="3" s="1"/>
  <c r="E136" i="3"/>
  <c r="H43" i="22"/>
  <c r="H40" i="22" s="1"/>
  <c r="H44" i="22" s="1"/>
  <c r="T43" i="22"/>
  <c r="T40" i="22" s="1"/>
  <c r="T44" i="22" s="1"/>
  <c r="Z43" i="22"/>
  <c r="Z40" i="22" s="1"/>
  <c r="Z44" i="22" s="1"/>
  <c r="D43" i="22"/>
  <c r="Q44" i="22"/>
  <c r="N44" i="22"/>
  <c r="F143" i="5"/>
  <c r="F142" i="5"/>
  <c r="E143" i="5"/>
  <c r="E142" i="5"/>
  <c r="E142" i="4"/>
  <c r="D40" i="22" l="1"/>
  <c r="AO43" i="22"/>
  <c r="H135" i="3"/>
  <c r="D135" i="3"/>
  <c r="F142" i="4"/>
  <c r="D44" i="22" l="1"/>
  <c r="AO44" i="22" s="1"/>
  <c r="AO40" i="22"/>
  <c r="F227" i="23"/>
  <c r="D39" i="4" l="1"/>
  <c r="D40" i="4"/>
  <c r="D41" i="4"/>
  <c r="D42" i="4"/>
  <c r="P19" i="3" l="1"/>
  <c r="P20" i="3"/>
  <c r="P21" i="3"/>
  <c r="P22" i="3"/>
  <c r="P18" i="3"/>
  <c r="P100" i="3"/>
  <c r="P101" i="3"/>
  <c r="P102" i="3"/>
  <c r="P103" i="3"/>
  <c r="P99" i="3"/>
  <c r="P71" i="3"/>
  <c r="P13" i="3"/>
  <c r="P14" i="3"/>
  <c r="P15" i="3"/>
  <c r="P16" i="3"/>
  <c r="P12" i="3"/>
  <c r="F98" i="3" l="1"/>
  <c r="I98" i="3"/>
  <c r="P98" i="3" s="1"/>
  <c r="C98" i="3"/>
  <c r="R95" i="3"/>
  <c r="R96" i="3"/>
  <c r="R97" i="3"/>
  <c r="R99" i="3"/>
  <c r="R100" i="3"/>
  <c r="R101" i="3"/>
  <c r="R102" i="3"/>
  <c r="R103" i="3"/>
  <c r="R106" i="3"/>
  <c r="R107" i="3"/>
  <c r="R108" i="3"/>
  <c r="R110" i="3"/>
  <c r="R111" i="3"/>
  <c r="R112" i="3"/>
  <c r="R113" i="3"/>
  <c r="R114" i="3"/>
  <c r="R115" i="3"/>
  <c r="R117" i="3"/>
  <c r="R118" i="3"/>
  <c r="R119" i="3"/>
  <c r="R120" i="3"/>
  <c r="R121" i="3"/>
  <c r="R122" i="3"/>
  <c r="R124" i="3"/>
  <c r="R125" i="3"/>
  <c r="R126" i="3"/>
  <c r="R127" i="3"/>
  <c r="R128" i="3"/>
  <c r="F4" i="3"/>
  <c r="I4" i="3"/>
  <c r="F11" i="3"/>
  <c r="I11" i="3"/>
  <c r="F17" i="3"/>
  <c r="I17" i="3"/>
  <c r="F23" i="3"/>
  <c r="I23" i="3"/>
  <c r="F31" i="3"/>
  <c r="I31" i="3"/>
  <c r="F88" i="3"/>
  <c r="F94" i="3"/>
  <c r="I94" i="3"/>
  <c r="R98" i="3" l="1"/>
  <c r="D16" i="4" l="1"/>
  <c r="L93" i="23" l="1"/>
  <c r="T25" i="29" l="1"/>
  <c r="T27" i="29"/>
  <c r="N12" i="3"/>
  <c r="O12" i="3"/>
  <c r="N13" i="3"/>
  <c r="O13" i="3"/>
  <c r="N14" i="3"/>
  <c r="O15" i="3"/>
  <c r="O16" i="3"/>
  <c r="N18" i="3"/>
  <c r="O18" i="3"/>
  <c r="N19" i="3"/>
  <c r="N20" i="3"/>
  <c r="N21" i="3"/>
  <c r="O21" i="3"/>
  <c r="N22" i="3"/>
  <c r="O22" i="3"/>
  <c r="F116" i="3"/>
  <c r="I116" i="3"/>
  <c r="C116" i="3"/>
  <c r="R116" i="3" l="1"/>
  <c r="O20" i="3"/>
  <c r="N15" i="3"/>
  <c r="O19" i="3"/>
  <c r="N16" i="3"/>
  <c r="O14" i="3"/>
  <c r="O71" i="3"/>
  <c r="N99" i="3"/>
  <c r="O99" i="3"/>
  <c r="N100" i="3"/>
  <c r="O100" i="3"/>
  <c r="N101" i="3"/>
  <c r="O101" i="3"/>
  <c r="N102" i="3"/>
  <c r="O102" i="3"/>
  <c r="O103" i="3"/>
  <c r="AN62" i="22"/>
  <c r="AO62" i="22"/>
  <c r="AN63" i="22"/>
  <c r="AO63" i="22"/>
  <c r="N71" i="3" l="1"/>
  <c r="N103" i="3"/>
  <c r="F123" i="24" l="1"/>
  <c r="D131" i="4" l="1"/>
  <c r="D130" i="4"/>
  <c r="D129" i="4"/>
  <c r="D128" i="4"/>
  <c r="D127" i="4"/>
  <c r="D125" i="4"/>
  <c r="D124" i="4"/>
  <c r="D123" i="4"/>
  <c r="D122" i="4"/>
  <c r="D121" i="4"/>
  <c r="D119" i="4"/>
  <c r="D118" i="4"/>
  <c r="D117" i="4"/>
  <c r="D116" i="4"/>
  <c r="D115" i="4"/>
  <c r="D114" i="4"/>
  <c r="D112" i="4"/>
  <c r="D111" i="4"/>
  <c r="D110" i="4"/>
  <c r="D107" i="4"/>
  <c r="D106" i="4"/>
  <c r="D105" i="4"/>
  <c r="D104" i="4"/>
  <c r="D103" i="4"/>
  <c r="D101" i="4"/>
  <c r="D100" i="4"/>
  <c r="D99" i="4"/>
  <c r="D97" i="4"/>
  <c r="R20" i="29" s="1"/>
  <c r="T20" i="29" s="1"/>
  <c r="D96" i="4"/>
  <c r="R19" i="29" s="1"/>
  <c r="T19" i="29" s="1"/>
  <c r="D95" i="4"/>
  <c r="R18" i="29" s="1"/>
  <c r="T18" i="29" s="1"/>
  <c r="D94" i="4"/>
  <c r="R17" i="29" s="1"/>
  <c r="T17" i="29" s="1"/>
  <c r="D93" i="4"/>
  <c r="R16" i="29" s="1"/>
  <c r="T16" i="29" s="1"/>
  <c r="D82" i="4"/>
  <c r="D81" i="4"/>
  <c r="D80" i="4"/>
  <c r="D79" i="4"/>
  <c r="D77" i="4"/>
  <c r="D76" i="4"/>
  <c r="D75" i="4"/>
  <c r="D73" i="4"/>
  <c r="D72" i="4"/>
  <c r="D70" i="4"/>
  <c r="D69" i="4"/>
  <c r="D68" i="4"/>
  <c r="D67" i="4"/>
  <c r="D65" i="4"/>
  <c r="D64" i="4"/>
  <c r="D63" i="4"/>
  <c r="D60" i="4"/>
  <c r="D59" i="4"/>
  <c r="D56" i="4"/>
  <c r="D55" i="4" s="1"/>
  <c r="D54" i="4"/>
  <c r="D53" i="4"/>
  <c r="D50" i="4"/>
  <c r="D49" i="4" s="1"/>
  <c r="D48" i="4"/>
  <c r="D47" i="4"/>
  <c r="D46" i="4"/>
  <c r="D45" i="4"/>
  <c r="D44" i="4"/>
  <c r="D38" i="4"/>
  <c r="D37" i="4"/>
  <c r="D36" i="4"/>
  <c r="D35" i="4"/>
  <c r="D34" i="4"/>
  <c r="D33" i="4"/>
  <c r="D31" i="4"/>
  <c r="D30" i="4"/>
  <c r="D29" i="4"/>
  <c r="D28" i="4"/>
  <c r="D27" i="4"/>
  <c r="D26" i="4"/>
  <c r="D25" i="4"/>
  <c r="D23" i="4"/>
  <c r="D22" i="4"/>
  <c r="D21" i="4"/>
  <c r="D20" i="4"/>
  <c r="D19" i="4"/>
  <c r="D17" i="4"/>
  <c r="D15" i="4"/>
  <c r="D14" i="4"/>
  <c r="D13" i="4"/>
  <c r="D11" i="4"/>
  <c r="D10" i="4"/>
  <c r="D9" i="4"/>
  <c r="D8" i="4"/>
  <c r="D7" i="4"/>
  <c r="D6" i="4"/>
  <c r="D126" i="7"/>
  <c r="D120" i="7"/>
  <c r="D113" i="7"/>
  <c r="D109" i="7"/>
  <c r="D102" i="7"/>
  <c r="D98" i="7"/>
  <c r="D92" i="7"/>
  <c r="D78" i="7"/>
  <c r="D74" i="7"/>
  <c r="D71" i="7"/>
  <c r="D66" i="7"/>
  <c r="D62" i="7"/>
  <c r="D55" i="7"/>
  <c r="D49" i="7"/>
  <c r="D43" i="7"/>
  <c r="D32" i="7"/>
  <c r="D24" i="7"/>
  <c r="D18" i="7"/>
  <c r="D12" i="7"/>
  <c r="D5" i="7"/>
  <c r="D126" i="6"/>
  <c r="D120" i="6"/>
  <c r="D113" i="6"/>
  <c r="D109" i="6"/>
  <c r="D102" i="6"/>
  <c r="D98" i="6"/>
  <c r="D92" i="6"/>
  <c r="D78" i="6"/>
  <c r="D74" i="6"/>
  <c r="D71" i="6"/>
  <c r="D66" i="6"/>
  <c r="D62" i="6"/>
  <c r="D55" i="6"/>
  <c r="D49" i="6"/>
  <c r="D43" i="6"/>
  <c r="D32" i="6"/>
  <c r="D24" i="6"/>
  <c r="D18" i="6"/>
  <c r="D12" i="6"/>
  <c r="D5" i="6"/>
  <c r="D120" i="5"/>
  <c r="R13" i="29" l="1"/>
  <c r="R21" i="29"/>
  <c r="T21" i="29" s="1"/>
  <c r="R23" i="29"/>
  <c r="T23" i="29" s="1"/>
  <c r="R22" i="29"/>
  <c r="T22" i="29" s="1"/>
  <c r="D85" i="6"/>
  <c r="D108" i="6"/>
  <c r="D61" i="6"/>
  <c r="G6" i="8"/>
  <c r="G8" i="8"/>
  <c r="G10" i="8"/>
  <c r="G39" i="8"/>
  <c r="G41" i="8"/>
  <c r="G7" i="8"/>
  <c r="G9" i="8"/>
  <c r="G38" i="8"/>
  <c r="G40" i="8"/>
  <c r="G52" i="8"/>
  <c r="G26" i="8"/>
  <c r="D102" i="4"/>
  <c r="G37" i="8"/>
  <c r="D109" i="4"/>
  <c r="D98" i="4"/>
  <c r="D134" i="6"/>
  <c r="D140" i="6" s="1"/>
  <c r="D61" i="7"/>
  <c r="D86" i="7" s="1"/>
  <c r="D85" i="7"/>
  <c r="D134" i="7"/>
  <c r="D108" i="7"/>
  <c r="D62" i="4"/>
  <c r="D12" i="4"/>
  <c r="D18" i="4"/>
  <c r="D24" i="4"/>
  <c r="D32" i="4"/>
  <c r="D43" i="4"/>
  <c r="D66" i="4"/>
  <c r="D71" i="4"/>
  <c r="D78" i="4"/>
  <c r="D92" i="4"/>
  <c r="D113" i="4"/>
  <c r="D120" i="4"/>
  <c r="D126" i="4"/>
  <c r="D74" i="4"/>
  <c r="D5" i="4"/>
  <c r="O26" i="29"/>
  <c r="O23" i="29"/>
  <c r="Q23" i="29" s="1"/>
  <c r="O24" i="29"/>
  <c r="O25" i="29"/>
  <c r="Q25" i="29" s="1"/>
  <c r="Q15" i="29"/>
  <c r="R5" i="29" l="1"/>
  <c r="R7" i="29"/>
  <c r="T7" i="29" s="1"/>
  <c r="U7" i="29" s="1"/>
  <c r="R10" i="29"/>
  <c r="R6" i="29"/>
  <c r="T6" i="29" s="1"/>
  <c r="U6" i="29" s="1"/>
  <c r="R24" i="29"/>
  <c r="T24" i="29" s="1"/>
  <c r="U24" i="29" s="1"/>
  <c r="R8" i="29"/>
  <c r="T8" i="29" s="1"/>
  <c r="U8" i="29" s="1"/>
  <c r="R9" i="29"/>
  <c r="D86" i="6"/>
  <c r="D139" i="6"/>
  <c r="D139" i="7"/>
  <c r="D108" i="4"/>
  <c r="D135" i="6"/>
  <c r="D135" i="7"/>
  <c r="D142" i="7" s="1"/>
  <c r="D140" i="7"/>
  <c r="D134" i="4"/>
  <c r="D85" i="4"/>
  <c r="D61" i="4"/>
  <c r="O8" i="29"/>
  <c r="T10" i="29"/>
  <c r="U10" i="29" s="1"/>
  <c r="T11" i="29"/>
  <c r="U11" i="29" s="1"/>
  <c r="T12" i="29"/>
  <c r="U12" i="29" s="1"/>
  <c r="T13" i="29"/>
  <c r="U13" i="29" s="1"/>
  <c r="T15" i="29"/>
  <c r="U15" i="29" s="1"/>
  <c r="U16" i="29"/>
  <c r="U17" i="29"/>
  <c r="U18" i="29"/>
  <c r="U19" i="29"/>
  <c r="U20" i="29"/>
  <c r="U21" i="29"/>
  <c r="U22" i="29"/>
  <c r="U23" i="29"/>
  <c r="U25" i="29"/>
  <c r="U27" i="29"/>
  <c r="T5" i="29"/>
  <c r="U5" i="29" s="1"/>
  <c r="F143" i="24"/>
  <c r="F98" i="24"/>
  <c r="F100" i="23"/>
  <c r="F159" i="23"/>
  <c r="F145" i="23"/>
  <c r="R26" i="29" l="1"/>
  <c r="R14" i="29"/>
  <c r="T14" i="29" s="1"/>
  <c r="U14" i="29" s="1"/>
  <c r="Q8" i="29"/>
  <c r="Q24" i="29"/>
  <c r="T9" i="29"/>
  <c r="U9" i="29" s="1"/>
  <c r="D142" i="6"/>
  <c r="D139" i="4"/>
  <c r="D140" i="4"/>
  <c r="D135" i="4"/>
  <c r="D86" i="4"/>
  <c r="T26" i="29" l="1"/>
  <c r="U26" i="29" s="1"/>
  <c r="Q26" i="29"/>
  <c r="R28" i="29"/>
  <c r="T28" i="29" s="1"/>
  <c r="U28" i="29" s="1"/>
  <c r="D142" i="4"/>
  <c r="D24" i="5" l="1"/>
  <c r="C88" i="3"/>
  <c r="C23" i="3" l="1"/>
  <c r="O6" i="32" l="1"/>
  <c r="N26" i="32"/>
  <c r="M26" i="32"/>
  <c r="L26" i="32"/>
  <c r="K26" i="32"/>
  <c r="J26" i="32"/>
  <c r="I26" i="32"/>
  <c r="H26" i="32"/>
  <c r="G26" i="32"/>
  <c r="F26" i="32"/>
  <c r="E26" i="32"/>
  <c r="D26" i="32"/>
  <c r="C26" i="32"/>
  <c r="O25" i="32"/>
  <c r="O24" i="32"/>
  <c r="O23" i="32"/>
  <c r="O22" i="32"/>
  <c r="O21" i="32"/>
  <c r="O20" i="32"/>
  <c r="O19" i="32"/>
  <c r="O18" i="32"/>
  <c r="O17" i="32"/>
  <c r="C15" i="32"/>
  <c r="O14" i="32"/>
  <c r="O13" i="32"/>
  <c r="O12" i="32"/>
  <c r="O11" i="32"/>
  <c r="O10" i="32"/>
  <c r="O9" i="32"/>
  <c r="O8" i="32"/>
  <c r="O7" i="32"/>
  <c r="O15" i="32" l="1"/>
  <c r="C27" i="32"/>
  <c r="D5" i="32" s="1"/>
  <c r="O26" i="32"/>
  <c r="D15" i="32" l="1"/>
  <c r="D27" i="32" s="1"/>
  <c r="O9" i="29"/>
  <c r="Q9" i="29" s="1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Q22" i="29" s="1"/>
  <c r="O21" i="29"/>
  <c r="Q21" i="29" s="1"/>
  <c r="O20" i="29"/>
  <c r="Q20" i="29" s="1"/>
  <c r="O19" i="29"/>
  <c r="Q19" i="29" s="1"/>
  <c r="O18" i="29"/>
  <c r="Q18" i="29" s="1"/>
  <c r="O17" i="29"/>
  <c r="Q17" i="29" s="1"/>
  <c r="O16" i="29"/>
  <c r="Q16" i="29" s="1"/>
  <c r="N14" i="29"/>
  <c r="M14" i="29"/>
  <c r="L14" i="29"/>
  <c r="K14" i="29"/>
  <c r="J14" i="29"/>
  <c r="I14" i="29"/>
  <c r="H14" i="29"/>
  <c r="G14" i="29"/>
  <c r="F14" i="29"/>
  <c r="E14" i="29"/>
  <c r="D14" i="29"/>
  <c r="C14" i="29"/>
  <c r="O13" i="29"/>
  <c r="Q13" i="29" s="1"/>
  <c r="O12" i="29"/>
  <c r="Q12" i="29" s="1"/>
  <c r="O11" i="29"/>
  <c r="Q11" i="29" s="1"/>
  <c r="O10" i="29"/>
  <c r="Q10" i="29" s="1"/>
  <c r="O7" i="29"/>
  <c r="Q7" i="29" s="1"/>
  <c r="O6" i="29"/>
  <c r="Q6" i="29" s="1"/>
  <c r="O5" i="29"/>
  <c r="Q5" i="29" s="1"/>
  <c r="E5" i="32" l="1"/>
  <c r="E15" i="32" s="1"/>
  <c r="E27" i="32" s="1"/>
  <c r="F5" i="32" s="1"/>
  <c r="F15" i="32" s="1"/>
  <c r="F27" i="32" s="1"/>
  <c r="G5" i="32" s="1"/>
  <c r="F28" i="29"/>
  <c r="L28" i="29"/>
  <c r="H28" i="29"/>
  <c r="D28" i="29"/>
  <c r="J28" i="29"/>
  <c r="N28" i="29"/>
  <c r="O27" i="29"/>
  <c r="Q27" i="29" s="1"/>
  <c r="E28" i="29"/>
  <c r="I28" i="29"/>
  <c r="M28" i="29"/>
  <c r="O14" i="29"/>
  <c r="Q14" i="29" s="1"/>
  <c r="G28" i="29"/>
  <c r="K28" i="29"/>
  <c r="C28" i="29"/>
  <c r="G15" i="32" l="1"/>
  <c r="G27" i="32" s="1"/>
  <c r="H5" i="32" s="1"/>
  <c r="O28" i="29"/>
  <c r="Q28" i="29" s="1"/>
  <c r="F42" i="24"/>
  <c r="F231" i="23"/>
  <c r="H15" i="32" l="1"/>
  <c r="H27" i="32" s="1"/>
  <c r="I5" i="32" s="1"/>
  <c r="D98" i="5"/>
  <c r="F105" i="3"/>
  <c r="I105" i="3"/>
  <c r="I15" i="32" l="1"/>
  <c r="I27" i="32" s="1"/>
  <c r="J5" i="32" s="1"/>
  <c r="F22" i="24"/>
  <c r="F32" i="24"/>
  <c r="F52" i="24"/>
  <c r="F62" i="24"/>
  <c r="F85" i="24"/>
  <c r="F119" i="24"/>
  <c r="F134" i="24"/>
  <c r="F107" i="23"/>
  <c r="F240" i="23"/>
  <c r="F148" i="24"/>
  <c r="F90" i="24"/>
  <c r="F82" i="24"/>
  <c r="F76" i="24"/>
  <c r="F236" i="23"/>
  <c r="F221" i="23"/>
  <c r="F189" i="23"/>
  <c r="F124" i="23"/>
  <c r="F139" i="23"/>
  <c r="F112" i="23"/>
  <c r="F94" i="23"/>
  <c r="F75" i="23"/>
  <c r="F62" i="23"/>
  <c r="F49" i="23"/>
  <c r="F36" i="23"/>
  <c r="F23" i="23"/>
  <c r="F89" i="23" s="1"/>
  <c r="F5" i="12"/>
  <c r="I5" i="12"/>
  <c r="C5" i="12"/>
  <c r="F4" i="22"/>
  <c r="I4" i="22"/>
  <c r="L4" i="22"/>
  <c r="O4" i="22"/>
  <c r="R4" i="22"/>
  <c r="U4" i="22"/>
  <c r="X4" i="22"/>
  <c r="AG4" i="22"/>
  <c r="AJ4" i="22"/>
  <c r="C4" i="22"/>
  <c r="F32" i="22"/>
  <c r="I32" i="22"/>
  <c r="L32" i="22"/>
  <c r="O32" i="22"/>
  <c r="R32" i="22"/>
  <c r="U32" i="22"/>
  <c r="X32" i="22"/>
  <c r="AG32" i="22"/>
  <c r="AJ32" i="22"/>
  <c r="C32" i="22"/>
  <c r="AJ53" i="22"/>
  <c r="AG53" i="22"/>
  <c r="X53" i="22"/>
  <c r="U53" i="22"/>
  <c r="R53" i="22"/>
  <c r="O53" i="22"/>
  <c r="L53" i="22"/>
  <c r="I53" i="22"/>
  <c r="F53" i="22"/>
  <c r="C53" i="22"/>
  <c r="AJ47" i="22"/>
  <c r="AG47" i="22"/>
  <c r="X47" i="22"/>
  <c r="U47" i="22"/>
  <c r="R47" i="22"/>
  <c r="O47" i="22"/>
  <c r="L47" i="22"/>
  <c r="I47" i="22"/>
  <c r="F47" i="22"/>
  <c r="C47" i="22"/>
  <c r="AJ28" i="22"/>
  <c r="AG28" i="22"/>
  <c r="X28" i="22"/>
  <c r="U28" i="22"/>
  <c r="R28" i="22"/>
  <c r="O28" i="22"/>
  <c r="L28" i="22"/>
  <c r="I28" i="22"/>
  <c r="F28" i="22"/>
  <c r="C28" i="22"/>
  <c r="AJ22" i="22"/>
  <c r="AG22" i="22"/>
  <c r="X22" i="22"/>
  <c r="U22" i="22"/>
  <c r="R22" i="22"/>
  <c r="O22" i="22"/>
  <c r="L22" i="22"/>
  <c r="I22" i="22"/>
  <c r="F22" i="22"/>
  <c r="C22" i="22"/>
  <c r="AJ15" i="22"/>
  <c r="AG15" i="22"/>
  <c r="X15" i="22"/>
  <c r="U15" i="22"/>
  <c r="R15" i="22"/>
  <c r="O15" i="22"/>
  <c r="L15" i="22"/>
  <c r="I15" i="22"/>
  <c r="F15" i="22"/>
  <c r="C15" i="22"/>
  <c r="F16" i="12"/>
  <c r="F23" i="12"/>
  <c r="F29" i="12"/>
  <c r="F48" i="12"/>
  <c r="F54" i="12"/>
  <c r="F42" i="3"/>
  <c r="F48" i="3"/>
  <c r="F54" i="3"/>
  <c r="F61" i="3"/>
  <c r="F65" i="3"/>
  <c r="F70" i="3"/>
  <c r="F73" i="3"/>
  <c r="F77" i="3"/>
  <c r="C16" i="12"/>
  <c r="C23" i="12"/>
  <c r="C29" i="12"/>
  <c r="C48" i="12"/>
  <c r="C54" i="12"/>
  <c r="C4" i="3"/>
  <c r="C11" i="3"/>
  <c r="C17" i="3"/>
  <c r="C31" i="3"/>
  <c r="C42" i="3"/>
  <c r="C48" i="3"/>
  <c r="C54" i="3"/>
  <c r="C61" i="3"/>
  <c r="C65" i="3"/>
  <c r="C70" i="3"/>
  <c r="C73" i="3"/>
  <c r="C77" i="3"/>
  <c r="C94" i="3"/>
  <c r="R94" i="3" s="1"/>
  <c r="C105" i="3"/>
  <c r="R105" i="3" s="1"/>
  <c r="I42" i="3"/>
  <c r="I48" i="3"/>
  <c r="I54" i="3"/>
  <c r="I61" i="3"/>
  <c r="I65" i="3"/>
  <c r="I70" i="3"/>
  <c r="I73" i="3"/>
  <c r="I77" i="3"/>
  <c r="F129" i="3"/>
  <c r="I88" i="3"/>
  <c r="R88" i="3" s="1"/>
  <c r="I29" i="12"/>
  <c r="I23" i="12"/>
  <c r="I16" i="12"/>
  <c r="I48" i="12"/>
  <c r="I61" i="12" s="1"/>
  <c r="D109" i="5"/>
  <c r="D113" i="5"/>
  <c r="D126" i="5"/>
  <c r="C49" i="8"/>
  <c r="C24" i="8"/>
  <c r="D102" i="5"/>
  <c r="D92" i="5"/>
  <c r="D78" i="5"/>
  <c r="D74" i="5"/>
  <c r="D71" i="5"/>
  <c r="D66" i="5"/>
  <c r="D62" i="5"/>
  <c r="D55" i="5"/>
  <c r="D49" i="5"/>
  <c r="D43" i="5"/>
  <c r="D32" i="5"/>
  <c r="D18" i="5"/>
  <c r="D12" i="5"/>
  <c r="D5" i="5"/>
  <c r="I123" i="3"/>
  <c r="I109" i="3"/>
  <c r="C123" i="3"/>
  <c r="R123" i="3" s="1"/>
  <c r="C109" i="3"/>
  <c r="C19" i="8"/>
  <c r="R109" i="3" l="1"/>
  <c r="O98" i="3"/>
  <c r="F242" i="23"/>
  <c r="U61" i="22"/>
  <c r="J15" i="32"/>
  <c r="J27" i="32" s="1"/>
  <c r="K5" i="32" s="1"/>
  <c r="F61" i="22"/>
  <c r="R61" i="22"/>
  <c r="C61" i="12"/>
  <c r="F61" i="12"/>
  <c r="F104" i="3"/>
  <c r="F130" i="3" s="1"/>
  <c r="I83" i="3"/>
  <c r="F40" i="12"/>
  <c r="X61" i="22"/>
  <c r="AG61" i="22"/>
  <c r="L39" i="22"/>
  <c r="AJ61" i="22"/>
  <c r="O61" i="22"/>
  <c r="I61" i="22"/>
  <c r="O39" i="22"/>
  <c r="C61" i="22"/>
  <c r="C56" i="8"/>
  <c r="C55" i="8" s="1"/>
  <c r="C61" i="8" s="1"/>
  <c r="C39" i="8"/>
  <c r="C27" i="8"/>
  <c r="X39" i="22"/>
  <c r="L61" i="22"/>
  <c r="C37" i="8"/>
  <c r="AG39" i="22"/>
  <c r="D85" i="5"/>
  <c r="I104" i="3"/>
  <c r="F39" i="22"/>
  <c r="D108" i="5"/>
  <c r="C6" i="8"/>
  <c r="D134" i="5"/>
  <c r="C8" i="8"/>
  <c r="C83" i="3"/>
  <c r="F83" i="3"/>
  <c r="F60" i="3"/>
  <c r="U39" i="22"/>
  <c r="U43" i="22" s="1"/>
  <c r="U40" i="22" s="1"/>
  <c r="U44" i="22" s="1"/>
  <c r="I39" i="22"/>
  <c r="C40" i="12"/>
  <c r="I40" i="12"/>
  <c r="I44" i="12" s="1"/>
  <c r="AJ39" i="22"/>
  <c r="I60" i="3"/>
  <c r="G27" i="8"/>
  <c r="C40" i="8"/>
  <c r="C39" i="22"/>
  <c r="R39" i="22"/>
  <c r="G61" i="8"/>
  <c r="C9" i="8"/>
  <c r="C7" i="8"/>
  <c r="C129" i="3"/>
  <c r="C10" i="8"/>
  <c r="F86" i="24"/>
  <c r="D61" i="5"/>
  <c r="I129" i="3"/>
  <c r="C60" i="3"/>
  <c r="C104" i="3"/>
  <c r="R129" i="3" l="1"/>
  <c r="R104" i="3"/>
  <c r="F150" i="24"/>
  <c r="F153" i="24" s="1"/>
  <c r="C44" i="12"/>
  <c r="N98" i="3"/>
  <c r="K15" i="32"/>
  <c r="K27" i="32" s="1"/>
  <c r="L5" i="32" s="1"/>
  <c r="F44" i="12"/>
  <c r="F43" i="22"/>
  <c r="X43" i="22"/>
  <c r="X40" i="22" s="1"/>
  <c r="X44" i="22" s="1"/>
  <c r="D135" i="5"/>
  <c r="I41" i="12"/>
  <c r="I45" i="12" s="1"/>
  <c r="C130" i="3"/>
  <c r="AG43" i="22"/>
  <c r="AJ43" i="22"/>
  <c r="F84" i="3"/>
  <c r="I130" i="3"/>
  <c r="I84" i="3"/>
  <c r="O43" i="22"/>
  <c r="O40" i="22" s="1"/>
  <c r="O44" i="22" s="1"/>
  <c r="L43" i="22"/>
  <c r="L40" i="22" s="1"/>
  <c r="L44" i="22" s="1"/>
  <c r="I43" i="22"/>
  <c r="I40" i="22" s="1"/>
  <c r="I44" i="22" s="1"/>
  <c r="C48" i="8"/>
  <c r="D139" i="5"/>
  <c r="C18" i="8"/>
  <c r="C28" i="8" s="1"/>
  <c r="D140" i="5"/>
  <c r="G48" i="8"/>
  <c r="C43" i="22"/>
  <c r="G18" i="8"/>
  <c r="R43" i="22"/>
  <c r="R40" i="22" s="1"/>
  <c r="D86" i="5"/>
  <c r="C84" i="3"/>
  <c r="G62" i="8" l="1"/>
  <c r="G28" i="8"/>
  <c r="F244" i="23"/>
  <c r="F135" i="3"/>
  <c r="C136" i="3"/>
  <c r="R130" i="3"/>
  <c r="I136" i="3"/>
  <c r="F136" i="3"/>
  <c r="I135" i="3"/>
  <c r="C135" i="3"/>
  <c r="C62" i="8"/>
  <c r="C65" i="8" s="1"/>
  <c r="C63" i="8"/>
  <c r="C64" i="8"/>
  <c r="F41" i="12"/>
  <c r="F45" i="12" s="1"/>
  <c r="C41" i="12"/>
  <c r="C45" i="12" s="1"/>
  <c r="F40" i="22"/>
  <c r="C40" i="22"/>
  <c r="C44" i="22" s="1"/>
  <c r="L15" i="32"/>
  <c r="L27" i="32" s="1"/>
  <c r="M5" i="32" s="1"/>
  <c r="D143" i="5"/>
  <c r="AG40" i="22"/>
  <c r="AJ40" i="22"/>
  <c r="G63" i="8"/>
  <c r="G29" i="8"/>
  <c r="D142" i="5"/>
  <c r="G64" i="8"/>
  <c r="G30" i="8"/>
  <c r="C29" i="8"/>
  <c r="C30" i="8"/>
  <c r="R44" i="22"/>
  <c r="G65" i="8" l="1"/>
  <c r="F67" i="8"/>
  <c r="F44" i="22"/>
  <c r="M15" i="32"/>
  <c r="M27" i="32" s="1"/>
  <c r="N5" i="32" s="1"/>
  <c r="AG44" i="22"/>
  <c r="AJ44" i="22"/>
  <c r="N15" i="32" l="1"/>
  <c r="N27" i="32" s="1"/>
</calcChain>
</file>

<file path=xl/comments1.xml><?xml version="1.0" encoding="utf-8"?>
<comments xmlns="http://schemas.openxmlformats.org/spreadsheetml/2006/main">
  <authors>
    <author>Palkó Roland</author>
  </authors>
  <commentList>
    <comment ref="D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F5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</commentList>
</comments>
</file>

<file path=xl/comments3.xml><?xml version="1.0" encoding="utf-8"?>
<comments xmlns="http://schemas.openxmlformats.org/spreadsheetml/2006/main">
  <authors>
    <author>Palkó Roland</author>
  </authors>
  <commentList>
    <comment ref="F7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comments4.xml><?xml version="1.0" encoding="utf-8"?>
<comments xmlns="http://schemas.openxmlformats.org/spreadsheetml/2006/main">
  <authors>
    <author>Palkó Roland</author>
  </authors>
  <commentList>
    <comment ref="F119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G119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39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<sst xmlns="http://schemas.openxmlformats.org/spreadsheetml/2006/main" count="4463" uniqueCount="1362">
  <si>
    <t>Árokfelújítások</t>
  </si>
  <si>
    <t xml:space="preserve"> Sportlét.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</si>
  <si>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</si>
  <si>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</si>
  <si>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</si>
  <si>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</si>
  <si>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</si>
  <si>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</si>
  <si>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</si>
  <si>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</si>
  <si>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</si>
  <si>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</si>
  <si>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</si>
  <si>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</si>
  <si>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</si>
  <si>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</si>
  <si>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</si>
  <si>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</si>
  <si>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</si>
  <si>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</si>
  <si>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</si>
  <si>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</si>
  <si>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</si>
  <si>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</si>
  <si>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</si>
  <si>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</si>
  <si>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</si>
  <si>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</si>
  <si>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</si>
  <si>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</si>
  <si>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</si>
  <si>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</si>
  <si>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</si>
  <si>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</si>
  <si>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</si>
  <si>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</si>
  <si>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</si>
  <si>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</si>
  <si>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</si>
  <si>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</si>
  <si>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</si>
  <si>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</si>
  <si>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</si>
  <si>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</si>
  <si>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</si>
  <si>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</si>
  <si>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</si>
  <si>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</si>
  <si>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</si>
  <si>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</si>
  <si>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</si>
  <si>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</si>
  <si>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</si>
  <si>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</si>
  <si>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</si>
  <si>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</si>
  <si>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</si>
  <si>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</si>
  <si>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</si>
  <si>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</si>
  <si>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</si>
  <si>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</si>
  <si>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</si>
  <si>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</si>
  <si>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</si>
  <si>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</si>
  <si>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</si>
  <si>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</si>
  <si>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</si>
  <si>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</si>
  <si>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</si>
  <si>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</si>
  <si>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</si>
  <si>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</si>
  <si>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</si>
  <si>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</si>
  <si>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</si>
  <si>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</si>
  <si>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</si>
  <si>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</si>
  <si>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</si>
  <si>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</si>
  <si>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</si>
  <si>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</si>
  <si>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</si>
  <si>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</si>
  <si>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</si>
  <si>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</si>
  <si>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</si>
  <si>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</si>
  <si>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</si>
  <si>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</si>
  <si>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</si>
  <si>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</si>
  <si>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</si>
  <si>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</si>
  <si>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</si>
  <si>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</si>
  <si>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</si>
  <si>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</si>
  <si>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</si>
  <si>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</si>
  <si>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</si>
  <si>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</si>
  <si>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</si>
  <si>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</si>
  <si>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</si>
  <si>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</si>
  <si>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</si>
  <si>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</si>
  <si>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</si>
  <si>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</si>
  <si>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</si>
  <si>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</si>
  <si>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</si>
  <si>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</si>
  <si>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</si>
  <si>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</si>
  <si>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</si>
  <si>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</si>
  <si>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</si>
  <si>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</si>
  <si>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</si>
  <si>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</si>
  <si>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</si>
  <si>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</si>
  <si>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</si>
  <si>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</si>
  <si>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</si>
  <si>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</si>
  <si>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</si>
  <si>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</si>
  <si>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</si>
  <si>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</si>
  <si>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</si>
  <si>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</si>
  <si>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</si>
  <si>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</si>
  <si>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</si>
  <si>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</si>
  <si>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</si>
  <si>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</si>
  <si>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</si>
  <si>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</si>
  <si>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</si>
  <si>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</si>
  <si>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</si>
  <si>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</si>
  <si>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</si>
  <si>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</si>
  <si>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</si>
  <si>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</si>
  <si>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</si>
  <si>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</si>
  <si>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</si>
  <si>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</si>
  <si>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</si>
  <si>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</si>
  <si>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</si>
  <si>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</si>
  <si>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</si>
  <si>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</si>
  <si>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</si>
  <si>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</si>
  <si>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</si>
  <si>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</si>
  <si>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</si>
  <si>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</si>
  <si>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</si>
  <si>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</si>
  <si>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</si>
  <si>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</si>
  <si>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</si>
  <si>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</si>
  <si>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</si>
  <si>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</si>
  <si>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</si>
  <si>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</si>
  <si>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</si>
  <si>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</si>
  <si>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</si>
  <si>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</si>
  <si>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</si>
  <si>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</si>
  <si>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</si>
  <si>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</si>
  <si>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</si>
  <si>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</si>
  <si>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</si>
  <si>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</si>
  <si>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</si>
  <si>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</si>
  <si>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</si>
  <si>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</si>
  <si>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</si>
  <si>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</si>
  <si>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</si>
  <si>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</si>
  <si>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</si>
  <si>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</si>
  <si>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</si>
  <si>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</si>
  <si>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</si>
  <si>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</si>
  <si>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</si>
  <si>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</si>
  <si>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</si>
  <si>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</si>
  <si>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</si>
  <si>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</si>
  <si>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</si>
  <si>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</si>
  <si>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</si>
  <si>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</si>
  <si>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</si>
  <si>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</si>
  <si>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</si>
  <si>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</si>
  <si>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</si>
  <si>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</si>
  <si>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</si>
  <si>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</si>
  <si>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</si>
  <si>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</si>
  <si>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</si>
  <si>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</si>
  <si>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</si>
  <si>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</si>
  <si>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</si>
  <si>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</si>
  <si>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</si>
  <si>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</si>
  <si>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</si>
  <si>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</si>
  <si>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</si>
  <si>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</si>
  <si>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</si>
  <si>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</si>
  <si>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</si>
  <si>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</si>
  <si>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</si>
  <si>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</si>
  <si>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</si>
  <si>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</si>
  <si>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</si>
  <si>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</si>
  <si>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</si>
  <si>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GESZ</t>
  </si>
  <si>
    <t>Varázskapu Óvoda</t>
  </si>
  <si>
    <t>Művelődési Központ</t>
  </si>
  <si>
    <t>Solymár Imre Könyvtár</t>
  </si>
  <si>
    <t>Völgységi Múzeum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</si>
  <si>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</si>
  <si>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</si>
  <si>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</si>
  <si>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</si>
  <si>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</si>
  <si>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</si>
  <si>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</si>
  <si>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</si>
  <si>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</si>
  <si>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</si>
  <si>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</si>
  <si>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</si>
  <si>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</si>
  <si>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</si>
  <si>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</si>
  <si>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</si>
  <si>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</si>
  <si>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</si>
  <si>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</si>
  <si>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</si>
  <si>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</si>
  <si>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</si>
  <si>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</si>
  <si>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</si>
  <si>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</si>
  <si>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</si>
  <si>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Közös Hivatal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</si>
  <si>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</si>
  <si>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</si>
  <si>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</si>
  <si>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</si>
  <si>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</si>
  <si>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</si>
  <si>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ÁFA</t>
  </si>
  <si>
    <t>Járdafelújítások</t>
  </si>
  <si>
    <t>Önkormányzati lakások és egyéb helyiségek felújítása</t>
  </si>
  <si>
    <t>Összesen:</t>
  </si>
  <si>
    <t>Informatikai fejlesztés</t>
  </si>
  <si>
    <t>Sor-szám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</si>
  <si>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</si>
  <si>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</si>
  <si>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</si>
  <si>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</si>
  <si>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</si>
  <si>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</si>
  <si>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</si>
  <si>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</si>
  <si>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</si>
  <si>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</si>
  <si>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</si>
  <si>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</si>
  <si>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</si>
  <si>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</si>
  <si>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</si>
  <si>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</si>
  <si>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</si>
  <si>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</si>
  <si>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</si>
  <si>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</si>
  <si>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</si>
  <si>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</si>
  <si>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</si>
  <si>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</si>
  <si>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</si>
  <si>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</si>
  <si>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</si>
  <si>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</si>
  <si>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</si>
  <si>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</si>
  <si>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</si>
  <si>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</si>
  <si>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</si>
  <si>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</si>
  <si>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</si>
  <si>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</si>
  <si>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</si>
  <si>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</si>
  <si>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</si>
  <si>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</si>
  <si>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</si>
  <si>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</si>
  <si>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</si>
  <si>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</si>
  <si>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</si>
  <si>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</si>
  <si>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</si>
  <si>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</si>
  <si>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</si>
  <si>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</si>
  <si>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</si>
  <si>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</si>
  <si>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</si>
  <si>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</si>
  <si>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</si>
  <si>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</si>
  <si>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</si>
  <si>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</si>
  <si>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</si>
  <si>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</si>
  <si>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</si>
  <si>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</si>
  <si>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</si>
  <si>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</si>
  <si>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</si>
  <si>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</si>
  <si>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</si>
  <si>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</si>
  <si>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</si>
  <si>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</si>
  <si>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</si>
  <si>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</si>
  <si>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</si>
  <si>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</si>
  <si>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</si>
  <si>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</si>
  <si>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</si>
  <si>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</si>
  <si>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</si>
  <si>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</si>
  <si>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</si>
  <si>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</si>
  <si>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</si>
  <si>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</si>
  <si>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</si>
  <si>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</si>
  <si>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</si>
  <si>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</si>
  <si>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</si>
  <si>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</si>
  <si>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</si>
  <si>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</si>
  <si>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</si>
  <si>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</si>
  <si>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</si>
  <si>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</si>
  <si>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</si>
  <si>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</si>
  <si>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</si>
  <si>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</si>
  <si>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</si>
  <si>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</si>
  <si>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</si>
  <si>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</si>
  <si>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</si>
  <si>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</si>
  <si>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</si>
  <si>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</si>
  <si>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</si>
  <si>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</si>
  <si>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</si>
  <si>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</si>
  <si>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</si>
  <si>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</si>
  <si>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</si>
  <si>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</si>
  <si>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</si>
  <si>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</si>
  <si>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</si>
  <si>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</si>
  <si>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</si>
  <si>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</si>
  <si>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</si>
  <si>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</si>
  <si>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</si>
  <si>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</si>
  <si>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</si>
  <si>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</si>
  <si>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</si>
  <si>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</si>
  <si>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</si>
  <si>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</si>
  <si>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</si>
  <si>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</si>
  <si>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</si>
  <si>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</si>
  <si>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</si>
  <si>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</si>
  <si>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</si>
  <si>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</si>
  <si>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</si>
  <si>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</si>
  <si>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</si>
  <si>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</si>
  <si>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</si>
  <si>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</si>
  <si>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</si>
  <si>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</si>
  <si>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</si>
  <si>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</si>
  <si>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</si>
  <si>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</si>
  <si>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</si>
  <si>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</si>
  <si>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</si>
  <si>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</si>
  <si>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</si>
  <si>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</si>
  <si>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</si>
  <si>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</si>
  <si>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</si>
  <si>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</si>
  <si>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</si>
  <si>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</si>
  <si>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</si>
  <si>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</si>
  <si>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</si>
  <si>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</si>
  <si>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</si>
  <si>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</si>
  <si>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</si>
  <si>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</si>
  <si>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</si>
  <si>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</si>
  <si>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</si>
  <si>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</si>
  <si>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</si>
  <si>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</si>
  <si>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</si>
  <si>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</si>
  <si>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</si>
  <si>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</si>
  <si>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</si>
  <si>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</si>
  <si>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</si>
  <si>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</si>
  <si>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</si>
  <si>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Munkaügyi Központ</t>
  </si>
  <si>
    <t>EU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</si>
  <si>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</si>
  <si>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</si>
  <si>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</si>
  <si>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</si>
  <si>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</si>
  <si>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</si>
  <si>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</si>
  <si>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</si>
  <si>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</si>
  <si>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</si>
  <si>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</si>
  <si>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</si>
  <si>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</si>
  <si>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</si>
  <si>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</si>
  <si>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</si>
  <si>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</si>
  <si>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</si>
  <si>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</si>
  <si>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</si>
  <si>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</si>
  <si>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</si>
  <si>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Működési célú támogatások államháztartáson belülről (2.1.+…+2.6.)</t>
  </si>
  <si>
    <t>Felhalmozási célú támogatások államháztartáson belülről (4.1.+4.5.)</t>
  </si>
  <si>
    <t>Közös Hivatala bevételei összesen:</t>
  </si>
  <si>
    <t>Völgységi Önkormányzatok Társulása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</si>
  <si>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</si>
  <si>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</si>
  <si>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</si>
  <si>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</si>
  <si>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</si>
  <si>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</si>
  <si>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</si>
  <si>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</si>
  <si>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</si>
  <si>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</si>
  <si>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</si>
  <si>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Önkormányzat</t>
  </si>
  <si>
    <t xml:space="preserve">   iskolafogászat</t>
  </si>
  <si>
    <t>közfogl.</t>
  </si>
  <si>
    <t xml:space="preserve">   technikai, kisegítő</t>
  </si>
  <si>
    <t>Szennyvíztisztító vásárlás részlet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</si>
  <si>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</si>
  <si>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</si>
  <si>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</si>
  <si>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</si>
  <si>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</si>
  <si>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</si>
  <si>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</si>
  <si>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</si>
  <si>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</si>
  <si>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</si>
  <si>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</si>
  <si>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</si>
  <si>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</si>
  <si>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</si>
  <si>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</si>
  <si>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</si>
  <si>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</si>
  <si>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</si>
  <si>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</si>
  <si>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</si>
  <si>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</si>
  <si>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</si>
  <si>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</si>
  <si>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</si>
  <si>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</si>
  <si>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</si>
  <si>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</si>
  <si>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</si>
  <si>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</si>
  <si>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</si>
  <si>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Képviselői keret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</si>
  <si>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</si>
  <si>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</si>
  <si>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</si>
  <si>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</si>
  <si>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</si>
  <si>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</si>
  <si>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</si>
  <si>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</si>
  <si>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</si>
  <si>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</si>
  <si>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</si>
  <si>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</si>
  <si>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</si>
  <si>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</si>
  <si>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</si>
  <si>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</si>
  <si>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</si>
  <si>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</si>
  <si>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</si>
  <si>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</si>
  <si>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</si>
  <si>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</si>
  <si>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</si>
  <si>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</si>
  <si>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</si>
  <si>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</si>
  <si>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</si>
  <si>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</si>
  <si>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</si>
  <si>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</si>
  <si>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</si>
  <si>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</si>
  <si>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</si>
  <si>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</si>
  <si>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</si>
  <si>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</si>
  <si>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</si>
  <si>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</si>
  <si>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</si>
  <si>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</si>
  <si>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</si>
  <si>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</si>
  <si>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</si>
  <si>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</si>
  <si>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</si>
  <si>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</si>
  <si>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</si>
  <si>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Jövedelemadók</t>
  </si>
  <si>
    <t>B31</t>
  </si>
  <si>
    <t>4.7</t>
  </si>
  <si>
    <t>9</t>
  </si>
  <si>
    <t>10</t>
  </si>
  <si>
    <t>3.1</t>
  </si>
  <si>
    <t>3.2</t>
  </si>
  <si>
    <t>3.3</t>
  </si>
  <si>
    <t xml:space="preserve">   polgármester, alpolgárm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</si>
  <si>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</si>
  <si>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</si>
  <si>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</si>
  <si>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</si>
  <si>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</si>
  <si>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</si>
  <si>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</si>
  <si>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</si>
  <si>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</si>
  <si>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</si>
  <si>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</si>
  <si>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</si>
  <si>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</si>
  <si>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</si>
  <si>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</si>
  <si>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</si>
  <si>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</si>
  <si>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</si>
  <si>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</si>
  <si>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</si>
  <si>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</si>
  <si>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</si>
  <si>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</si>
  <si>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</si>
  <si>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</si>
  <si>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</si>
  <si>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</si>
  <si>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</si>
  <si>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</si>
  <si>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</si>
  <si>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</si>
  <si>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</si>
  <si>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</si>
  <si>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</si>
  <si>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</si>
  <si>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</si>
  <si>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</si>
  <si>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</si>
  <si>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</si>
  <si>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</si>
  <si>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</si>
  <si>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</si>
  <si>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</si>
  <si>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</si>
  <si>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</si>
  <si>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</si>
  <si>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</si>
  <si>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</si>
  <si>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</si>
  <si>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</si>
  <si>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</si>
  <si>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</si>
  <si>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</si>
  <si>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</si>
  <si>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</si>
  <si>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</si>
  <si>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Fonyód Tábor felújítás</t>
  </si>
  <si>
    <t>Mezőföldvíz felújítások</t>
  </si>
  <si>
    <t>Szent I. u. 1. I. em. 2. felújítás</t>
  </si>
  <si>
    <t>Sportcsarnok felújítás</t>
  </si>
  <si>
    <t>Körforgalom építés</t>
  </si>
  <si>
    <t>Forintban !</t>
  </si>
  <si>
    <t>adatok Ft-ban</t>
  </si>
  <si>
    <t>Egyéb gép beszerzés</t>
  </si>
  <si>
    <t>Alapítványok támogatása</t>
  </si>
  <si>
    <t>Termál Kft. Működési támogatás</t>
  </si>
  <si>
    <t>KLIK</t>
  </si>
  <si>
    <t xml:space="preserve">Zeneiskola térítési díj </t>
  </si>
  <si>
    <t>Kiegészítő gyermekvédelmi támogatás</t>
  </si>
  <si>
    <t>Munkabér és járulékok időarányos többletkifizetésére</t>
  </si>
  <si>
    <t xml:space="preserve">Felhalmozási célú önkormányzati támogatások </t>
  </si>
  <si>
    <t>221. cím összesen:</t>
  </si>
  <si>
    <t>Foglalkoztatási paktumra</t>
  </si>
  <si>
    <t>Nemzetgazdasági Minisztérium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</si>
  <si>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</si>
  <si>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</si>
  <si>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</si>
  <si>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</si>
  <si>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</si>
  <si>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Magyarország Kormánya</t>
  </si>
  <si>
    <t>Államigazg</t>
  </si>
  <si>
    <t>16A. melléklet</t>
  </si>
  <si>
    <t>K513</t>
  </si>
  <si>
    <t>Fűtőmű Kft-ben üzletrész vásárlás</t>
  </si>
  <si>
    <t>Mezőföldvíz Kft-ben üzletrész vásárlás</t>
  </si>
  <si>
    <t>E.ON csatlakozás légvezeték kialakítás (Miénk itt a tér prg. Nem elszámolható ktg.)</t>
  </si>
  <si>
    <t>Telekkialakítás</t>
  </si>
  <si>
    <t>Váraljai parkerdő pályázattal nem fedezett rész</t>
  </si>
  <si>
    <t>TOP 2.1.2-15 Miénk itt a tér</t>
  </si>
  <si>
    <t>2018. évi előirányzat</t>
  </si>
  <si>
    <t>Hivatal tecnikai</t>
  </si>
  <si>
    <t>Előirányzat-felhasználási terv
2018. évre</t>
  </si>
  <si>
    <t>2018 évi eredeti előir.</t>
  </si>
  <si>
    <t xml:space="preserve"> Bonyhád Város Önkormányzata 2018. évi</t>
  </si>
  <si>
    <t xml:space="preserve"> Bonyhád Városi Önkormányzat 2018. évi</t>
  </si>
  <si>
    <t>Izmény Község Önkormányzata</t>
  </si>
  <si>
    <t>Bér átadás</t>
  </si>
  <si>
    <t>Móricz-Bezerédj u. felújítás</t>
  </si>
  <si>
    <t>Móricz-Bezerédj u. felújítására</t>
  </si>
  <si>
    <t>KEHOP 2.2.1-15 szennyvíztelep korszerűsítés</t>
  </si>
  <si>
    <t>TOP 3.1.1-15 Kerékpárút kiépítése</t>
  </si>
  <si>
    <t>TOP 3.2.1-15 Zeneiskola épületének erergetikai korsz.</t>
  </si>
  <si>
    <t>TOP 1.1.3-15 Agrárlogisztikai központ létesítése</t>
  </si>
  <si>
    <t>Önkormányzat Kisvejke</t>
  </si>
  <si>
    <t>Emberi Erőforrás Támogatáskezelő</t>
  </si>
  <si>
    <t>Evangélikus egyház támogatása</t>
  </si>
  <si>
    <t>Támogatás visszafizetés</t>
  </si>
  <si>
    <t>TOP 1.2.1 Váraljai parkerdő turisztikai vonzerejének fejlesztése</t>
  </si>
  <si>
    <t>TOP 4.2.1-15 Szoc.alapszolg.infr. És szolg.fejl.</t>
  </si>
  <si>
    <t>TOP 1.4.1-15 Férőhelybővítés és infr.fejl. A Bonyhádi Óvodában</t>
  </si>
  <si>
    <t>TOP 5.1.2 Foglalk. Paktum eszközbeszerzés</t>
  </si>
  <si>
    <t>TOP 1.2.1 Váralja parkerdő eszközbeszerzés</t>
  </si>
  <si>
    <t>TOP 2.1.3-15 Csapadékvíz infrastruktúra fejl.</t>
  </si>
  <si>
    <t>Társasházak hőszigetelésére</t>
  </si>
  <si>
    <t>Társasházak</t>
  </si>
  <si>
    <t>Orvosok</t>
  </si>
  <si>
    <t>Fogászat kisértékű eszköz beszerzés</t>
  </si>
  <si>
    <t>Bonyhád Város Önkormányzata likviditási terve
2018. évre</t>
  </si>
  <si>
    <t>Javasolt módosítás</t>
  </si>
  <si>
    <t>Módosított előirányzat</t>
  </si>
  <si>
    <t>Sportcentrum</t>
  </si>
  <si>
    <t>3. alcím összesen:</t>
  </si>
  <si>
    <t>4. alcím összesen:</t>
  </si>
  <si>
    <t>5. alcím összesen:</t>
  </si>
  <si>
    <t>2018. évi eredeti előirányzat</t>
  </si>
  <si>
    <t>Állam-igazg</t>
  </si>
  <si>
    <t>Államigaz-gatási</t>
  </si>
  <si>
    <t>Bonyhádi Sportcentrum</t>
  </si>
  <si>
    <t>2018. évi felújítási kiadások előirányzata felújítási célonként</t>
  </si>
  <si>
    <t>I. Intézményi felújítás</t>
  </si>
  <si>
    <t>Nettó</t>
  </si>
  <si>
    <t>Bruttó</t>
  </si>
  <si>
    <t>1. Varázskapu Bölcsőde és Óvoda Intézmény</t>
  </si>
  <si>
    <t>a) Szélkakasos Óvoda  kézmosók melegvizes ellátásának javítása, cirkulációs rendszerrel</t>
  </si>
  <si>
    <t>b) Szélkakasos ÓvodaÚj felnőt Wc. kialakítása</t>
  </si>
  <si>
    <t>c) Szélkakasos Óvoda 2 db csoportszoba parketta felújítása</t>
  </si>
  <si>
    <t>d) Malom Óvoda gazdasági folyosó szennyvízcső cseréje</t>
  </si>
  <si>
    <t>e) Pitypang Óvoda udvari játéktároló kialakítása</t>
  </si>
  <si>
    <t>f) Pitypang Óvoda 2 db bejárati ajtó cseréje</t>
  </si>
  <si>
    <t>Varázskapu Bölcsőde és Óvoda Intézmény összesen:</t>
  </si>
  <si>
    <t>2. Városi Könyvtár</t>
  </si>
  <si>
    <t>a) Wc. Kézmosók melegvizes ellátása</t>
  </si>
  <si>
    <t>Városi Könyvtár összesen:</t>
  </si>
  <si>
    <t>3. Művelődési Központ</t>
  </si>
  <si>
    <t>a) Bejárati ajtók behúzóval való ellátása (6 db kétszárnyú ajtó)</t>
  </si>
  <si>
    <t>Művelődési Központ összesen:</t>
  </si>
  <si>
    <t>4. Gondozási Központ</t>
  </si>
  <si>
    <t>a) Idősek Napközi Otthona udvari térkövezés helyreállítása</t>
  </si>
  <si>
    <t>b) Tetőfelújítás</t>
  </si>
  <si>
    <t>Gondozási Központ összesen:</t>
  </si>
  <si>
    <t>5. Völgységi Múzeum</t>
  </si>
  <si>
    <t>a) Utcai csapadék elvezetés járda alá helyezése</t>
  </si>
  <si>
    <t>b) Hátsó oldali csapadékvíz elvezetés kilalakítása</t>
  </si>
  <si>
    <t>Völgységi Múzeum összesen:</t>
  </si>
  <si>
    <t>5. Felújítási tartalékkeret</t>
  </si>
  <si>
    <t>I. Intézményi felújítás összesen:</t>
  </si>
  <si>
    <t>K</t>
  </si>
  <si>
    <t>II.  Egyéb felújítások</t>
  </si>
  <si>
    <t>Ö</t>
  </si>
  <si>
    <t>Árok felújítási-karbantartási keret</t>
  </si>
  <si>
    <t>Egyéb felújítás összesen:</t>
  </si>
  <si>
    <t>III. </t>
  </si>
  <si>
    <t>FELÚJÍTÁSOK MINDÖSSZESEN:</t>
  </si>
  <si>
    <t>K:</t>
  </si>
  <si>
    <t>Ö:</t>
  </si>
  <si>
    <t>I. Hitel, kamat törlesztés</t>
  </si>
  <si>
    <t>Beruházási hitelek törlesztése</t>
  </si>
  <si>
    <t>II. Beruházási kiadások</t>
  </si>
  <si>
    <t>Áfa</t>
  </si>
  <si>
    <t>TOP 5.1.2 foglalk. Paktum</t>
  </si>
  <si>
    <t>Beruházási kiadások összesen:</t>
  </si>
  <si>
    <t>III.: Pályázati célú tartalék</t>
  </si>
  <si>
    <t xml:space="preserve">Pályázati önrész </t>
  </si>
  <si>
    <t>ö</t>
  </si>
  <si>
    <t>IV. Felhalmozási c. pe. Átadás</t>
  </si>
  <si>
    <t>Felhalmozási kiadások mindösszesen:</t>
  </si>
  <si>
    <t>I. Beruházási kiadások</t>
  </si>
  <si>
    <t>Gép, berendezés beszerzése</t>
  </si>
  <si>
    <t>2016. évi 
tényleges</t>
  </si>
  <si>
    <t>2017.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</si>
  <si>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</si>
  <si>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</si>
  <si>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</si>
  <si>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</si>
  <si>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</si>
  <si>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</si>
  <si>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</si>
  <si>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</si>
  <si>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</si>
  <si>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</si>
  <si>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KIADÁSOK ÖSSZESEN: (4+9)</t>
  </si>
  <si>
    <t>EU-s projekt neve, azonosítója:</t>
  </si>
  <si>
    <t>TOP 1.2.1-15-TL1-2016-00001 Váraljai Parkerdő turisztikai vonzerejének fejlesztése</t>
  </si>
  <si>
    <t>Forintban!</t>
  </si>
  <si>
    <t>Források</t>
  </si>
  <si>
    <t>2018.</t>
  </si>
  <si>
    <t>2019.</t>
  </si>
  <si>
    <t>2019.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</si>
  <si>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</si>
  <si>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</si>
  <si>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</si>
  <si>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</si>
  <si>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</si>
  <si>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</si>
  <si>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</si>
  <si>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</si>
  <si>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</si>
  <si>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</si>
  <si>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</si>
  <si>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</si>
  <si>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TOP 1.4.1-15-TL1-2016-00001 Férőhelybőv.és inf.fejl.a Bonyhádi Varázskapu Óvodában</t>
  </si>
  <si>
    <t>TOP 2.1.3-15-TL1-2016-00047 Csapadékvíz inf.fejl.Bonyhádon</t>
  </si>
  <si>
    <t>TOP 3.1.1-15-TL1-2016-00002 Kerékpárút kiépítése</t>
  </si>
  <si>
    <t>TOP 1.3.15-TL1-2016-00006 Agrárlogisztikai központ létesítése</t>
  </si>
  <si>
    <t>TOP 1.1.1-15-TL1-2016-00006 Ipari Park bővítési lehetőségeinek megteremtése</t>
  </si>
  <si>
    <t>TOP 4.2.1-15-TL1-2016-00001 Szoc.alapszolg.infr.fejl.</t>
  </si>
  <si>
    <t xml:space="preserve">TOP 2.1.2-15-TL1-2016-00002 Miénk Itt a tér </t>
  </si>
  <si>
    <t>TOP 3.2.1-15-TL1-2016-0023 Bonyhádi Zeneiskola épületének energetikai korszerűsítése</t>
  </si>
  <si>
    <t>TOP-5.1.2-15-TL1-2016-00001 Foglalkoztatási paktum</t>
  </si>
  <si>
    <t>KEHOP 2.2.1-15-2015-00005 Szennyvíztelep korszerűsítés</t>
  </si>
  <si>
    <t>Többéves kihatással járó döntések számszerűsítése évenkénti bontásban és összesítve célok szerint</t>
  </si>
  <si>
    <t>Kötelezettség jogcíme</t>
  </si>
  <si>
    <t>Köt. váll.
 éve</t>
  </si>
  <si>
    <t>2018. előtti kifizetés</t>
  </si>
  <si>
    <t>Kiadás vonzata évenként</t>
  </si>
  <si>
    <t>2020.</t>
  </si>
  <si>
    <t>2020.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</si>
  <si>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</si>
  <si>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</si>
  <si>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</si>
  <si>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</si>
  <si>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</si>
  <si>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</si>
  <si>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</si>
  <si>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</si>
  <si>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</si>
  <si>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</si>
  <si>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</si>
  <si>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</si>
  <si>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</si>
  <si>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</si>
  <si>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</si>
  <si>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</si>
  <si>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</si>
  <si>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</si>
  <si>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</si>
  <si>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</si>
  <si>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</si>
  <si>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</si>
  <si>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</si>
  <si>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</si>
  <si>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</si>
  <si>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</si>
  <si>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</si>
  <si>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</si>
  <si>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</si>
  <si>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</si>
  <si>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</si>
  <si>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</si>
  <si>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</si>
  <si>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</si>
  <si>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</si>
  <si>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</si>
  <si>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</si>
  <si>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</si>
  <si>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</si>
  <si>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</si>
  <si>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</si>
  <si>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</si>
  <si>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</si>
  <si>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</si>
  <si>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</si>
  <si>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</si>
  <si>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</si>
  <si>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</si>
  <si>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</si>
  <si>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</si>
  <si>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</si>
  <si>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</si>
  <si>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</si>
  <si>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</si>
  <si>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</si>
  <si>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</si>
  <si>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</si>
  <si>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</si>
  <si>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</si>
  <si>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</si>
  <si>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</si>
  <si>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</si>
  <si>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</si>
  <si>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</si>
  <si>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</si>
  <si>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</si>
  <si>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</si>
  <si>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</si>
  <si>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</si>
  <si>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</si>
  <si>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</si>
  <si>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</si>
  <si>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</si>
  <si>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</si>
  <si>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</si>
  <si>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</si>
  <si>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</si>
  <si>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</si>
  <si>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</si>
  <si>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</si>
  <si>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</si>
  <si>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</si>
  <si>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</si>
  <si>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</si>
  <si>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</si>
  <si>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</si>
  <si>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</si>
  <si>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</si>
  <si>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</si>
  <si>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</si>
  <si>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</si>
  <si>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</si>
  <si>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</si>
  <si>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</si>
  <si>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</si>
  <si>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</si>
  <si>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</si>
  <si>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</si>
  <si>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</si>
  <si>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</si>
  <si>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</si>
  <si>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</si>
  <si>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</si>
  <si>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</si>
  <si>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</si>
  <si>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</si>
  <si>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</si>
  <si>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</si>
  <si>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</si>
  <si>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</si>
  <si>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</si>
  <si>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</si>
  <si>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</si>
  <si>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</si>
  <si>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</si>
  <si>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</si>
  <si>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</si>
  <si>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</si>
  <si>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</si>
  <si>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</si>
  <si>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</si>
  <si>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</si>
  <si>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</si>
  <si>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</si>
  <si>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</si>
  <si>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</si>
  <si>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</si>
  <si>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</si>
  <si>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</si>
  <si>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</si>
  <si>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</si>
  <si>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</si>
  <si>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</si>
  <si>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</si>
  <si>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</si>
  <si>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</si>
  <si>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</si>
  <si>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</si>
  <si>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</si>
  <si>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</si>
  <si>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</si>
  <si>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</si>
  <si>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</si>
  <si>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</si>
  <si>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</si>
  <si>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</si>
  <si>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</si>
  <si>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</si>
  <si>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</si>
  <si>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</si>
  <si>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</si>
  <si>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</si>
  <si>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</si>
  <si>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</si>
  <si>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</si>
  <si>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</si>
  <si>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</si>
  <si>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</si>
  <si>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</si>
  <si>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</si>
  <si>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</si>
  <si>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</si>
  <si>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</si>
  <si>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</si>
  <si>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</si>
  <si>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</si>
  <si>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</si>
  <si>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</si>
  <si>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</si>
  <si>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</si>
  <si>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</si>
  <si>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</si>
  <si>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</si>
  <si>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</si>
  <si>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</si>
  <si>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</si>
  <si>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</si>
  <si>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</si>
  <si>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</si>
  <si>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</si>
  <si>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</si>
  <si>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</si>
  <si>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</si>
  <si>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</si>
  <si>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</si>
  <si>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</si>
  <si>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</si>
  <si>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</si>
  <si>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</si>
  <si>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</si>
  <si>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</si>
  <si>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</si>
  <si>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</si>
  <si>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</si>
  <si>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</si>
  <si>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</si>
  <si>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</si>
  <si>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</si>
  <si>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48</t>
  </si>
  <si>
    <t>II.4.b (1)</t>
  </si>
  <si>
    <t>Alapfokozatú végzettségű pedagógus II. kategóriába sorolt óvodapedagógusok kiegészítő támogatása, akik a minősítést 2018. január 1-jei átsorolássalszerezték meg</t>
  </si>
  <si>
    <t>49</t>
  </si>
  <si>
    <t>II.4.a (2)</t>
  </si>
  <si>
    <t>Alapfokozatú végzettségű mesterpedagógus kategóriába sorolt óvodapedagógusok kiegészítő támogatása, akik a minősítést 2016. december 31-éig szerezték meg</t>
  </si>
  <si>
    <t>50</t>
  </si>
  <si>
    <t>II.4.b (2)</t>
  </si>
  <si>
    <t>Alapfokozatú végzettségű mesterpedagógus kategóriába sorolt óvodapedagógusok kiegészítő támogatása, akik a minősítést 2018. január 1-jei átsorolássalszerezték meg</t>
  </si>
  <si>
    <t>51</t>
  </si>
  <si>
    <t>II.4.a (3)</t>
  </si>
  <si>
    <t>Mesterfokozatú végzettségű pedagógus II. kategóriába sorolt óvodapedagógusok kiegészítő támogatása, akik a minősítést 2016. december 31-éig szerezték meg</t>
  </si>
  <si>
    <t>52</t>
  </si>
  <si>
    <t>II.4.b (3)</t>
  </si>
  <si>
    <t>Mesterfokozatú végzettségű pedagógus II. kategóriába sorolt óvodapedagógusok kiegészítő támogatása, akik a minősítést 2018. január 1-jei átsorolássalszerezték meg</t>
  </si>
  <si>
    <t>53</t>
  </si>
  <si>
    <t>II.4.a (4)</t>
  </si>
  <si>
    <t>Mesterfokozatú végzettségű mesterpedagógus kategóriába sorolt óvodapedagógusok kiegészítő támogatása, akik a minősítést 2016. december 31-éig szerezték meg</t>
  </si>
  <si>
    <t>54</t>
  </si>
  <si>
    <t>II.4.b (4)</t>
  </si>
  <si>
    <t>Mesterfokozatú végzettségű mesterpedagógus kategóriába sorolt óvodapedagógusok kiegészítő támogatása, akik a minősítést 2018. január 1-jei átsorolássalszerezték meg</t>
  </si>
  <si>
    <t>55</t>
  </si>
  <si>
    <t>II.4.a (5)</t>
  </si>
  <si>
    <t>56</t>
  </si>
  <si>
    <t>II.4.b (5)</t>
  </si>
  <si>
    <t>57</t>
  </si>
  <si>
    <t>II.4.a (6)</t>
  </si>
  <si>
    <t>58</t>
  </si>
  <si>
    <t>II.4.b (6)</t>
  </si>
  <si>
    <t>59</t>
  </si>
  <si>
    <t>II.4.a (7)</t>
  </si>
  <si>
    <t>60</t>
  </si>
  <si>
    <t>II.4.b (7)</t>
  </si>
  <si>
    <t>61</t>
  </si>
  <si>
    <t>II.4.a (8)</t>
  </si>
  <si>
    <t>62</t>
  </si>
  <si>
    <t>II.4.b (8)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</si>
  <si>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</si>
  <si>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</si>
  <si>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</si>
  <si>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</si>
  <si>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</si>
  <si>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</si>
  <si>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</si>
  <si>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</si>
  <si>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</si>
  <si>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</si>
  <si>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</si>
  <si>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</si>
  <si>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</si>
  <si>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</si>
  <si>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</si>
  <si>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</si>
  <si>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</si>
  <si>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68</t>
  </si>
  <si>
    <t>III.3.c (2)</t>
  </si>
  <si>
    <t>szociális étkeztetés - társulás által történő feladatellátás</t>
  </si>
  <si>
    <t>69</t>
  </si>
  <si>
    <t>III.3.da</t>
  </si>
  <si>
    <t>házi segítségnyújtás- szociális segítés</t>
  </si>
  <si>
    <t>70</t>
  </si>
  <si>
    <t>III.3.db (1)</t>
  </si>
  <si>
    <t>házi segítségnyújtás- személyi gondozás</t>
  </si>
  <si>
    <t>71</t>
  </si>
  <si>
    <t>III.3.db (2)</t>
  </si>
  <si>
    <t>házi segítségnyújtás- személyi gondozás -  társulás által történő feladatellátás</t>
  </si>
  <si>
    <t>72</t>
  </si>
  <si>
    <t>III.3.e</t>
  </si>
  <si>
    <t>falugondnoki vagy tanyagondnoki szolgáltatás összesen</t>
  </si>
  <si>
    <t>működési hó</t>
  </si>
  <si>
    <t>III.3.f Időskorúak nappali intézményi ellátása</t>
  </si>
  <si>
    <t>73</t>
  </si>
  <si>
    <t>III.3.f (1)</t>
  </si>
  <si>
    <t>időskorúak nappali intézményi ellátása</t>
  </si>
  <si>
    <t>74</t>
  </si>
  <si>
    <t>III.3.f (2)</t>
  </si>
  <si>
    <t>időskorúak nappali intézményi ellátása - társulás által történő feladatellátás</t>
  </si>
  <si>
    <t>75</t>
  </si>
  <si>
    <t>III.3.f (3)</t>
  </si>
  <si>
    <t>foglalkoztatási támogatásban részesülő időskorúak nappali intézményben ellátottak száma</t>
  </si>
  <si>
    <t>76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</si>
  <si>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</si>
  <si>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</si>
  <si>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</si>
  <si>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77</t>
  </si>
  <si>
    <t>III.3.g (1)</t>
  </si>
  <si>
    <t>fogyatékos személyek nappali intézményi ellátása</t>
  </si>
  <si>
    <t>78</t>
  </si>
  <si>
    <t>III.3.g (2)</t>
  </si>
  <si>
    <t>fogyatékos személyek nappali intézményi ellátása - társulás által történő feladatellátás</t>
  </si>
  <si>
    <t>79</t>
  </si>
  <si>
    <t>III.3.g (3)</t>
  </si>
  <si>
    <t>foglalkoztatási támogatásban részesülő fogyatékos nappali intézményben ellátottak száma</t>
  </si>
  <si>
    <t>80</t>
  </si>
  <si>
    <t>III.3.g (4)</t>
  </si>
  <si>
    <t>foglalkoztatási támogatásban részesülő fogyatékos nappali intézményben ellátottak száma - társulás által történő feladatellátás</t>
  </si>
  <si>
    <t>81</t>
  </si>
  <si>
    <t>III.3.g (5)</t>
  </si>
  <si>
    <t>demens személyek nappali intézményi ellátása</t>
  </si>
  <si>
    <t>82</t>
  </si>
  <si>
    <t>III.3.g (6)</t>
  </si>
  <si>
    <t>demens személyek nappali intézményi ellátása - társulás által történő feladatellátás</t>
  </si>
  <si>
    <t>83</t>
  </si>
  <si>
    <t>III.3.g (7)</t>
  </si>
  <si>
    <t>foglalkoztatási támogatásban részesülő, nappali intézményben ellátott demens személyek száma</t>
  </si>
  <si>
    <t>84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</si>
  <si>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</si>
  <si>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</si>
  <si>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</si>
  <si>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85</t>
  </si>
  <si>
    <t>III.3.h (1)</t>
  </si>
  <si>
    <t>pszichiátriai betegek nappali intézményi ellátása</t>
  </si>
  <si>
    <t>86</t>
  </si>
  <si>
    <t>III.3.h (2)</t>
  </si>
  <si>
    <t>pszichiátriai betegek nappali intézményi ellátása - társulás által történő feladatellátás</t>
  </si>
  <si>
    <t>87</t>
  </si>
  <si>
    <t>III.3.h (3)</t>
  </si>
  <si>
    <t>foglalkoztatási támogatásban részesülő, nappali intézményben ellátott pszichiátriai betegek száma</t>
  </si>
  <si>
    <t>88</t>
  </si>
  <si>
    <t>III.3.h (4)</t>
  </si>
  <si>
    <t>foglalkoztatási támogatásban részesülő, nappali intézményben ellátott pszichiátriai betegek száma - társulás által történő feladatellátás</t>
  </si>
  <si>
    <t>89</t>
  </si>
  <si>
    <t>III.3.h (5)</t>
  </si>
  <si>
    <t>szenvedélybetegek nappali intézményi ellátása</t>
  </si>
  <si>
    <t>90</t>
  </si>
  <si>
    <t>III.3.h (6)</t>
  </si>
  <si>
    <t>szenvedélybetegek nappali intézményi ellátása - társulás által történő feladatellátás</t>
  </si>
  <si>
    <t>91</t>
  </si>
  <si>
    <t>III.3.h (7)</t>
  </si>
  <si>
    <t>foglalkoztatási támogatásban részesülő, nappali intézményben ellátott szenvedélybetegek száma</t>
  </si>
  <si>
    <t>92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</si>
  <si>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</si>
  <si>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</si>
  <si>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</si>
  <si>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93</t>
  </si>
  <si>
    <t>III.3.i (1)</t>
  </si>
  <si>
    <t>hajléktalanok nappali intézményi ellátása</t>
  </si>
  <si>
    <t>94</t>
  </si>
  <si>
    <t>III.3.i (2)</t>
  </si>
  <si>
    <t>hajléktalanok nappali intézményi ellátása - társulás által történő feladatellátás</t>
  </si>
  <si>
    <t>III.3.j Családi bölcsőde</t>
  </si>
  <si>
    <t>95</t>
  </si>
  <si>
    <t>III.3.j (1)</t>
  </si>
  <si>
    <t>családi bölcsőde</t>
  </si>
  <si>
    <t>96</t>
  </si>
  <si>
    <t>III.3.j (2)</t>
  </si>
  <si>
    <t>családi bölcsőde - társulás által történő feladatellátás</t>
  </si>
  <si>
    <t>97</t>
  </si>
  <si>
    <t>III.3.j (3)</t>
  </si>
  <si>
    <t>Gyvt. 145. § (2c) bekezdés b) pontja alapján befogadást nyert napközbeni gyermekfelügyelet</t>
  </si>
  <si>
    <t>III.3.k Hajléktalanok átmeneti intézményei</t>
  </si>
  <si>
    <t>98</t>
  </si>
  <si>
    <t>III.3.k (1)</t>
  </si>
  <si>
    <t>hajléktalanok átmeneti szállása, éjjeli menedékhely összesen</t>
  </si>
  <si>
    <t>férőhely</t>
  </si>
  <si>
    <t>99</t>
  </si>
  <si>
    <t>III.3.k (6)</t>
  </si>
  <si>
    <t>hajléktalanok átmeneti szállása, éjjeli menedékhely összesen - társulás által történő feladatellátás</t>
  </si>
  <si>
    <t>100</t>
  </si>
  <si>
    <t>III.3.k (11)</t>
  </si>
  <si>
    <t xml:space="preserve">kizárólag lakhatási szolgáltatás </t>
  </si>
  <si>
    <t>III.3.l Támogató szolgáltatás</t>
  </si>
  <si>
    <t>101</t>
  </si>
  <si>
    <t>III.3.l (1)</t>
  </si>
  <si>
    <t>támogató szolgáltatás - alaptámogatás</t>
  </si>
  <si>
    <t>102</t>
  </si>
  <si>
    <t>III.3.l (2)</t>
  </si>
  <si>
    <t>támogató szolgáltatás - teljesítménytámogatás</t>
  </si>
  <si>
    <t>feladategység</t>
  </si>
  <si>
    <t>III.3.m Közösségi alapellátások</t>
  </si>
  <si>
    <t>103</t>
  </si>
  <si>
    <t>III.3.ma (1)</t>
  </si>
  <si>
    <t>pszichiátriai betegek részére nyújtott közösségi alapellátás - alaptámogatás</t>
  </si>
  <si>
    <t>104</t>
  </si>
  <si>
    <t>III.3.ma (2)</t>
  </si>
  <si>
    <t>pszichiátriai betegek részére nyújtott közösségi alapellátás - teljesítménytámogatás</t>
  </si>
  <si>
    <t>105</t>
  </si>
  <si>
    <t>III.3.mb (1)</t>
  </si>
  <si>
    <t>szenvedélybetegek részére nyújtott közösségi alapellátás - alaptámogatás</t>
  </si>
  <si>
    <t>106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</si>
  <si>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</si>
  <si>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</si>
  <si>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</si>
  <si>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</si>
  <si>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</si>
  <si>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</si>
  <si>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</si>
  <si>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</si>
  <si>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</si>
  <si>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</si>
  <si>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</si>
  <si>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</si>
  <si>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</si>
  <si>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</si>
  <si>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</si>
  <si>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</si>
  <si>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</si>
  <si>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</si>
  <si>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</si>
  <si>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</si>
  <si>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</si>
  <si>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</si>
  <si>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</si>
  <si>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</si>
  <si>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 Bölcsőde, mini bölcsőde támogatása</t>
  </si>
  <si>
    <t>113</t>
  </si>
  <si>
    <t>III.7.a (1)</t>
  </si>
  <si>
    <t>A finanszírozás szempontjából elismert szakmai dolgozók bértámogatása: felsőfokú végzettségű kisgyermeknevelők, szaktanácsadók</t>
  </si>
  <si>
    <t>114</t>
  </si>
  <si>
    <t>III.7.a (2)</t>
  </si>
  <si>
    <t>A finanszírozás szempontjából elismert szakmai dolgozók bértámogatása: bölcsődei dajkák, középfokú végzettségű kisgyermeknevelők, szaktanácsadók</t>
  </si>
  <si>
    <t>115</t>
  </si>
  <si>
    <t>III.7.b</t>
  </si>
  <si>
    <t>Bölcsődei üzemeltetési támogatás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</si>
  <si>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</si>
  <si>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</si>
  <si>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</si>
  <si>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</si>
  <si>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117</t>
  </si>
  <si>
    <t>IV.1.a</t>
  </si>
  <si>
    <t xml:space="preserve">Megyei hatókörű városi múzeumok feladatainak támogatása </t>
  </si>
  <si>
    <t>118</t>
  </si>
  <si>
    <t>IV.1.b</t>
  </si>
  <si>
    <t>Megyei hatókörű városi könyvtárak feladatainak támogatása</t>
  </si>
  <si>
    <t>119</t>
  </si>
  <si>
    <t>IV.1.c</t>
  </si>
  <si>
    <t xml:space="preserve">Megyeszékhely megyei jogú városok és Szentendre Város Önkormányzata közművelődési feladatainak támogatása </t>
  </si>
  <si>
    <t>120</t>
  </si>
  <si>
    <t>IV.1.d</t>
  </si>
  <si>
    <t>Települési önkormányzatok nyilvános könyvtári és a közművelődési feladatainak támogatása</t>
  </si>
  <si>
    <t>121</t>
  </si>
  <si>
    <t>IV.1.e</t>
  </si>
  <si>
    <t>Települési önkormányzatok muzeális intézményi feladatainak támogatása</t>
  </si>
  <si>
    <t>122</t>
  </si>
  <si>
    <t>IV.1.f</t>
  </si>
  <si>
    <t xml:space="preserve">Budapest Főváros Önkormányzata múzeumi, könyvtári és közművelődési feladatainak támogatása </t>
  </si>
  <si>
    <t>123</t>
  </si>
  <si>
    <t>IV.1.g</t>
  </si>
  <si>
    <t>Fővárosi kerületi önkormányzatok közművelődési feladatainak támogatása</t>
  </si>
  <si>
    <t>124</t>
  </si>
  <si>
    <t>IV.1.h</t>
  </si>
  <si>
    <t xml:space="preserve">Megyei hatókörű városi könyvtár kistelepülési könyvtári célú kiegészítő támogatása </t>
  </si>
  <si>
    <t>125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</si>
  <si>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</si>
  <si>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</si>
  <si>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</si>
  <si>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</si>
  <si>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</si>
  <si>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</si>
  <si>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127</t>
  </si>
  <si>
    <t>IV.2.a</t>
  </si>
  <si>
    <t>Színházművészeti szervezetek támogatása</t>
  </si>
  <si>
    <t>IV.2.aa A nemzeti minősítésű színházművészeti szervezetek</t>
  </si>
  <si>
    <t>128</t>
  </si>
  <si>
    <t>IV.2.aa</t>
  </si>
  <si>
    <t>támogatása összesen</t>
  </si>
  <si>
    <t>129</t>
  </si>
  <si>
    <t>IV.2.aaa</t>
  </si>
  <si>
    <t xml:space="preserve">művészeti támogatása </t>
  </si>
  <si>
    <t>130</t>
  </si>
  <si>
    <t>IV.2.aab</t>
  </si>
  <si>
    <t xml:space="preserve">létesítmény-gazdálkodási célú működési támogatása </t>
  </si>
  <si>
    <t>IV.2.ab A kiemelt minősítésű színházművészeti szervezetek</t>
  </si>
  <si>
    <t>131</t>
  </si>
  <si>
    <t>IV.2.ab</t>
  </si>
  <si>
    <t>132</t>
  </si>
  <si>
    <t>IV.2.aba</t>
  </si>
  <si>
    <t>művészeti támogatása</t>
  </si>
  <si>
    <t>133</t>
  </si>
  <si>
    <t>IV.2.abb</t>
  </si>
  <si>
    <t>134</t>
  </si>
  <si>
    <t>IV.2.b</t>
  </si>
  <si>
    <t>Táncművészeti szervezetek támogatása</t>
  </si>
  <si>
    <t>IV.2.ba A nemzeti minősítésű táncművészeti szervezetek</t>
  </si>
  <si>
    <t>135</t>
  </si>
  <si>
    <t>IV.2.ba</t>
  </si>
  <si>
    <t>136</t>
  </si>
  <si>
    <t>IV.2.baa</t>
  </si>
  <si>
    <t>137</t>
  </si>
  <si>
    <t>IV.2.bab</t>
  </si>
  <si>
    <t>létesítmény-gazdálkodási célú működési támogatása</t>
  </si>
  <si>
    <t>IV.2.bb A kiemelt minősítésű táncművészeti szervezetek</t>
  </si>
  <si>
    <t>138</t>
  </si>
  <si>
    <t>IV.2.bb</t>
  </si>
  <si>
    <t>139</t>
  </si>
  <si>
    <t>IV.2.bba</t>
  </si>
  <si>
    <t>140</t>
  </si>
  <si>
    <t>IV.2.bbb</t>
  </si>
  <si>
    <t>141</t>
  </si>
  <si>
    <t>IV.2.c</t>
  </si>
  <si>
    <t>Zeneművészeti szervezetek támogatása</t>
  </si>
  <si>
    <t>142</t>
  </si>
  <si>
    <t>IV.2.ca</t>
  </si>
  <si>
    <t>Nemzeti és kiemelt minősítésű zenekarok támogatása</t>
  </si>
  <si>
    <t>143</t>
  </si>
  <si>
    <t>IV.2.cb</t>
  </si>
  <si>
    <t>Nemzeti és kiemelt minősítésű énekkarok támogatása</t>
  </si>
  <si>
    <t>144</t>
  </si>
  <si>
    <t>IV.2.</t>
  </si>
  <si>
    <t>A települési önkormányzatok által fenntartott, illetve támogatott előadó-művészeti szervezetek támogatása összesen</t>
  </si>
  <si>
    <t>145</t>
  </si>
  <si>
    <t>IV.</t>
  </si>
  <si>
    <t>A települési önkormányzatok kulturális feladatainak támogatása</t>
  </si>
  <si>
    <t>Normatív állami támogatás összesen: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</si>
  <si>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</si>
  <si>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</si>
  <si>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</si>
  <si>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</si>
  <si>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</si>
  <si>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</si>
  <si>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</si>
  <si>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</si>
  <si>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</si>
  <si>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</si>
  <si>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</si>
  <si>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</si>
  <si>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2019. évi</t>
  </si>
  <si>
    <t>2020. évi</t>
  </si>
  <si>
    <t>2021. évi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</si>
  <si>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</si>
  <si>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</si>
  <si>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</si>
  <si>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</si>
  <si>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</si>
  <si>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</si>
  <si>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 xml:space="preserve">   Tartalékok</t>
  </si>
  <si>
    <t>FINANSZÍROZÁSI KIADÁSOK ÖSSZESEN:</t>
  </si>
  <si>
    <t>KIADÁSOK ÖSSZESEN: (4.+5.)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</si>
</sst>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  <numFmt numFmtId="169" formatCode="_(* #,##0_);_(* \(#,##0\);_(* &quot;-&quot;??_);_(@_)"/>
    <numFmt numFmtId="170" formatCode="#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8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lightHorizontal"/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1" fillId="0" borderId="0"/>
    <xf numFmtId="0" fontId="28" fillId="0" borderId="0"/>
    <xf numFmtId="0" fontId="36" fillId="0" borderId="0"/>
    <xf numFmtId="0" fontId="29" fillId="0" borderId="0"/>
    <xf numFmtId="0" fontId="12" fillId="0" borderId="0"/>
    <xf numFmtId="0" fontId="28" fillId="0" borderId="0"/>
    <xf numFmtId="0" fontId="28" fillId="0" borderId="0"/>
    <xf numFmtId="0" fontId="12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" fillId="0" borderId="0"/>
    <xf numFmtId="0" fontId="28" fillId="0" borderId="0"/>
  </cellStyleXfs>
  <cellXfs count="1008">
    <xf numFmtId="0" fontId="0" fillId="0" borderId="0" xfId="0"/>
    <xf numFmtId="165" fontId="2" fillId="0" borderId="0" xfId="5" applyNumberFormat="1" applyFont="1" applyFill="1" applyAlignment="1" applyProtection="1">
      <alignment horizontal="left" vertical="center" wrapText="1"/>
    </xf>
    <xf numFmtId="165" fontId="3" fillId="0" borderId="0" xfId="5" applyNumberFormat="1" applyFont="1" applyFill="1" applyAlignment="1" applyProtection="1">
      <alignment vertical="center" wrapText="1"/>
    </xf>
    <xf numFmtId="165" fontId="2" fillId="0" borderId="0" xfId="5" applyNumberFormat="1" applyFont="1" applyFill="1" applyAlignment="1" applyProtection="1">
      <alignment vertical="center" wrapText="1"/>
    </xf>
    <xf numFmtId="0" fontId="4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0" fontId="1" fillId="0" borderId="0" xfId="5" applyFill="1" applyAlignment="1" applyProtection="1">
      <alignment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5" fillId="0" borderId="0" xfId="5" applyFont="1" applyFill="1" applyAlignment="1" applyProtection="1">
      <alignment horizontal="center" vertical="center" wrapText="1"/>
    </xf>
    <xf numFmtId="0" fontId="4" fillId="0" borderId="3" xfId="5" applyFont="1" applyFill="1" applyBorder="1" applyAlignment="1" applyProtection="1">
      <alignment horizontal="center" vertical="center" wrapText="1"/>
    </xf>
    <xf numFmtId="0" fontId="4" fillId="0" borderId="4" xfId="5" applyFont="1" applyFill="1" applyBorder="1" applyAlignment="1" applyProtection="1">
      <alignment horizontal="center" vertical="center" wrapText="1"/>
    </xf>
    <xf numFmtId="0" fontId="9" fillId="0" borderId="2" xfId="5" applyFont="1" applyFill="1" applyBorder="1" applyAlignment="1" applyProtection="1">
      <alignment horizontal="left" vertical="center" wrapText="1" indent="1"/>
    </xf>
    <xf numFmtId="165" fontId="9" fillId="0" borderId="5" xfId="5" applyNumberFormat="1" applyFont="1" applyFill="1" applyBorder="1" applyAlignment="1" applyProtection="1">
      <alignment horizontal="right" vertical="center" wrapText="1" indent="1"/>
    </xf>
    <xf numFmtId="0" fontId="10" fillId="0" borderId="0" xfId="5" applyFont="1" applyFill="1" applyAlignment="1" applyProtection="1">
      <alignment vertical="center" wrapText="1"/>
    </xf>
    <xf numFmtId="49" fontId="11" fillId="0" borderId="6" xfId="5" applyNumberFormat="1" applyFont="1" applyFill="1" applyBorder="1" applyAlignment="1" applyProtection="1">
      <alignment horizontal="center" vertical="center" wrapText="1"/>
    </xf>
    <xf numFmtId="0" fontId="13" fillId="0" borderId="7" xfId="9" applyFont="1" applyFill="1" applyBorder="1" applyAlignment="1" applyProtection="1">
      <alignment horizontal="left" vertical="center" wrapText="1" indent="1"/>
    </xf>
    <xf numFmtId="165" fontId="13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5" applyFont="1" applyFill="1" applyAlignment="1" applyProtection="1">
      <alignment vertical="center" wrapText="1"/>
    </xf>
    <xf numFmtId="0" fontId="13" fillId="0" borderId="9" xfId="9" applyFont="1" applyFill="1" applyBorder="1" applyAlignment="1" applyProtection="1">
      <alignment horizontal="left" vertical="center" wrapText="1" indent="1"/>
    </xf>
    <xf numFmtId="0" fontId="9" fillId="0" borderId="1" xfId="5" applyFont="1" applyFill="1" applyBorder="1" applyAlignment="1" applyProtection="1">
      <alignment horizontal="center" vertical="center" wrapText="1"/>
    </xf>
    <xf numFmtId="0" fontId="9" fillId="0" borderId="2" xfId="9" applyFont="1" applyFill="1" applyBorder="1" applyAlignment="1" applyProtection="1">
      <alignment horizontal="left" vertical="center" wrapText="1" indent="1"/>
    </xf>
    <xf numFmtId="165" fontId="9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0" xfId="5" applyNumberFormat="1" applyFont="1" applyFill="1" applyBorder="1" applyAlignment="1" applyProtection="1">
      <alignment horizontal="center" vertical="center" wrapText="1"/>
    </xf>
    <xf numFmtId="0" fontId="11" fillId="0" borderId="9" xfId="9" applyFont="1" applyFill="1" applyBorder="1" applyAlignment="1" applyProtection="1">
      <alignment horizontal="left" vertical="center" wrapText="1" indent="1"/>
    </xf>
    <xf numFmtId="165" fontId="11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9" applyFont="1" applyFill="1" applyBorder="1" applyAlignment="1" applyProtection="1">
      <alignment horizontal="left" vertical="center" wrapText="1" indent="1"/>
    </xf>
    <xf numFmtId="165" fontId="11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9" applyFont="1" applyFill="1" applyBorder="1" applyAlignment="1" applyProtection="1">
      <alignment horizontal="left" vertical="center" wrapText="1" indent="1"/>
    </xf>
    <xf numFmtId="165" fontId="9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5" applyNumberFormat="1" applyFont="1" applyFill="1" applyBorder="1" applyAlignment="1" applyProtection="1">
      <alignment horizontal="right" vertical="center" wrapText="1" indent="1"/>
    </xf>
    <xf numFmtId="0" fontId="15" fillId="0" borderId="1" xfId="5" applyFont="1" applyBorder="1" applyAlignment="1" applyProtection="1">
      <alignment horizontal="center" vertical="center" wrapText="1"/>
    </xf>
    <xf numFmtId="0" fontId="16" fillId="0" borderId="16" xfId="5" applyFont="1" applyBorder="1" applyAlignment="1" applyProtection="1">
      <alignment horizontal="left" wrapText="1" indent="1"/>
    </xf>
    <xf numFmtId="165" fontId="8" fillId="0" borderId="15" xfId="5" applyNumberFormat="1" applyFont="1" applyFill="1" applyBorder="1" applyAlignment="1" applyProtection="1">
      <alignment horizontal="right" vertical="center" wrapText="1" indent="1"/>
    </xf>
    <xf numFmtId="0" fontId="13" fillId="0" borderId="0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horizontal="left" vertical="center" wrapText="1" indent="1"/>
    </xf>
    <xf numFmtId="165" fontId="8" fillId="0" borderId="0" xfId="5" applyNumberFormat="1" applyFont="1" applyFill="1" applyBorder="1" applyAlignment="1" applyProtection="1">
      <alignment horizontal="right" vertical="center" wrapText="1" indent="1"/>
    </xf>
    <xf numFmtId="0" fontId="13" fillId="0" borderId="0" xfId="5" applyFont="1" applyFill="1" applyAlignment="1" applyProtection="1">
      <alignment horizontal="left" vertical="center" wrapText="1"/>
    </xf>
    <xf numFmtId="0" fontId="13" fillId="0" borderId="0" xfId="5" applyFont="1" applyFill="1" applyAlignment="1" applyProtection="1">
      <alignment vertical="center" wrapText="1"/>
    </xf>
    <xf numFmtId="0" fontId="8" fillId="0" borderId="17" xfId="5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vertical="center" wrapText="1"/>
    </xf>
    <xf numFmtId="165" fontId="11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" xfId="5" applyFont="1" applyFill="1" applyBorder="1" applyAlignment="1" applyProtection="1">
      <alignment horizontal="left" vertical="center" wrapText="1" indent="1"/>
    </xf>
    <xf numFmtId="165" fontId="8" fillId="0" borderId="5" xfId="5" applyNumberFormat="1" applyFont="1" applyFill="1" applyBorder="1" applyAlignment="1" applyProtection="1">
      <alignment horizontal="right" vertical="center" wrapText="1" indent="1"/>
    </xf>
    <xf numFmtId="0" fontId="1" fillId="0" borderId="0" xfId="5" applyFill="1" applyAlignment="1" applyProtection="1">
      <alignment horizontal="left" vertical="center" wrapText="1"/>
    </xf>
    <xf numFmtId="0" fontId="1" fillId="0" borderId="0" xfId="5" applyFill="1" applyAlignment="1" applyProtection="1">
      <alignment horizontal="right" vertical="center" wrapText="1" indent="1"/>
    </xf>
    <xf numFmtId="0" fontId="7" fillId="0" borderId="1" xfId="5" applyFont="1" applyFill="1" applyBorder="1" applyAlignment="1" applyProtection="1">
      <alignment horizontal="left" vertical="center"/>
    </xf>
    <xf numFmtId="0" fontId="7" fillId="0" borderId="16" xfId="5" applyFont="1" applyFill="1" applyBorder="1" applyAlignment="1" applyProtection="1">
      <alignment vertical="center" wrapText="1"/>
    </xf>
    <xf numFmtId="3" fontId="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5" applyFont="1" applyFill="1" applyBorder="1" applyAlignment="1" applyProtection="1">
      <alignment horizontal="center" vertical="center" wrapText="1"/>
    </xf>
    <xf numFmtId="165" fontId="1" fillId="0" borderId="0" xfId="5" applyNumberFormat="1" applyFill="1" applyAlignment="1" applyProtection="1">
      <alignment vertical="center" wrapText="1"/>
    </xf>
    <xf numFmtId="0" fontId="8" fillId="0" borderId="1" xfId="9" applyFont="1" applyFill="1" applyBorder="1" applyAlignment="1" applyProtection="1">
      <alignment horizontal="center" vertical="center" wrapText="1"/>
    </xf>
    <xf numFmtId="165" fontId="8" fillId="0" borderId="5" xfId="9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49" fontId="13" fillId="0" borderId="10" xfId="9" applyNumberFormat="1" applyFont="1" applyFill="1" applyBorder="1" applyAlignment="1" applyProtection="1">
      <alignment horizontal="center" vertical="center" wrapText="1"/>
    </xf>
    <xf numFmtId="165" fontId="13" fillId="0" borderId="19" xfId="9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49" fontId="13" fillId="0" borderId="20" xfId="9" applyNumberFormat="1" applyFont="1" applyFill="1" applyBorder="1" applyAlignment="1" applyProtection="1">
      <alignment horizontal="center" vertical="center" wrapText="1"/>
    </xf>
    <xf numFmtId="0" fontId="13" fillId="0" borderId="21" xfId="9" applyFont="1" applyFill="1" applyBorder="1" applyAlignment="1" applyProtection="1">
      <alignment horizontal="left" vertical="center" wrapText="1" indent="1"/>
    </xf>
    <xf numFmtId="165" fontId="9" fillId="0" borderId="5" xfId="9" applyNumberFormat="1" applyFont="1" applyFill="1" applyBorder="1" applyAlignment="1" applyProtection="1">
      <alignment horizontal="right" vertical="center" wrapText="1" indent="1"/>
    </xf>
    <xf numFmtId="165" fontId="15" fillId="0" borderId="5" xfId="0" applyNumberFormat="1" applyFont="1" applyBorder="1" applyAlignment="1" applyProtection="1">
      <alignment horizontal="right" vertical="center" wrapText="1" indent="1"/>
    </xf>
    <xf numFmtId="165" fontId="18" fillId="0" borderId="5" xfId="0" quotePrefix="1" applyNumberFormat="1" applyFont="1" applyBorder="1" applyAlignment="1" applyProtection="1">
      <alignment horizontal="right" vertical="center" wrapText="1" indent="1"/>
    </xf>
    <xf numFmtId="0" fontId="12" fillId="0" borderId="0" xfId="9" applyFill="1" applyProtection="1"/>
    <xf numFmtId="0" fontId="6" fillId="0" borderId="22" xfId="5" applyFont="1" applyFill="1" applyBorder="1" applyAlignment="1" applyProtection="1">
      <alignment horizontal="right" vertical="center"/>
    </xf>
    <xf numFmtId="0" fontId="4" fillId="0" borderId="1" xfId="9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center" vertical="center" wrapText="1"/>
    </xf>
    <xf numFmtId="0" fontId="4" fillId="0" borderId="5" xfId="9" applyFont="1" applyFill="1" applyBorder="1" applyAlignment="1" applyProtection="1">
      <alignment horizontal="center" vertical="center" wrapText="1"/>
    </xf>
    <xf numFmtId="0" fontId="8" fillId="0" borderId="23" xfId="9" applyFont="1" applyFill="1" applyBorder="1" applyAlignment="1" applyProtection="1">
      <alignment horizontal="center" vertical="center" wrapText="1"/>
    </xf>
    <xf numFmtId="0" fontId="8" fillId="0" borderId="24" xfId="9" applyFont="1" applyFill="1" applyBorder="1" applyAlignment="1" applyProtection="1">
      <alignment horizontal="center" vertical="center" wrapText="1"/>
    </xf>
    <xf numFmtId="0" fontId="8" fillId="0" borderId="25" xfId="9" applyFont="1" applyFill="1" applyBorder="1" applyAlignment="1" applyProtection="1">
      <alignment horizontal="center" vertical="center" wrapText="1"/>
    </xf>
    <xf numFmtId="0" fontId="13" fillId="0" borderId="0" xfId="9" applyFont="1" applyFill="1" applyProtection="1"/>
    <xf numFmtId="0" fontId="8" fillId="0" borderId="1" xfId="9" applyFont="1" applyFill="1" applyBorder="1" applyAlignment="1" applyProtection="1">
      <alignment horizontal="left" vertical="center" wrapText="1" indent="1"/>
    </xf>
    <xf numFmtId="0" fontId="8" fillId="0" borderId="2" xfId="9" applyFont="1" applyFill="1" applyBorder="1" applyAlignment="1" applyProtection="1">
      <alignment horizontal="left" vertical="center" wrapText="1" indent="1"/>
    </xf>
    <xf numFmtId="0" fontId="20" fillId="0" borderId="0" xfId="9" applyFont="1" applyFill="1" applyProtection="1"/>
    <xf numFmtId="49" fontId="13" fillId="0" borderId="10" xfId="9" applyNumberFormat="1" applyFont="1" applyFill="1" applyBorder="1" applyAlignment="1" applyProtection="1">
      <alignment horizontal="left" vertical="center" wrapText="1" indent="1"/>
    </xf>
    <xf numFmtId="0" fontId="21" fillId="0" borderId="9" xfId="5" applyFont="1" applyBorder="1" applyAlignment="1" applyProtection="1">
      <alignment horizontal="left" wrapText="1" indent="1"/>
    </xf>
    <xf numFmtId="165" fontId="13" fillId="0" borderId="11" xfId="9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6" xfId="9" applyNumberFormat="1" applyFont="1" applyFill="1" applyBorder="1" applyAlignment="1" applyProtection="1">
      <alignment horizontal="left" vertical="center" wrapText="1" indent="1"/>
    </xf>
    <xf numFmtId="0" fontId="21" fillId="0" borderId="7" xfId="5" applyFont="1" applyBorder="1" applyAlignment="1" applyProtection="1">
      <alignment horizontal="left" wrapText="1" indent="1"/>
    </xf>
    <xf numFmtId="165" fontId="13" fillId="0" borderId="8" xfId="9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6" xfId="9" applyNumberFormat="1" applyFont="1" applyFill="1" applyBorder="1" applyAlignment="1" applyProtection="1">
      <alignment horizontal="left" vertical="center" wrapText="1" indent="1"/>
    </xf>
    <xf numFmtId="0" fontId="21" fillId="0" borderId="27" xfId="5" applyFont="1" applyBorder="1" applyAlignment="1" applyProtection="1">
      <alignment horizontal="left" wrapText="1" indent="1"/>
    </xf>
    <xf numFmtId="0" fontId="15" fillId="0" borderId="2" xfId="5" applyFont="1" applyBorder="1" applyAlignment="1" applyProtection="1">
      <alignment horizontal="left" vertical="center" wrapText="1" indent="1"/>
    </xf>
    <xf numFmtId="165" fontId="13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1" xfId="9" applyNumberFormat="1" applyFont="1" applyFill="1" applyBorder="1" applyAlignment="1" applyProtection="1">
      <alignment horizontal="right" vertical="center" wrapText="1" indent="1"/>
    </xf>
    <xf numFmtId="165" fontId="11" fillId="0" borderId="8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1" xfId="9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5" applyFont="1" applyBorder="1" applyAlignment="1" applyProtection="1">
      <alignment wrapText="1"/>
    </xf>
    <xf numFmtId="0" fontId="21" fillId="0" borderId="27" xfId="5" applyFont="1" applyBorder="1" applyAlignment="1" applyProtection="1">
      <alignment wrapText="1"/>
    </xf>
    <xf numFmtId="0" fontId="21" fillId="0" borderId="10" xfId="5" applyFont="1" applyBorder="1" applyAlignment="1" applyProtection="1">
      <alignment wrapText="1"/>
    </xf>
    <xf numFmtId="0" fontId="21" fillId="0" borderId="6" xfId="5" applyFont="1" applyBorder="1" applyAlignment="1" applyProtection="1">
      <alignment wrapText="1"/>
    </xf>
    <xf numFmtId="0" fontId="21" fillId="0" borderId="26" xfId="5" applyFont="1" applyBorder="1" applyAlignment="1" applyProtection="1">
      <alignment wrapText="1"/>
    </xf>
    <xf numFmtId="165" fontId="8" fillId="0" borderId="5" xfId="9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5" applyFont="1" applyBorder="1" applyAlignment="1" applyProtection="1">
      <alignment wrapText="1"/>
    </xf>
    <xf numFmtId="0" fontId="15" fillId="0" borderId="13" xfId="5" applyFont="1" applyBorder="1" applyAlignment="1" applyProtection="1">
      <alignment wrapText="1"/>
    </xf>
    <xf numFmtId="0" fontId="15" fillId="0" borderId="0" xfId="5" applyFont="1" applyBorder="1" applyAlignment="1" applyProtection="1">
      <alignment wrapText="1"/>
    </xf>
    <xf numFmtId="0" fontId="12" fillId="0" borderId="0" xfId="9" applyFill="1" applyAlignment="1" applyProtection="1"/>
    <xf numFmtId="0" fontId="8" fillId="0" borderId="2" xfId="9" applyFont="1" applyFill="1" applyBorder="1" applyAlignment="1" applyProtection="1">
      <alignment horizontal="center" vertical="center" wrapText="1"/>
    </xf>
    <xf numFmtId="0" fontId="8" fillId="0" borderId="5" xfId="9" applyFont="1" applyFill="1" applyBorder="1" applyAlignment="1" applyProtection="1">
      <alignment horizontal="center" vertical="center" wrapText="1"/>
    </xf>
    <xf numFmtId="0" fontId="8" fillId="0" borderId="23" xfId="9" applyFont="1" applyFill="1" applyBorder="1" applyAlignment="1" applyProtection="1">
      <alignment horizontal="left" vertical="center" wrapText="1" indent="1"/>
    </xf>
    <xf numFmtId="0" fontId="8" fillId="0" borderId="24" xfId="9" applyFont="1" applyFill="1" applyBorder="1" applyAlignment="1" applyProtection="1">
      <alignment vertical="center" wrapText="1"/>
    </xf>
    <xf numFmtId="165" fontId="8" fillId="0" borderId="25" xfId="9" applyNumberFormat="1" applyFont="1" applyFill="1" applyBorder="1" applyAlignment="1" applyProtection="1">
      <alignment horizontal="right" vertical="center" wrapText="1" indent="1"/>
    </xf>
    <xf numFmtId="49" fontId="13" fillId="0" borderId="30" xfId="9" applyNumberFormat="1" applyFont="1" applyFill="1" applyBorder="1" applyAlignment="1" applyProtection="1">
      <alignment horizontal="left" vertical="center" wrapText="1" indent="1"/>
    </xf>
    <xf numFmtId="0" fontId="13" fillId="0" borderId="31" xfId="9" applyFont="1" applyFill="1" applyBorder="1" applyAlignment="1" applyProtection="1">
      <alignment horizontal="left" vertical="center" wrapText="1" indent="1"/>
    </xf>
    <xf numFmtId="165" fontId="13" fillId="0" borderId="32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3" xfId="9" applyFont="1" applyFill="1" applyBorder="1" applyAlignment="1" applyProtection="1">
      <alignment horizontal="left" vertical="center" wrapText="1" indent="1"/>
    </xf>
    <xf numFmtId="0" fontId="13" fillId="0" borderId="0" xfId="9" applyFont="1" applyFill="1" applyBorder="1" applyAlignment="1" applyProtection="1">
      <alignment horizontal="left" vertical="center" wrapText="1" indent="1"/>
    </xf>
    <xf numFmtId="49" fontId="13" fillId="0" borderId="20" xfId="9" applyNumberFormat="1" applyFont="1" applyFill="1" applyBorder="1" applyAlignment="1" applyProtection="1">
      <alignment horizontal="left" vertical="center" wrapText="1" indent="1"/>
    </xf>
    <xf numFmtId="0" fontId="8" fillId="0" borderId="2" xfId="9" applyFont="1" applyFill="1" applyBorder="1" applyAlignment="1" applyProtection="1">
      <alignment vertical="center" wrapText="1"/>
    </xf>
    <xf numFmtId="0" fontId="13" fillId="0" borderId="27" xfId="9" applyFont="1" applyFill="1" applyBorder="1" applyAlignment="1" applyProtection="1">
      <alignment horizontal="left" vertical="center" wrapText="1" indent="1"/>
    </xf>
    <xf numFmtId="0" fontId="21" fillId="0" borderId="27" xfId="5" applyFont="1" applyBorder="1" applyAlignment="1" applyProtection="1">
      <alignment horizontal="left" vertical="center" wrapText="1" indent="1"/>
    </xf>
    <xf numFmtId="165" fontId="13" fillId="0" borderId="34" xfId="9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5" xfId="5" applyNumberFormat="1" applyFont="1" applyBorder="1" applyAlignment="1" applyProtection="1">
      <alignment horizontal="right" vertical="center" wrapText="1" indent="1"/>
    </xf>
    <xf numFmtId="165" fontId="18" fillId="0" borderId="5" xfId="5" quotePrefix="1" applyNumberFormat="1" applyFont="1" applyBorder="1" applyAlignment="1" applyProtection="1">
      <alignment horizontal="right" vertical="center" wrapText="1" indent="1"/>
    </xf>
    <xf numFmtId="0" fontId="22" fillId="0" borderId="0" xfId="9" applyFont="1" applyFill="1" applyProtection="1"/>
    <xf numFmtId="0" fontId="23" fillId="0" borderId="0" xfId="9" applyFont="1" applyFill="1" applyProtection="1"/>
    <xf numFmtId="0" fontId="15" fillId="0" borderId="29" xfId="5" applyFont="1" applyBorder="1" applyAlignment="1" applyProtection="1">
      <alignment horizontal="left" vertical="center" wrapText="1" indent="1"/>
    </xf>
    <xf numFmtId="0" fontId="18" fillId="0" borderId="13" xfId="5" applyFont="1" applyBorder="1" applyAlignment="1" applyProtection="1">
      <alignment horizontal="left" vertical="center" wrapText="1" indent="1"/>
    </xf>
    <xf numFmtId="0" fontId="12" fillId="0" borderId="0" xfId="9" applyFont="1" applyFill="1" applyProtection="1"/>
    <xf numFmtId="0" fontId="12" fillId="0" borderId="0" xfId="9" applyFont="1" applyFill="1" applyAlignment="1" applyProtection="1">
      <alignment horizontal="right" vertical="center" indent="1"/>
    </xf>
    <xf numFmtId="0" fontId="5" fillId="0" borderId="0" xfId="9" applyFont="1" applyFill="1" applyBorder="1" applyAlignment="1" applyProtection="1">
      <alignment horizontal="center" vertical="center" wrapText="1"/>
    </xf>
    <xf numFmtId="0" fontId="5" fillId="0" borderId="0" xfId="9" applyFont="1" applyFill="1" applyBorder="1" applyAlignment="1" applyProtection="1">
      <alignment vertical="center" wrapText="1"/>
    </xf>
    <xf numFmtId="165" fontId="5" fillId="0" borderId="0" xfId="9" applyNumberFormat="1" applyFont="1" applyFill="1" applyBorder="1" applyAlignment="1" applyProtection="1">
      <alignment horizontal="right" vertical="center" wrapText="1" indent="1"/>
    </xf>
    <xf numFmtId="165" fontId="5" fillId="0" borderId="0" xfId="5" applyNumberFormat="1" applyFont="1" applyFill="1" applyAlignment="1" applyProtection="1">
      <alignment horizontal="centerContinuous" vertical="center" wrapText="1"/>
    </xf>
    <xf numFmtId="165" fontId="1" fillId="0" borderId="0" xfId="5" applyNumberFormat="1" applyFill="1" applyAlignment="1" applyProtection="1">
      <alignment horizontal="centerContinuous" vertical="center"/>
    </xf>
    <xf numFmtId="165" fontId="1" fillId="0" borderId="0" xfId="5" applyNumberFormat="1" applyFill="1" applyAlignment="1" applyProtection="1">
      <alignment horizontal="center" vertical="center" wrapText="1"/>
    </xf>
    <xf numFmtId="165" fontId="6" fillId="0" borderId="0" xfId="5" applyNumberFormat="1" applyFont="1" applyFill="1" applyAlignment="1" applyProtection="1">
      <alignment horizontal="right" vertical="center"/>
    </xf>
    <xf numFmtId="165" fontId="4" fillId="0" borderId="1" xfId="5" applyNumberFormat="1" applyFont="1" applyFill="1" applyBorder="1" applyAlignment="1" applyProtection="1">
      <alignment horizontal="centerContinuous" vertical="center" wrapText="1"/>
    </xf>
    <xf numFmtId="165" fontId="4" fillId="0" borderId="2" xfId="5" applyNumberFormat="1" applyFont="1" applyFill="1" applyBorder="1" applyAlignment="1" applyProtection="1">
      <alignment horizontal="centerContinuous" vertical="center" wrapText="1"/>
    </xf>
    <xf numFmtId="165" fontId="4" fillId="0" borderId="5" xfId="5" applyNumberFormat="1" applyFont="1" applyFill="1" applyBorder="1" applyAlignment="1" applyProtection="1">
      <alignment horizontal="centerContinuous" vertical="center" wrapText="1"/>
    </xf>
    <xf numFmtId="165" fontId="4" fillId="0" borderId="1" xfId="5" applyNumberFormat="1" applyFont="1" applyFill="1" applyBorder="1" applyAlignment="1" applyProtection="1">
      <alignment horizontal="center" vertical="center" wrapText="1"/>
    </xf>
    <xf numFmtId="165" fontId="7" fillId="0" borderId="0" xfId="5" applyNumberFormat="1" applyFont="1" applyFill="1" applyAlignment="1" applyProtection="1">
      <alignment horizontal="center" vertical="center" wrapText="1"/>
    </xf>
    <xf numFmtId="165" fontId="9" fillId="0" borderId="35" xfId="5" applyNumberFormat="1" applyFont="1" applyFill="1" applyBorder="1" applyAlignment="1" applyProtection="1">
      <alignment horizontal="center" vertical="center" wrapText="1"/>
    </xf>
    <xf numFmtId="165" fontId="9" fillId="0" borderId="1" xfId="5" applyNumberFormat="1" applyFont="1" applyFill="1" applyBorder="1" applyAlignment="1" applyProtection="1">
      <alignment horizontal="center" vertical="center" wrapText="1"/>
    </xf>
    <xf numFmtId="165" fontId="9" fillId="0" borderId="2" xfId="5" applyNumberFormat="1" applyFont="1" applyFill="1" applyBorder="1" applyAlignment="1" applyProtection="1">
      <alignment horizontal="center" vertical="center" wrapText="1"/>
    </xf>
    <xf numFmtId="165" fontId="9" fillId="0" borderId="5" xfId="5" applyNumberFormat="1" applyFont="1" applyFill="1" applyBorder="1" applyAlignment="1" applyProtection="1">
      <alignment horizontal="center" vertical="center" wrapText="1"/>
    </xf>
    <xf numFmtId="165" fontId="9" fillId="0" borderId="0" xfId="5" applyNumberFormat="1" applyFont="1" applyFill="1" applyAlignment="1" applyProtection="1">
      <alignment horizontal="center" vertical="center" wrapText="1"/>
    </xf>
    <xf numFmtId="165" fontId="1" fillId="0" borderId="36" xfId="5" applyNumberFormat="1" applyFill="1" applyBorder="1" applyAlignment="1" applyProtection="1">
      <alignment horizontal="left" vertical="center" wrapText="1" indent="1"/>
    </xf>
    <xf numFmtId="165" fontId="13" fillId="0" borderId="10" xfId="5" applyNumberFormat="1" applyFont="1" applyFill="1" applyBorder="1" applyAlignment="1" applyProtection="1">
      <alignment horizontal="left" vertical="center" wrapText="1" indent="1"/>
    </xf>
    <xf numFmtId="165" fontId="13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7" xfId="5" applyNumberFormat="1" applyFill="1" applyBorder="1" applyAlignment="1" applyProtection="1">
      <alignment horizontal="left" vertical="center" wrapText="1" indent="1"/>
    </xf>
    <xf numFmtId="165" fontId="13" fillId="0" borderId="6" xfId="5" applyNumberFormat="1" applyFont="1" applyFill="1" applyBorder="1" applyAlignment="1" applyProtection="1">
      <alignment horizontal="left" vertical="center" wrapText="1" indent="1"/>
    </xf>
    <xf numFmtId="165" fontId="13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8" xfId="5" applyNumberFormat="1" applyFont="1" applyFill="1" applyBorder="1" applyAlignment="1" applyProtection="1">
      <alignment horizontal="left" vertical="center" wrapText="1" indent="1"/>
    </xf>
    <xf numFmtId="165" fontId="13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" xfId="5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6" xfId="5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5" xfId="5" applyNumberFormat="1" applyFont="1" applyFill="1" applyBorder="1" applyAlignment="1" applyProtection="1">
      <alignment horizontal="left" vertical="center" wrapText="1" indent="1"/>
    </xf>
    <xf numFmtId="165" fontId="9" fillId="0" borderId="1" xfId="5" applyNumberFormat="1" applyFont="1" applyFill="1" applyBorder="1" applyAlignment="1" applyProtection="1">
      <alignment horizontal="left" vertical="center" wrapText="1" indent="1"/>
    </xf>
    <xf numFmtId="165" fontId="9" fillId="0" borderId="2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ont="1" applyFill="1" applyBorder="1" applyAlignment="1" applyProtection="1">
      <alignment horizontal="left" vertical="center" wrapText="1" indent="1"/>
    </xf>
    <xf numFmtId="165" fontId="11" fillId="0" borderId="20" xfId="5" applyNumberFormat="1" applyFont="1" applyFill="1" applyBorder="1" applyAlignment="1" applyProtection="1">
      <alignment horizontal="left" vertical="center" wrapText="1" indent="1"/>
    </xf>
    <xf numFmtId="165" fontId="26" fillId="0" borderId="21" xfId="5" applyNumberFormat="1" applyFont="1" applyFill="1" applyBorder="1" applyAlignment="1" applyProtection="1">
      <alignment horizontal="right" vertical="center" wrapText="1" indent="1"/>
    </xf>
    <xf numFmtId="165" fontId="11" fillId="0" borderId="6" xfId="5" applyNumberFormat="1" applyFont="1" applyFill="1" applyBorder="1" applyAlignment="1" applyProtection="1">
      <alignment horizontal="left" vertical="center" wrapText="1" indent="1"/>
    </xf>
    <xf numFmtId="165" fontId="1" fillId="0" borderId="37" xfId="5" applyNumberFormat="1" applyFont="1" applyFill="1" applyBorder="1" applyAlignment="1" applyProtection="1">
      <alignment horizontal="left" vertical="center" wrapText="1" indent="1"/>
    </xf>
    <xf numFmtId="165" fontId="11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" xfId="5" applyNumberFormat="1" applyFont="1" applyFill="1" applyBorder="1" applyAlignment="1" applyProtection="1">
      <alignment horizontal="right" vertical="center" wrapText="1" indent="1"/>
    </xf>
    <xf numFmtId="165" fontId="11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" xfId="5" applyNumberFormat="1" applyFont="1" applyFill="1" applyBorder="1" applyAlignment="1" applyProtection="1">
      <alignment horizontal="left" vertical="center" wrapText="1" indent="1"/>
    </xf>
    <xf numFmtId="165" fontId="25" fillId="0" borderId="15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ill="1" applyBorder="1" applyAlignment="1" applyProtection="1">
      <alignment horizontal="left" vertical="center" wrapText="1" indent="1"/>
    </xf>
    <xf numFmtId="165" fontId="13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0" xfId="5" applyNumberFormat="1" applyFont="1" applyFill="1" applyBorder="1" applyAlignment="1" applyProtection="1">
      <alignment horizontal="left" vertical="center" wrapText="1" indent="1"/>
    </xf>
    <xf numFmtId="165" fontId="13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5" applyNumberFormat="1" applyFont="1" applyFill="1" applyBorder="1" applyAlignment="1" applyProtection="1">
      <alignment horizontal="left" vertical="center" wrapText="1" indent="1"/>
    </xf>
    <xf numFmtId="165" fontId="26" fillId="0" borderId="9" xfId="5" applyNumberFormat="1" applyFont="1" applyFill="1" applyBorder="1" applyAlignment="1" applyProtection="1">
      <alignment horizontal="right" vertical="center" wrapText="1" indent="1"/>
    </xf>
    <xf numFmtId="165" fontId="11" fillId="0" borderId="6" xfId="5" applyNumberFormat="1" applyFont="1" applyFill="1" applyBorder="1" applyAlignment="1" applyProtection="1">
      <alignment horizontal="left" vertical="center" wrapText="1" indent="2"/>
    </xf>
    <xf numFmtId="165" fontId="11" fillId="0" borderId="7" xfId="5" applyNumberFormat="1" applyFont="1" applyFill="1" applyBorder="1" applyAlignment="1" applyProtection="1">
      <alignment horizontal="left" vertical="center" wrapText="1" indent="2"/>
    </xf>
    <xf numFmtId="165" fontId="26" fillId="0" borderId="7" xfId="5" applyNumberFormat="1" applyFont="1" applyFill="1" applyBorder="1" applyAlignment="1" applyProtection="1">
      <alignment horizontal="left" vertical="center" wrapText="1" indent="1"/>
    </xf>
    <xf numFmtId="165" fontId="11" fillId="0" borderId="10" xfId="5" applyNumberFormat="1" applyFont="1" applyFill="1" applyBorder="1" applyAlignment="1" applyProtection="1">
      <alignment horizontal="left" vertical="center" wrapText="1" indent="1"/>
    </xf>
    <xf numFmtId="165" fontId="11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Fill="1" applyBorder="1" applyAlignment="1" applyProtection="1">
      <alignment horizontal="left" vertical="center" wrapText="1" indent="2"/>
    </xf>
    <xf numFmtId="165" fontId="13" fillId="0" borderId="26" xfId="5" applyNumberFormat="1" applyFont="1" applyFill="1" applyBorder="1" applyAlignment="1" applyProtection="1">
      <alignment horizontal="left" vertical="center" wrapText="1" indent="2"/>
    </xf>
    <xf numFmtId="0" fontId="4" fillId="0" borderId="16" xfId="9" applyFont="1" applyFill="1" applyBorder="1" applyAlignment="1" applyProtection="1">
      <alignment horizontal="center" vertical="center" wrapText="1"/>
    </xf>
    <xf numFmtId="165" fontId="8" fillId="0" borderId="15" xfId="9" applyNumberFormat="1" applyFont="1" applyFill="1" applyBorder="1" applyAlignment="1" applyProtection="1">
      <alignment horizontal="right" vertical="center" wrapText="1" indent="1"/>
    </xf>
    <xf numFmtId="165" fontId="13" fillId="0" borderId="42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42" xfId="9" applyNumberFormat="1" applyFont="1" applyFill="1" applyBorder="1" applyAlignment="1" applyProtection="1">
      <alignment horizontal="right" vertical="center" wrapText="1" indent="1"/>
    </xf>
    <xf numFmtId="0" fontId="8" fillId="0" borderId="46" xfId="5" applyFont="1" applyFill="1" applyBorder="1" applyAlignment="1" applyProtection="1">
      <alignment horizontal="center" vertical="center" wrapText="1"/>
    </xf>
    <xf numFmtId="0" fontId="8" fillId="0" borderId="5" xfId="5" applyFont="1" applyFill="1" applyBorder="1" applyAlignment="1" applyProtection="1">
      <alignment horizontal="center" vertical="center" wrapText="1"/>
    </xf>
    <xf numFmtId="0" fontId="4" fillId="0" borderId="46" xfId="5" applyFont="1" applyFill="1" applyBorder="1" applyAlignment="1" applyProtection="1">
      <alignment horizontal="center" vertical="center" wrapText="1"/>
    </xf>
    <xf numFmtId="0" fontId="9" fillId="0" borderId="18" xfId="5" applyFont="1" applyFill="1" applyBorder="1" applyAlignment="1" applyProtection="1">
      <alignment horizontal="left" vertical="center" wrapText="1" indent="1"/>
    </xf>
    <xf numFmtId="0" fontId="13" fillId="0" borderId="47" xfId="9" applyFont="1" applyFill="1" applyBorder="1" applyAlignment="1" applyProtection="1">
      <alignment horizontal="left" vertical="center" wrapText="1" indent="1"/>
    </xf>
    <xf numFmtId="0" fontId="13" fillId="0" borderId="39" xfId="9" applyFont="1" applyFill="1" applyBorder="1" applyAlignment="1" applyProtection="1">
      <alignment horizontal="left" vertical="center" wrapText="1" indent="1"/>
    </xf>
    <xf numFmtId="0" fontId="9" fillId="0" borderId="18" xfId="9" applyFont="1" applyFill="1" applyBorder="1" applyAlignment="1" applyProtection="1">
      <alignment horizontal="left" vertical="center" wrapText="1" indent="1"/>
    </xf>
    <xf numFmtId="0" fontId="11" fillId="0" borderId="47" xfId="9" applyFont="1" applyFill="1" applyBorder="1" applyAlignment="1" applyProtection="1">
      <alignment horizontal="left" vertical="center" wrapText="1" indent="1"/>
    </xf>
    <xf numFmtId="0" fontId="11" fillId="0" borderId="39" xfId="9" applyFont="1" applyFill="1" applyBorder="1" applyAlignment="1" applyProtection="1">
      <alignment horizontal="left" vertical="center" wrapText="1" indent="1"/>
    </xf>
    <xf numFmtId="0" fontId="11" fillId="0" borderId="48" xfId="9" applyFont="1" applyFill="1" applyBorder="1" applyAlignment="1" applyProtection="1">
      <alignment horizontal="left" vertical="center" wrapText="1" indent="1"/>
    </xf>
    <xf numFmtId="0" fontId="16" fillId="0" borderId="49" xfId="5" applyFont="1" applyBorder="1" applyAlignment="1" applyProtection="1">
      <alignment horizontal="left" wrapText="1" indent="1"/>
    </xf>
    <xf numFmtId="0" fontId="8" fillId="0" borderId="50" xfId="5" applyFont="1" applyFill="1" applyBorder="1" applyAlignment="1" applyProtection="1">
      <alignment horizontal="center" vertical="center" wrapText="1"/>
    </xf>
    <xf numFmtId="165" fontId="9" fillId="0" borderId="35" xfId="5" applyNumberFormat="1" applyFont="1" applyFill="1" applyBorder="1" applyAlignment="1" applyProtection="1">
      <alignment horizontal="right" vertical="center" wrapText="1" indent="1"/>
    </xf>
    <xf numFmtId="165" fontId="13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5" xfId="5" applyNumberFormat="1" applyFont="1" applyFill="1" applyBorder="1" applyAlignment="1" applyProtection="1">
      <alignment horizontal="right" vertical="center" wrapText="1" indent="1"/>
    </xf>
    <xf numFmtId="165" fontId="1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" xfId="5" applyNumberFormat="1" applyFont="1" applyFill="1" applyBorder="1" applyAlignment="1" applyProtection="1">
      <alignment horizontal="center" vertical="center" wrapText="1"/>
    </xf>
    <xf numFmtId="165" fontId="11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5" applyFont="1" applyFill="1" applyBorder="1" applyAlignment="1" applyProtection="1">
      <alignment horizontal="center" vertical="center" wrapText="1"/>
    </xf>
    <xf numFmtId="0" fontId="4" fillId="0" borderId="17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horizontal="center" vertical="center" wrapText="1"/>
    </xf>
    <xf numFmtId="0" fontId="8" fillId="0" borderId="0" xfId="5" applyFont="1" applyFill="1" applyBorder="1" applyAlignment="1" applyProtection="1">
      <alignment horizontal="center" vertical="center" wrapText="1"/>
    </xf>
    <xf numFmtId="165" fontId="9" fillId="0" borderId="0" xfId="5" applyNumberFormat="1" applyFont="1" applyFill="1" applyBorder="1" applyAlignment="1" applyProtection="1">
      <alignment horizontal="right" vertical="center" wrapText="1" indent="1"/>
    </xf>
    <xf numFmtId="165" fontId="13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7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3" fillId="0" borderId="6" xfId="9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13" fillId="0" borderId="26" xfId="9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1" fillId="0" borderId="6" xfId="0" applyFont="1" applyBorder="1" applyAlignment="1" applyProtection="1">
      <alignment horizontal="center" wrapText="1"/>
    </xf>
    <xf numFmtId="0" fontId="15" fillId="0" borderId="29" xfId="0" applyFont="1" applyBorder="1" applyAlignment="1" applyProtection="1">
      <alignment horizontal="center" wrapText="1"/>
    </xf>
    <xf numFmtId="165" fontId="13" fillId="0" borderId="12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2" borderId="8" xfId="9" applyNumberFormat="1" applyFont="1" applyFill="1" applyBorder="1" applyAlignment="1" applyProtection="1">
      <alignment horizontal="right" vertical="center" wrapText="1" indent="1"/>
    </xf>
    <xf numFmtId="165" fontId="13" fillId="2" borderId="28" xfId="9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center" vertical="center" wrapText="1"/>
    </xf>
    <xf numFmtId="165" fontId="12" fillId="0" borderId="0" xfId="9" applyNumberFormat="1" applyFont="1" applyFill="1" applyAlignment="1" applyProtection="1">
      <alignment horizontal="right" vertical="center" indent="1"/>
    </xf>
    <xf numFmtId="0" fontId="8" fillId="0" borderId="16" xfId="9" applyFont="1" applyFill="1" applyBorder="1" applyAlignment="1" applyProtection="1">
      <alignment horizontal="left" vertical="center" wrapText="1" indent="1"/>
    </xf>
    <xf numFmtId="49" fontId="13" fillId="0" borderId="54" xfId="9" applyNumberFormat="1" applyFont="1" applyFill="1" applyBorder="1" applyAlignment="1" applyProtection="1">
      <alignment horizontal="left" vertical="center" wrapText="1" indent="1"/>
    </xf>
    <xf numFmtId="49" fontId="13" fillId="0" borderId="33" xfId="9" applyNumberFormat="1" applyFont="1" applyFill="1" applyBorder="1" applyAlignment="1" applyProtection="1">
      <alignment horizontal="left" vertical="center" wrapText="1" indent="1"/>
    </xf>
    <xf numFmtId="49" fontId="13" fillId="0" borderId="60" xfId="9" applyNumberFormat="1" applyFont="1" applyFill="1" applyBorder="1" applyAlignment="1" applyProtection="1">
      <alignment horizontal="left" vertical="center" wrapText="1" indent="1"/>
    </xf>
    <xf numFmtId="0" fontId="15" fillId="0" borderId="61" xfId="5" applyFont="1" applyBorder="1" applyAlignment="1" applyProtection="1">
      <alignment wrapText="1"/>
    </xf>
    <xf numFmtId="0" fontId="8" fillId="0" borderId="62" xfId="9" applyFont="1" applyFill="1" applyBorder="1" applyAlignment="1" applyProtection="1">
      <alignment horizontal="left" vertical="center" wrapText="1" indent="1"/>
    </xf>
    <xf numFmtId="49" fontId="13" fillId="0" borderId="63" xfId="9" applyNumberFormat="1" applyFont="1" applyFill="1" applyBorder="1" applyAlignment="1" applyProtection="1">
      <alignment horizontal="left" vertical="center" wrapText="1" indent="1"/>
    </xf>
    <xf numFmtId="49" fontId="13" fillId="0" borderId="64" xfId="9" applyNumberFormat="1" applyFont="1" applyFill="1" applyBorder="1" applyAlignment="1" applyProtection="1">
      <alignment horizontal="left" vertical="center" wrapText="1" indent="1"/>
    </xf>
    <xf numFmtId="0" fontId="15" fillId="0" borderId="61" xfId="5" applyFont="1" applyBorder="1" applyAlignment="1" applyProtection="1">
      <alignment horizontal="left" vertical="center" wrapText="1" indent="1"/>
    </xf>
    <xf numFmtId="49" fontId="13" fillId="0" borderId="55" xfId="9" applyNumberFormat="1" applyFont="1" applyFill="1" applyBorder="1" applyAlignment="1" applyProtection="1">
      <alignment horizontal="left" vertical="center" wrapText="1" indent="1"/>
    </xf>
    <xf numFmtId="49" fontId="13" fillId="0" borderId="7" xfId="9" applyNumberFormat="1" applyFont="1" applyFill="1" applyBorder="1" applyAlignment="1" applyProtection="1">
      <alignment horizontal="left" vertical="center" wrapText="1" indent="1"/>
    </xf>
    <xf numFmtId="165" fontId="13" fillId="0" borderId="65" xfId="9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7" xfId="5" applyFont="1" applyBorder="1" applyAlignment="1" applyProtection="1">
      <alignment horizontal="left" wrapText="1" indent="1"/>
    </xf>
    <xf numFmtId="0" fontId="21" fillId="0" borderId="39" xfId="5" applyFont="1" applyBorder="1" applyAlignment="1" applyProtection="1">
      <alignment horizontal="left" wrapText="1" indent="1"/>
    </xf>
    <xf numFmtId="0" fontId="21" fillId="0" borderId="67" xfId="5" applyFont="1" applyBorder="1" applyAlignment="1" applyProtection="1">
      <alignment horizontal="left" wrapText="1" indent="1"/>
    </xf>
    <xf numFmtId="165" fontId="13" fillId="0" borderId="36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7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7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3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8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51" xfId="9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9" applyFont="1" applyFill="1" applyBorder="1" applyAlignment="1" applyProtection="1">
      <alignment horizontal="left" vertical="center" wrapText="1" indent="1"/>
    </xf>
    <xf numFmtId="0" fontId="21" fillId="0" borderId="47" xfId="0" applyFont="1" applyBorder="1" applyAlignment="1" applyProtection="1">
      <alignment horizontal="left" wrapText="1" indent="1"/>
    </xf>
    <xf numFmtId="0" fontId="21" fillId="0" borderId="39" xfId="0" applyFont="1" applyBorder="1" applyAlignment="1" applyProtection="1">
      <alignment horizontal="left" wrapText="1" indent="1"/>
    </xf>
    <xf numFmtId="0" fontId="21" fillId="0" borderId="67" xfId="0" applyFont="1" applyBorder="1" applyAlignment="1" applyProtection="1">
      <alignment horizontal="left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21" fillId="0" borderId="67" xfId="0" applyFont="1" applyBorder="1" applyAlignment="1" applyProtection="1">
      <alignment wrapText="1"/>
    </xf>
    <xf numFmtId="0" fontId="15" fillId="0" borderId="18" xfId="0" applyFont="1" applyBorder="1" applyAlignment="1" applyProtection="1">
      <alignment wrapText="1"/>
    </xf>
    <xf numFmtId="0" fontId="15" fillId="0" borderId="48" xfId="0" applyFont="1" applyBorder="1" applyAlignment="1" applyProtection="1">
      <alignment wrapText="1"/>
    </xf>
    <xf numFmtId="165" fontId="8" fillId="0" borderId="35" xfId="9" applyNumberFormat="1" applyFont="1" applyFill="1" applyBorder="1" applyAlignment="1" applyProtection="1">
      <alignment horizontal="right" vertical="center" wrapText="1" indent="1"/>
    </xf>
    <xf numFmtId="165" fontId="13" fillId="2" borderId="37" xfId="9" applyNumberFormat="1" applyFont="1" applyFill="1" applyBorder="1" applyAlignment="1" applyProtection="1">
      <alignment horizontal="right" vertical="center" wrapText="1" indent="1"/>
    </xf>
    <xf numFmtId="165" fontId="13" fillId="2" borderId="53" xfId="9" applyNumberFormat="1" applyFont="1" applyFill="1" applyBorder="1" applyAlignment="1" applyProtection="1">
      <alignment horizontal="right" vertical="center" wrapText="1" indent="1"/>
    </xf>
    <xf numFmtId="165" fontId="13" fillId="0" borderId="53" xfId="9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9" applyNumberFormat="1" applyFont="1" applyFill="1" applyBorder="1" applyAlignment="1" applyProtection="1">
      <alignment horizontal="right" vertical="center" wrapText="1" indent="1"/>
    </xf>
    <xf numFmtId="165" fontId="13" fillId="0" borderId="36" xfId="9" applyNumberFormat="1" applyFont="1" applyFill="1" applyBorder="1" applyAlignment="1" applyProtection="1">
      <alignment horizontal="right" vertical="center" wrapText="1" indent="1"/>
    </xf>
    <xf numFmtId="165" fontId="11" fillId="0" borderId="36" xfId="9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5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9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13" fillId="0" borderId="41" xfId="9" applyFont="1" applyFill="1" applyBorder="1" applyAlignment="1" applyProtection="1">
      <alignment horizontal="left" vertical="center" wrapText="1" indent="1"/>
    </xf>
    <xf numFmtId="0" fontId="13" fillId="0" borderId="67" xfId="9" applyFont="1" applyFill="1" applyBorder="1" applyAlignment="1" applyProtection="1">
      <alignment horizontal="left" vertical="center" wrapText="1" indent="1"/>
    </xf>
    <xf numFmtId="0" fontId="4" fillId="0" borderId="18" xfId="5" applyFont="1" applyFill="1" applyBorder="1" applyAlignment="1" applyProtection="1">
      <alignment horizontal="left" vertical="center" wrapText="1" indent="1"/>
    </xf>
    <xf numFmtId="165" fontId="1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5" xfId="0" applyNumberFormat="1" applyFont="1" applyBorder="1" applyAlignment="1" applyProtection="1">
      <alignment horizontal="right" vertical="center" wrapText="1" indent="1"/>
    </xf>
    <xf numFmtId="165" fontId="18" fillId="0" borderId="15" xfId="0" quotePrefix="1" applyNumberFormat="1" applyFont="1" applyBorder="1" applyAlignment="1" applyProtection="1">
      <alignment horizontal="right" vertical="center" wrapText="1" indent="1"/>
    </xf>
    <xf numFmtId="165" fontId="13" fillId="0" borderId="40" xfId="9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35" xfId="0" applyNumberFormat="1" applyFont="1" applyBorder="1" applyAlignment="1" applyProtection="1">
      <alignment horizontal="right" vertical="center" wrapText="1" indent="1"/>
    </xf>
    <xf numFmtId="165" fontId="18" fillId="0" borderId="35" xfId="0" quotePrefix="1" applyNumberFormat="1" applyFont="1" applyBorder="1" applyAlignment="1" applyProtection="1">
      <alignment horizontal="right" vertical="center" wrapText="1" indent="1"/>
    </xf>
    <xf numFmtId="0" fontId="2" fillId="0" borderId="0" xfId="7" applyFont="1"/>
    <xf numFmtId="0" fontId="5" fillId="0" borderId="0" xfId="7" applyFont="1" applyFill="1" applyBorder="1" applyAlignment="1">
      <alignment horizontal="center"/>
    </xf>
    <xf numFmtId="0" fontId="2" fillId="0" borderId="0" xfId="7" applyFont="1" applyFill="1"/>
    <xf numFmtId="0" fontId="5" fillId="3" borderId="62" xfId="7" applyFont="1" applyFill="1" applyBorder="1" applyAlignment="1">
      <alignment horizontal="center" vertical="top" wrapText="1"/>
    </xf>
    <xf numFmtId="0" fontId="5" fillId="3" borderId="64" xfId="7" applyFont="1" applyFill="1" applyBorder="1" applyAlignment="1">
      <alignment horizontal="center" vertical="top" wrapText="1"/>
    </xf>
    <xf numFmtId="166" fontId="2" fillId="0" borderId="0" xfId="3" applyNumberFormat="1" applyFont="1" applyAlignment="1"/>
    <xf numFmtId="0" fontId="5" fillId="3" borderId="61" xfId="7" applyFont="1" applyFill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2" fillId="0" borderId="0" xfId="7" applyFont="1" applyBorder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5" fillId="0" borderId="0" xfId="7" applyFont="1" applyBorder="1" applyAlignment="1">
      <alignment vertical="top" wrapText="1"/>
    </xf>
    <xf numFmtId="166" fontId="2" fillId="0" borderId="12" xfId="3" applyNumberFormat="1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5" fillId="0" borderId="0" xfId="7" applyFont="1" applyBorder="1" applyAlignment="1">
      <alignment horizontal="center" vertical="top" wrapText="1"/>
    </xf>
    <xf numFmtId="0" fontId="2" fillId="0" borderId="0" xfId="7" applyFont="1" applyBorder="1" applyAlignment="1">
      <alignment vertical="top" wrapText="1"/>
    </xf>
    <xf numFmtId="166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59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5" fillId="0" borderId="59" xfId="7" applyFont="1" applyBorder="1" applyAlignment="1">
      <alignment vertical="top" wrapText="1"/>
    </xf>
    <xf numFmtId="166" fontId="5" fillId="0" borderId="8" xfId="3" applyNumberFormat="1" applyFont="1" applyBorder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6" fontId="2" fillId="0" borderId="11" xfId="3" applyNumberFormat="1" applyFont="1" applyBorder="1" applyAlignment="1">
      <alignment horizontal="center" vertical="top" wrapText="1"/>
    </xf>
    <xf numFmtId="166" fontId="2" fillId="0" borderId="40" xfId="3" applyNumberFormat="1" applyFont="1" applyBorder="1" applyAlignment="1">
      <alignment horizontal="center" vertical="center" wrapText="1"/>
    </xf>
    <xf numFmtId="166" fontId="2" fillId="0" borderId="0" xfId="3" applyNumberFormat="1" applyFont="1" applyBorder="1" applyAlignment="1">
      <alignment horizontal="center" vertical="center" wrapText="1"/>
    </xf>
    <xf numFmtId="0" fontId="2" fillId="0" borderId="0" xfId="5" applyFont="1"/>
    <xf numFmtId="166" fontId="2" fillId="0" borderId="28" xfId="3" applyNumberFormat="1" applyFont="1" applyBorder="1" applyAlignment="1">
      <alignment horizontal="center" vertical="top" wrapText="1"/>
    </xf>
    <xf numFmtId="0" fontId="2" fillId="0" borderId="17" xfId="7" applyFont="1" applyBorder="1" applyAlignment="1">
      <alignment horizontal="center" vertical="top" wrapText="1"/>
    </xf>
    <xf numFmtId="0" fontId="2" fillId="0" borderId="49" xfId="7" applyFont="1" applyBorder="1" applyAlignment="1">
      <alignment horizontal="center" vertical="top" wrapText="1"/>
    </xf>
    <xf numFmtId="0" fontId="5" fillId="0" borderId="49" xfId="7" applyFont="1" applyBorder="1" applyAlignment="1">
      <alignment vertical="top" wrapText="1"/>
    </xf>
    <xf numFmtId="166" fontId="5" fillId="0" borderId="5" xfId="3" applyNumberFormat="1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6" fontId="2" fillId="0" borderId="65" xfId="7" applyNumberFormat="1" applyFont="1" applyBorder="1" applyAlignment="1">
      <alignment horizontal="center" vertical="top" wrapText="1"/>
    </xf>
    <xf numFmtId="0" fontId="23" fillId="0" borderId="50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6" fontId="5" fillId="0" borderId="25" xfId="3" applyNumberFormat="1" applyFont="1" applyBorder="1" applyAlignment="1">
      <alignment horizontal="center" vertical="top" wrapText="1"/>
    </xf>
    <xf numFmtId="0" fontId="30" fillId="0" borderId="41" xfId="5" applyFont="1" applyBorder="1"/>
    <xf numFmtId="166" fontId="5" fillId="0" borderId="12" xfId="3" applyNumberFormat="1" applyFont="1" applyBorder="1" applyAlignment="1">
      <alignment horizontal="center" vertical="top" wrapText="1"/>
    </xf>
    <xf numFmtId="0" fontId="12" fillId="0" borderId="21" xfId="7" applyFont="1" applyBorder="1" applyAlignment="1">
      <alignment horizontal="center" vertical="top" wrapText="1"/>
    </xf>
    <xf numFmtId="0" fontId="12" fillId="0" borderId="41" xfId="7" applyFont="1" applyBorder="1" applyAlignment="1">
      <alignment vertical="top" wrapText="1"/>
    </xf>
    <xf numFmtId="166" fontId="12" fillId="0" borderId="12" xfId="3" applyNumberFormat="1" applyFont="1" applyBorder="1" applyAlignment="1">
      <alignment horizontal="center" vertical="top" wrapText="1"/>
    </xf>
    <xf numFmtId="0" fontId="5" fillId="0" borderId="23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5" fillId="0" borderId="43" xfId="7" applyFont="1" applyBorder="1" applyAlignment="1">
      <alignment horizontal="left" vertical="center" wrapText="1"/>
    </xf>
    <xf numFmtId="166" fontId="2" fillId="0" borderId="66" xfId="3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left" vertical="center" wrapText="1"/>
    </xf>
    <xf numFmtId="166" fontId="5" fillId="0" borderId="35" xfId="3" applyNumberFormat="1" applyFont="1" applyFill="1" applyBorder="1" applyAlignment="1">
      <alignment horizontal="center" vertical="top" wrapText="1"/>
    </xf>
    <xf numFmtId="166" fontId="5" fillId="0" borderId="0" xfId="3" applyNumberFormat="1" applyFont="1" applyFill="1" applyBorder="1" applyAlignment="1">
      <alignment horizontal="center" vertical="top" wrapText="1"/>
    </xf>
    <xf numFmtId="0" fontId="2" fillId="0" borderId="0" xfId="7" applyFont="1" applyBorder="1"/>
    <xf numFmtId="166" fontId="2" fillId="0" borderId="0" xfId="7" applyNumberFormat="1" applyFont="1" applyBorder="1"/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23" fillId="0" borderId="41" xfId="7" applyFont="1" applyBorder="1" applyAlignment="1">
      <alignment vertical="top" wrapText="1"/>
    </xf>
    <xf numFmtId="0" fontId="23" fillId="0" borderId="21" xfId="7" applyFont="1" applyBorder="1" applyAlignment="1">
      <alignment vertical="top" wrapText="1"/>
    </xf>
    <xf numFmtId="0" fontId="12" fillId="0" borderId="13" xfId="7" applyFont="1" applyBorder="1" applyAlignment="1">
      <alignment horizontal="center" vertical="top" wrapText="1"/>
    </xf>
    <xf numFmtId="166" fontId="12" fillId="0" borderId="56" xfId="3" applyNumberFormat="1" applyFont="1" applyBorder="1" applyAlignment="1">
      <alignment horizontal="center" vertical="top" wrapText="1"/>
    </xf>
    <xf numFmtId="0" fontId="5" fillId="0" borderId="0" xfId="7" applyFont="1" applyBorder="1" applyAlignment="1">
      <alignment horizontal="left" vertical="center" wrapText="1"/>
    </xf>
    <xf numFmtId="0" fontId="5" fillId="0" borderId="0" xfId="7" applyFont="1" applyBorder="1" applyAlignment="1">
      <alignment vertical="center" wrapText="1"/>
    </xf>
    <xf numFmtId="166" fontId="5" fillId="0" borderId="12" xfId="3" applyNumberFormat="1" applyFont="1" applyBorder="1" applyAlignment="1">
      <alignment horizontal="center" vertical="center" wrapText="1"/>
    </xf>
    <xf numFmtId="0" fontId="2" fillId="0" borderId="21" xfId="7" applyFont="1" applyBorder="1" applyAlignment="1">
      <alignment vertical="center" wrapText="1"/>
    </xf>
    <xf numFmtId="166" fontId="2" fillId="0" borderId="12" xfId="3" applyNumberFormat="1" applyFont="1" applyBorder="1" applyAlignment="1">
      <alignment horizontal="center" vertical="center" wrapText="1"/>
    </xf>
    <xf numFmtId="0" fontId="2" fillId="0" borderId="41" xfId="7" applyFont="1" applyBorder="1" applyAlignment="1">
      <alignment vertical="center" wrapText="1"/>
    </xf>
    <xf numFmtId="0" fontId="23" fillId="0" borderId="23" xfId="7" applyFont="1" applyBorder="1" applyAlignment="1">
      <alignment horizontal="center" vertical="top" wrapText="1"/>
    </xf>
    <xf numFmtId="0" fontId="23" fillId="0" borderId="24" xfId="7" applyFont="1" applyBorder="1" applyAlignment="1">
      <alignment horizontal="center" vertical="top" wrapText="1"/>
    </xf>
    <xf numFmtId="0" fontId="23" fillId="0" borderId="62" xfId="7" applyFont="1" applyBorder="1" applyAlignment="1">
      <alignment horizontal="center" vertical="top" wrapText="1"/>
    </xf>
    <xf numFmtId="0" fontId="23" fillId="0" borderId="24" xfId="7" applyFont="1" applyBorder="1" applyAlignment="1">
      <alignment vertical="top" wrapText="1"/>
    </xf>
    <xf numFmtId="166" fontId="23" fillId="0" borderId="44" xfId="3" applyNumberFormat="1" applyFont="1" applyBorder="1" applyAlignment="1">
      <alignment horizontal="center" vertical="top" wrapText="1"/>
    </xf>
    <xf numFmtId="0" fontId="23" fillId="0" borderId="0" xfId="7" applyFont="1" applyBorder="1"/>
    <xf numFmtId="0" fontId="2" fillId="0" borderId="41" xfId="7" applyFont="1" applyBorder="1" applyAlignment="1">
      <alignment horizontal="right" vertical="top" wrapText="1"/>
    </xf>
    <xf numFmtId="166" fontId="12" fillId="0" borderId="65" xfId="3" applyNumberFormat="1" applyFont="1" applyBorder="1" applyAlignment="1">
      <alignment horizontal="center" vertical="top" wrapText="1"/>
    </xf>
    <xf numFmtId="0" fontId="2" fillId="0" borderId="21" xfId="7" applyFont="1" applyBorder="1" applyAlignment="1">
      <alignment horizontal="right" vertical="top" wrapText="1"/>
    </xf>
    <xf numFmtId="0" fontId="2" fillId="0" borderId="64" xfId="7" applyFont="1" applyBorder="1" applyAlignment="1">
      <alignment vertical="top" wrapText="1"/>
    </xf>
    <xf numFmtId="0" fontId="2" fillId="0" borderId="29" xfId="7" applyFont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12" fillId="0" borderId="61" xfId="7" applyFont="1" applyBorder="1" applyAlignment="1">
      <alignment vertical="top" wrapText="1"/>
    </xf>
    <xf numFmtId="166" fontId="12" fillId="0" borderId="69" xfId="3" applyNumberFormat="1" applyFont="1" applyBorder="1" applyAlignment="1">
      <alignment horizontal="center" vertical="top" wrapText="1"/>
    </xf>
    <xf numFmtId="0" fontId="5" fillId="0" borderId="17" xfId="7" applyFont="1" applyBorder="1" applyAlignment="1">
      <alignment horizontal="center" vertical="top" wrapText="1"/>
    </xf>
    <xf numFmtId="0" fontId="5" fillId="0" borderId="46" xfId="7" applyFont="1" applyBorder="1" applyAlignment="1">
      <alignment vertical="top" wrapText="1"/>
    </xf>
    <xf numFmtId="0" fontId="12" fillId="0" borderId="20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center" vertical="top" wrapText="1"/>
    </xf>
    <xf numFmtId="166" fontId="2" fillId="0" borderId="25" xfId="3" applyNumberFormat="1" applyFont="1" applyBorder="1" applyAlignment="1">
      <alignment horizontal="center" vertical="center" wrapText="1"/>
    </xf>
    <xf numFmtId="0" fontId="39" fillId="0" borderId="0" xfId="7" applyFont="1" applyBorder="1"/>
    <xf numFmtId="166" fontId="5" fillId="0" borderId="5" xfId="3" applyNumberFormat="1" applyFont="1" applyFill="1" applyBorder="1" applyAlignment="1">
      <alignment horizontal="center" vertical="top" wrapText="1"/>
    </xf>
    <xf numFmtId="0" fontId="5" fillId="0" borderId="43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Border="1" applyAlignment="1">
      <alignment vertical="top" wrapText="1"/>
    </xf>
    <xf numFmtId="0" fontId="5" fillId="0" borderId="21" xfId="7" applyFont="1" applyBorder="1" applyAlignment="1">
      <alignment horizontal="center" vertical="top" wrapText="1"/>
    </xf>
    <xf numFmtId="0" fontId="23" fillId="0" borderId="0" xfId="7" applyFont="1" applyBorder="1" applyAlignment="1">
      <alignment vertical="top" wrapText="1"/>
    </xf>
    <xf numFmtId="0" fontId="5" fillId="0" borderId="49" xfId="7" applyFont="1" applyBorder="1" applyAlignment="1">
      <alignment horizontal="center" vertical="top" wrapText="1"/>
    </xf>
    <xf numFmtId="0" fontId="23" fillId="0" borderId="49" xfId="7" applyFont="1" applyBorder="1" applyAlignment="1">
      <alignment vertical="top" wrapText="1"/>
    </xf>
    <xf numFmtId="166" fontId="23" fillId="0" borderId="5" xfId="3" applyNumberFormat="1" applyFont="1" applyBorder="1" applyAlignment="1">
      <alignment horizontal="center" vertical="top" wrapText="1"/>
    </xf>
    <xf numFmtId="166" fontId="5" fillId="0" borderId="0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6" fontId="2" fillId="0" borderId="0" xfId="7" applyNumberFormat="1" applyFont="1" applyAlignment="1">
      <alignment horizontal="center"/>
    </xf>
    <xf numFmtId="0" fontId="5" fillId="0" borderId="0" xfId="7" applyFont="1" applyAlignment="1">
      <alignment horizontal="center"/>
    </xf>
    <xf numFmtId="0" fontId="5" fillId="0" borderId="64" xfId="7" applyFont="1" applyFill="1" applyBorder="1" applyAlignment="1">
      <alignment horizontal="center"/>
    </xf>
    <xf numFmtId="0" fontId="5" fillId="3" borderId="43" xfId="7" applyFont="1" applyFill="1" applyBorder="1" applyAlignment="1">
      <alignment horizontal="center" vertical="top" wrapText="1"/>
    </xf>
    <xf numFmtId="0" fontId="5" fillId="3" borderId="0" xfId="7" applyFont="1" applyFill="1" applyBorder="1" applyAlignment="1">
      <alignment horizontal="center" vertical="top" wrapText="1"/>
    </xf>
    <xf numFmtId="0" fontId="2" fillId="3" borderId="48" xfId="7" applyFont="1" applyFill="1" applyBorder="1" applyAlignment="1">
      <alignment horizontal="justify" vertical="top" wrapText="1"/>
    </xf>
    <xf numFmtId="0" fontId="5" fillId="0" borderId="41" xfId="7" applyFont="1" applyBorder="1" applyAlignment="1">
      <alignment vertical="top" wrapText="1"/>
    </xf>
    <xf numFmtId="0" fontId="5" fillId="0" borderId="6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right" vertical="top" wrapText="1"/>
    </xf>
    <xf numFmtId="0" fontId="5" fillId="0" borderId="39" xfId="7" applyFont="1" applyBorder="1" applyAlignment="1">
      <alignment vertical="top" wrapText="1"/>
    </xf>
    <xf numFmtId="0" fontId="5" fillId="0" borderId="0" xfId="7" applyFont="1"/>
    <xf numFmtId="166" fontId="5" fillId="0" borderId="0" xfId="7" applyNumberFormat="1" applyFont="1"/>
    <xf numFmtId="0" fontId="5" fillId="0" borderId="26" xfId="7" applyFont="1" applyBorder="1" applyAlignment="1">
      <alignment horizontal="center" vertical="top"/>
    </xf>
    <xf numFmtId="0" fontId="5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5" fillId="0" borderId="67" xfId="7" applyFont="1" applyBorder="1" applyAlignment="1">
      <alignment vertical="top"/>
    </xf>
    <xf numFmtId="166" fontId="2" fillId="0" borderId="28" xfId="3" applyNumberFormat="1" applyFont="1" applyBorder="1" applyAlignment="1">
      <alignment horizontal="center" vertical="top"/>
    </xf>
    <xf numFmtId="0" fontId="2" fillId="0" borderId="0" xfId="7" applyFont="1" applyAlignment="1"/>
    <xf numFmtId="0" fontId="5" fillId="0" borderId="10" xfId="7" applyFont="1" applyBorder="1" applyAlignment="1">
      <alignment horizontal="center" vertical="top" wrapText="1"/>
    </xf>
    <xf numFmtId="0" fontId="5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5" fillId="0" borderId="70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right" vertical="top" wrapText="1"/>
    </xf>
    <xf numFmtId="0" fontId="5" fillId="0" borderId="52" xfId="7" applyFont="1" applyBorder="1" applyAlignment="1">
      <alignment vertical="top" wrapText="1"/>
    </xf>
    <xf numFmtId="166" fontId="5" fillId="0" borderId="14" xfId="3" applyNumberFormat="1" applyFont="1" applyBorder="1" applyAlignment="1">
      <alignment horizontal="center" vertical="top" wrapText="1"/>
    </xf>
    <xf numFmtId="0" fontId="2" fillId="0" borderId="64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5" fillId="0" borderId="26" xfId="7" applyFont="1" applyBorder="1" applyAlignment="1">
      <alignment horizontal="center" vertical="top" wrapText="1"/>
    </xf>
    <xf numFmtId="0" fontId="5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5" fillId="0" borderId="67" xfId="7" applyFont="1" applyBorder="1" applyAlignment="1">
      <alignment vertical="top" wrapText="1"/>
    </xf>
    <xf numFmtId="0" fontId="5" fillId="0" borderId="20" xfId="5" applyFont="1" applyBorder="1" applyAlignment="1">
      <alignment horizontal="center" vertical="top" wrapText="1"/>
    </xf>
    <xf numFmtId="0" fontId="5" fillId="0" borderId="64" xfId="5" applyFont="1" applyBorder="1" applyAlignment="1">
      <alignment horizontal="center" vertical="top" wrapText="1"/>
    </xf>
    <xf numFmtId="166" fontId="2" fillId="0" borderId="12" xfId="5" applyNumberFormat="1" applyFont="1" applyBorder="1" applyAlignment="1">
      <alignment horizontal="center" vertical="top" wrapText="1"/>
    </xf>
    <xf numFmtId="0" fontId="5" fillId="0" borderId="9" xfId="7" applyFont="1" applyBorder="1" applyAlignment="1">
      <alignment horizontal="right" vertical="top" wrapText="1"/>
    </xf>
    <xf numFmtId="166" fontId="5" fillId="0" borderId="11" xfId="3" applyNumberFormat="1" applyFont="1" applyBorder="1" applyAlignment="1">
      <alignment horizontal="center" vertical="top" wrapText="1"/>
    </xf>
    <xf numFmtId="0" fontId="5" fillId="0" borderId="21" xfId="7" applyFont="1" applyBorder="1" applyAlignment="1">
      <alignment horizontal="right" vertical="top" wrapText="1"/>
    </xf>
    <xf numFmtId="0" fontId="5" fillId="0" borderId="49" xfId="7" applyFont="1" applyBorder="1" applyAlignment="1">
      <alignment horizontal="right" vertical="top" wrapText="1"/>
    </xf>
    <xf numFmtId="0" fontId="12" fillId="0" borderId="46" xfId="7" applyFont="1" applyBorder="1" applyAlignment="1">
      <alignment horizontal="center" vertical="top" wrapText="1"/>
    </xf>
    <xf numFmtId="0" fontId="12" fillId="0" borderId="46" xfId="7" applyFont="1" applyBorder="1" applyAlignment="1">
      <alignment horizontal="right" vertical="top" wrapText="1"/>
    </xf>
    <xf numFmtId="166" fontId="12" fillId="0" borderId="25" xfId="3" applyNumberFormat="1" applyFont="1" applyBorder="1" applyAlignment="1">
      <alignment horizontal="center" vertical="top" wrapText="1"/>
    </xf>
    <xf numFmtId="0" fontId="12" fillId="0" borderId="0" xfId="7" applyFont="1"/>
    <xf numFmtId="0" fontId="12" fillId="0" borderId="38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right" vertical="top" wrapText="1"/>
    </xf>
    <xf numFmtId="0" fontId="12" fillId="0" borderId="21" xfId="7" applyFont="1" applyBorder="1" applyAlignment="1">
      <alignment horizontal="right" vertical="top" wrapText="1"/>
    </xf>
    <xf numFmtId="166" fontId="2" fillId="0" borderId="41" xfId="3" applyNumberFormat="1" applyFont="1" applyBorder="1" applyAlignment="1">
      <alignment horizontal="center" vertical="top" wrapText="1"/>
    </xf>
    <xf numFmtId="0" fontId="5" fillId="0" borderId="38" xfId="7" applyFont="1" applyBorder="1" applyAlignment="1">
      <alignment horizontal="center" vertical="top" wrapText="1"/>
    </xf>
    <xf numFmtId="0" fontId="5" fillId="0" borderId="41" xfId="7" applyFont="1" applyBorder="1" applyAlignment="1">
      <alignment horizontal="center" vertical="top" wrapText="1"/>
    </xf>
    <xf numFmtId="0" fontId="5" fillId="0" borderId="46" xfId="7" applyFont="1" applyBorder="1" applyAlignment="1">
      <alignment horizontal="center" vertical="top" wrapText="1"/>
    </xf>
    <xf numFmtId="0" fontId="5" fillId="0" borderId="0" xfId="7" applyFont="1" applyBorder="1"/>
    <xf numFmtId="166" fontId="39" fillId="0" borderId="41" xfId="3" applyNumberFormat="1" applyFont="1" applyBorder="1" applyAlignment="1">
      <alignment horizontal="center" vertical="top" wrapText="1"/>
    </xf>
    <xf numFmtId="166" fontId="39" fillId="0" borderId="0" xfId="3" applyNumberFormat="1" applyFont="1" applyBorder="1" applyAlignment="1">
      <alignment horizontal="center" vertical="top" wrapText="1"/>
    </xf>
    <xf numFmtId="166" fontId="39" fillId="0" borderId="0" xfId="3" applyNumberFormat="1" applyFont="1" applyFill="1" applyBorder="1" applyAlignment="1">
      <alignment horizontal="center" vertical="top" wrapText="1"/>
    </xf>
    <xf numFmtId="0" fontId="5" fillId="0" borderId="0" xfId="5" applyFont="1"/>
    <xf numFmtId="0" fontId="5" fillId="0" borderId="41" xfId="7" applyFont="1" applyBorder="1" applyAlignment="1">
      <alignment horizontal="right" vertical="top" wrapText="1"/>
    </xf>
    <xf numFmtId="0" fontId="5" fillId="0" borderId="24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top" wrapText="1"/>
    </xf>
    <xf numFmtId="0" fontId="5" fillId="0" borderId="18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right" vertical="top" wrapText="1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center" wrapText="1"/>
    </xf>
    <xf numFmtId="166" fontId="5" fillId="0" borderId="5" xfId="3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right" vertical="top" wrapText="1"/>
    </xf>
    <xf numFmtId="166" fontId="2" fillId="0" borderId="64" xfId="3" applyNumberFormat="1" applyFont="1" applyBorder="1" applyAlignment="1">
      <alignment horizontal="center" vertical="top" wrapText="1"/>
    </xf>
    <xf numFmtId="166" fontId="5" fillId="0" borderId="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166" fontId="2" fillId="0" borderId="0" xfId="3" applyNumberFormat="1" applyFont="1" applyAlignment="1">
      <alignment horizontal="center" wrapText="1"/>
    </xf>
    <xf numFmtId="0" fontId="5" fillId="0" borderId="0" xfId="7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166" fontId="2" fillId="0" borderId="0" xfId="3" applyNumberFormat="1" applyFont="1" applyAlignment="1">
      <alignment horizontal="center"/>
    </xf>
    <xf numFmtId="0" fontId="35" fillId="0" borderId="0" xfId="0" applyFont="1"/>
    <xf numFmtId="0" fontId="32" fillId="0" borderId="21" xfId="8" applyFont="1" applyBorder="1"/>
    <xf numFmtId="0" fontId="30" fillId="0" borderId="46" xfId="5" applyFont="1" applyBorder="1" applyAlignment="1">
      <alignment wrapText="1"/>
    </xf>
    <xf numFmtId="0" fontId="12" fillId="0" borderId="0" xfId="7" applyFont="1" applyBorder="1" applyAlignment="1">
      <alignment horizontal="left" vertical="center" wrapText="1"/>
    </xf>
    <xf numFmtId="0" fontId="30" fillId="0" borderId="20" xfId="5" applyFont="1" applyBorder="1" applyAlignment="1">
      <alignment horizontal="center" vertical="top" wrapText="1"/>
    </xf>
    <xf numFmtId="0" fontId="30" fillId="0" borderId="21" xfId="5" applyFont="1" applyBorder="1" applyAlignment="1">
      <alignment horizontal="center" vertical="top" wrapText="1"/>
    </xf>
    <xf numFmtId="0" fontId="39" fillId="0" borderId="21" xfId="5" applyFont="1" applyBorder="1" applyAlignment="1">
      <alignment horizontal="center" vertical="top" wrapText="1"/>
    </xf>
    <xf numFmtId="0" fontId="30" fillId="0" borderId="21" xfId="5" applyFont="1" applyBorder="1" applyAlignment="1">
      <alignment horizontal="right" vertical="top" wrapText="1"/>
    </xf>
    <xf numFmtId="0" fontId="39" fillId="0" borderId="41" xfId="5" applyFont="1" applyBorder="1" applyAlignment="1">
      <alignment vertical="top" wrapText="1"/>
    </xf>
    <xf numFmtId="0" fontId="23" fillId="0" borderId="41" xfId="7" applyFont="1" applyBorder="1" applyAlignment="1">
      <alignment horizontal="center" vertical="top" wrapText="1"/>
    </xf>
    <xf numFmtId="0" fontId="39" fillId="0" borderId="21" xfId="7" applyFont="1" applyBorder="1"/>
    <xf numFmtId="0" fontId="12" fillId="0" borderId="21" xfId="7" applyFont="1" applyBorder="1" applyAlignment="1">
      <alignment vertical="top" wrapText="1"/>
    </xf>
    <xf numFmtId="166" fontId="41" fillId="0" borderId="12" xfId="3" applyNumberFormat="1" applyFont="1" applyBorder="1" applyAlignment="1">
      <alignment horizontal="center" vertical="top" wrapText="1"/>
    </xf>
    <xf numFmtId="0" fontId="0" fillId="0" borderId="41" xfId="0" applyBorder="1"/>
    <xf numFmtId="0" fontId="35" fillId="0" borderId="21" xfId="0" applyFont="1" applyBorder="1"/>
    <xf numFmtId="0" fontId="5" fillId="0" borderId="20" xfId="7" applyFont="1" applyBorder="1" applyAlignment="1">
      <alignment horizontal="center" vertical="top"/>
    </xf>
    <xf numFmtId="0" fontId="5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166" fontId="2" fillId="0" borderId="12" xfId="3" applyNumberFormat="1" applyFont="1" applyBorder="1" applyAlignment="1">
      <alignment horizontal="center" vertical="top"/>
    </xf>
    <xf numFmtId="0" fontId="5" fillId="0" borderId="7" xfId="7" applyFont="1" applyBorder="1" applyAlignment="1">
      <alignment vertical="top" wrapText="1"/>
    </xf>
    <xf numFmtId="0" fontId="42" fillId="0" borderId="33" xfId="11" applyFont="1" applyBorder="1" applyAlignment="1">
      <alignment vertical="center" wrapText="1"/>
    </xf>
    <xf numFmtId="0" fontId="42" fillId="0" borderId="7" xfId="11" applyFont="1" applyBorder="1" applyAlignment="1">
      <alignment horizontal="center" vertical="center" wrapText="1"/>
    </xf>
    <xf numFmtId="0" fontId="42" fillId="0" borderId="7" xfId="11" applyFont="1" applyBorder="1" applyAlignment="1">
      <alignment vertical="center" wrapText="1"/>
    </xf>
    <xf numFmtId="0" fontId="42" fillId="0" borderId="71" xfId="10" applyFont="1" applyBorder="1"/>
    <xf numFmtId="0" fontId="28" fillId="0" borderId="27" xfId="11" applyBorder="1"/>
    <xf numFmtId="0" fontId="28" fillId="0" borderId="21" xfId="11" applyBorder="1"/>
    <xf numFmtId="0" fontId="28" fillId="0" borderId="7" xfId="11" applyFill="1" applyBorder="1"/>
    <xf numFmtId="0" fontId="28" fillId="0" borderId="59" xfId="11" applyFill="1" applyBorder="1"/>
    <xf numFmtId="0" fontId="42" fillId="0" borderId="72" xfId="10" applyFont="1" applyBorder="1"/>
    <xf numFmtId="0" fontId="42" fillId="0" borderId="72" xfId="10" applyFont="1" applyBorder="1" applyAlignment="1">
      <alignment vertical="center" wrapText="1"/>
    </xf>
    <xf numFmtId="0" fontId="28" fillId="0" borderId="0" xfId="11" applyBorder="1"/>
    <xf numFmtId="0" fontId="28" fillId="0" borderId="21" xfId="11" applyFill="1" applyBorder="1"/>
    <xf numFmtId="0" fontId="28" fillId="0" borderId="2" xfId="11" applyFill="1" applyBorder="1"/>
    <xf numFmtId="0" fontId="42" fillId="0" borderId="0" xfId="10" applyFont="1" applyBorder="1"/>
    <xf numFmtId="167" fontId="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7" applyFont="1" applyBorder="1" applyAlignment="1">
      <alignment horizontal="center" vertical="top" wrapText="1"/>
    </xf>
    <xf numFmtId="165" fontId="4" fillId="0" borderId="0" xfId="5" applyNumberFormat="1" applyFont="1" applyFill="1" applyBorder="1" applyAlignment="1" applyProtection="1">
      <alignment horizontal="left" vertical="center" wrapText="1" indent="1"/>
    </xf>
    <xf numFmtId="0" fontId="12" fillId="0" borderId="0" xfId="12" applyFill="1" applyProtection="1">
      <protection locked="0"/>
    </xf>
    <xf numFmtId="0" fontId="12" fillId="0" borderId="0" xfId="12" applyFill="1" applyProtection="1"/>
    <xf numFmtId="0" fontId="6" fillId="0" borderId="0" xfId="5" applyFont="1" applyFill="1" applyAlignment="1">
      <alignment horizontal="right"/>
    </xf>
    <xf numFmtId="0" fontId="24" fillId="0" borderId="23" xfId="12" applyFont="1" applyFill="1" applyBorder="1" applyAlignment="1" applyProtection="1">
      <alignment horizontal="center" vertical="center" wrapText="1"/>
    </xf>
    <xf numFmtId="0" fontId="24" fillId="0" borderId="24" xfId="12" applyFont="1" applyFill="1" applyBorder="1" applyAlignment="1" applyProtection="1">
      <alignment horizontal="center" vertical="center"/>
    </xf>
    <xf numFmtId="0" fontId="24" fillId="0" borderId="25" xfId="12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left" vertical="center" indent="1"/>
    </xf>
    <xf numFmtId="0" fontId="12" fillId="0" borderId="0" xfId="12" applyFill="1" applyAlignment="1" applyProtection="1">
      <alignment vertical="center"/>
    </xf>
    <xf numFmtId="0" fontId="13" fillId="0" borderId="20" xfId="12" applyFont="1" applyFill="1" applyBorder="1" applyAlignment="1" applyProtection="1">
      <alignment horizontal="left" vertical="center" indent="1"/>
    </xf>
    <xf numFmtId="0" fontId="13" fillId="0" borderId="21" xfId="12" applyFont="1" applyFill="1" applyBorder="1" applyAlignment="1" applyProtection="1">
      <alignment horizontal="left" vertical="center" wrapText="1" indent="1"/>
    </xf>
    <xf numFmtId="165" fontId="13" fillId="0" borderId="21" xfId="12" applyNumberFormat="1" applyFont="1" applyFill="1" applyBorder="1" applyAlignment="1" applyProtection="1">
      <alignment vertical="center"/>
      <protection locked="0"/>
    </xf>
    <xf numFmtId="165" fontId="13" fillId="0" borderId="12" xfId="12" applyNumberFormat="1" applyFont="1" applyFill="1" applyBorder="1" applyAlignment="1" applyProtection="1">
      <alignment vertical="center"/>
    </xf>
    <xf numFmtId="0" fontId="13" fillId="0" borderId="6" xfId="12" applyFont="1" applyFill="1" applyBorder="1" applyAlignment="1" applyProtection="1">
      <alignment horizontal="left" vertical="center" indent="1"/>
    </xf>
    <xf numFmtId="0" fontId="13" fillId="0" borderId="7" xfId="12" applyFont="1" applyFill="1" applyBorder="1" applyAlignment="1" applyProtection="1">
      <alignment horizontal="left" vertical="center" wrapText="1" indent="1"/>
    </xf>
    <xf numFmtId="165" fontId="13" fillId="0" borderId="7" xfId="12" applyNumberFormat="1" applyFont="1" applyFill="1" applyBorder="1" applyAlignment="1" applyProtection="1">
      <alignment vertical="center"/>
      <protection locked="0"/>
    </xf>
    <xf numFmtId="165" fontId="13" fillId="0" borderId="8" xfId="12" applyNumberFormat="1" applyFont="1" applyFill="1" applyBorder="1" applyAlignment="1" applyProtection="1">
      <alignment vertical="center"/>
    </xf>
    <xf numFmtId="0" fontId="12" fillId="0" borderId="0" xfId="12" applyFill="1" applyAlignment="1" applyProtection="1">
      <alignment vertical="center"/>
      <protection locked="0"/>
    </xf>
    <xf numFmtId="0" fontId="13" fillId="0" borderId="9" xfId="12" applyFont="1" applyFill="1" applyBorder="1" applyAlignment="1" applyProtection="1">
      <alignment horizontal="left" vertical="center" wrapText="1" indent="1"/>
    </xf>
    <xf numFmtId="165" fontId="13" fillId="0" borderId="9" xfId="12" applyNumberFormat="1" applyFont="1" applyFill="1" applyBorder="1" applyAlignment="1" applyProtection="1">
      <alignment vertical="center"/>
      <protection locked="0"/>
    </xf>
    <xf numFmtId="165" fontId="13" fillId="0" borderId="11" xfId="12" applyNumberFormat="1" applyFont="1" applyFill="1" applyBorder="1" applyAlignment="1" applyProtection="1">
      <alignment vertical="center"/>
    </xf>
    <xf numFmtId="0" fontId="13" fillId="0" borderId="7" xfId="12" applyFont="1" applyFill="1" applyBorder="1" applyAlignment="1" applyProtection="1">
      <alignment horizontal="left" vertical="center" indent="1"/>
    </xf>
    <xf numFmtId="0" fontId="4" fillId="0" borderId="2" xfId="12" applyFont="1" applyFill="1" applyBorder="1" applyAlignment="1" applyProtection="1">
      <alignment horizontal="left" vertical="center" indent="1"/>
    </xf>
    <xf numFmtId="165" fontId="8" fillId="0" borderId="2" xfId="12" applyNumberFormat="1" applyFont="1" applyFill="1" applyBorder="1" applyAlignment="1" applyProtection="1">
      <alignment vertical="center"/>
    </xf>
    <xf numFmtId="165" fontId="8" fillId="0" borderId="5" xfId="12" applyNumberFormat="1" applyFont="1" applyFill="1" applyBorder="1" applyAlignment="1" applyProtection="1">
      <alignment vertical="center"/>
    </xf>
    <xf numFmtId="0" fontId="13" fillId="0" borderId="10" xfId="12" applyFont="1" applyFill="1" applyBorder="1" applyAlignment="1" applyProtection="1">
      <alignment horizontal="left" vertical="center" indent="1"/>
    </xf>
    <xf numFmtId="0" fontId="13" fillId="0" borderId="9" xfId="12" applyFont="1" applyFill="1" applyBorder="1" applyAlignment="1" applyProtection="1">
      <alignment horizontal="left" vertical="center" indent="1"/>
    </xf>
    <xf numFmtId="0" fontId="8" fillId="0" borderId="1" xfId="12" applyFont="1" applyFill="1" applyBorder="1" applyAlignment="1" applyProtection="1">
      <alignment horizontal="left" vertical="center" indent="1"/>
    </xf>
    <xf numFmtId="0" fontId="4" fillId="0" borderId="2" xfId="12" applyFont="1" applyFill="1" applyBorder="1" applyAlignment="1" applyProtection="1">
      <alignment horizontal="left" indent="1"/>
    </xf>
    <xf numFmtId="165" fontId="8" fillId="0" borderId="2" xfId="12" applyNumberFormat="1" applyFont="1" applyFill="1" applyBorder="1" applyProtection="1"/>
    <xf numFmtId="165" fontId="8" fillId="0" borderId="5" xfId="12" applyNumberFormat="1" applyFont="1" applyFill="1" applyBorder="1" applyProtection="1"/>
    <xf numFmtId="0" fontId="20" fillId="0" borderId="0" xfId="12" applyFont="1" applyFill="1" applyProtection="1"/>
    <xf numFmtId="0" fontId="47" fillId="0" borderId="0" xfId="12" applyFont="1" applyFill="1" applyProtection="1">
      <protection locked="0"/>
    </xf>
    <xf numFmtId="0" fontId="23" fillId="0" borderId="0" xfId="12" applyFont="1" applyFill="1" applyProtection="1">
      <protection locked="0"/>
    </xf>
    <xf numFmtId="165" fontId="9" fillId="0" borderId="15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1" xfId="12" applyNumberFormat="1" applyFont="1" applyFill="1" applyBorder="1" applyAlignment="1" applyProtection="1">
      <alignment vertical="center"/>
    </xf>
    <xf numFmtId="165" fontId="13" fillId="0" borderId="12" xfId="12" quotePrefix="1" applyNumberFormat="1" applyFont="1" applyFill="1" applyBorder="1" applyAlignment="1" applyProtection="1">
      <alignment horizontal="center" vertical="center"/>
    </xf>
    <xf numFmtId="165" fontId="8" fillId="0" borderId="5" xfId="12" quotePrefix="1" applyNumberFormat="1" applyFont="1" applyFill="1" applyBorder="1" applyAlignment="1" applyProtection="1">
      <alignment horizontal="center"/>
    </xf>
    <xf numFmtId="0" fontId="4" fillId="0" borderId="16" xfId="12" applyFont="1" applyFill="1" applyBorder="1" applyAlignment="1" applyProtection="1">
      <alignment horizontal="left" vertical="center" indent="1"/>
    </xf>
    <xf numFmtId="0" fontId="13" fillId="0" borderId="26" xfId="12" applyFont="1" applyFill="1" applyBorder="1" applyAlignment="1" applyProtection="1">
      <alignment horizontal="left" vertical="center" indent="1"/>
    </xf>
    <xf numFmtId="0" fontId="13" fillId="0" borderId="35" xfId="12" applyFont="1" applyFill="1" applyBorder="1" applyAlignment="1" applyProtection="1">
      <alignment horizontal="left" vertical="center" indent="1"/>
    </xf>
    <xf numFmtId="0" fontId="4" fillId="0" borderId="16" xfId="12" applyFont="1" applyFill="1" applyBorder="1" applyAlignment="1" applyProtection="1">
      <alignment horizontal="left" indent="1"/>
    </xf>
    <xf numFmtId="0" fontId="13" fillId="0" borderId="68" xfId="12" applyFont="1" applyFill="1" applyBorder="1" applyAlignment="1" applyProtection="1">
      <alignment horizontal="left" vertical="center" indent="1"/>
    </xf>
    <xf numFmtId="0" fontId="13" fillId="0" borderId="51" xfId="12" applyFont="1" applyFill="1" applyBorder="1" applyAlignment="1" applyProtection="1">
      <alignment horizontal="left" vertical="center" indent="1"/>
    </xf>
    <xf numFmtId="165" fontId="27" fillId="0" borderId="43" xfId="5" applyNumberFormat="1" applyFont="1" applyFill="1" applyBorder="1" applyAlignment="1" applyProtection="1">
      <alignment horizontal="center" vertical="center" wrapText="1"/>
    </xf>
    <xf numFmtId="0" fontId="2" fillId="0" borderId="20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5" fontId="14" fillId="0" borderId="0" xfId="5" applyNumberFormat="1" applyFont="1" applyFill="1" applyAlignment="1" applyProtection="1">
      <alignment vertical="center" wrapText="1"/>
    </xf>
    <xf numFmtId="165" fontId="17" fillId="0" borderId="0" xfId="5" applyNumberFormat="1" applyFont="1" applyFill="1" applyAlignment="1" applyProtection="1">
      <alignment vertical="center" wrapText="1"/>
    </xf>
    <xf numFmtId="0" fontId="28" fillId="0" borderId="7" xfId="11" applyFont="1" applyFill="1" applyBorder="1"/>
    <xf numFmtId="0" fontId="42" fillId="0" borderId="72" xfId="10" applyFont="1" applyBorder="1" applyAlignment="1">
      <alignment wrapText="1"/>
    </xf>
    <xf numFmtId="0" fontId="42" fillId="0" borderId="72" xfId="10" applyFont="1" applyBorder="1" applyAlignment="1">
      <alignment horizontal="left" wrapText="1"/>
    </xf>
    <xf numFmtId="0" fontId="45" fillId="0" borderId="13" xfId="0" applyFont="1" applyBorder="1"/>
    <xf numFmtId="169" fontId="0" fillId="0" borderId="0" xfId="1" applyNumberFormat="1" applyFont="1"/>
    <xf numFmtId="169" fontId="12" fillId="0" borderId="0" xfId="12" applyNumberFormat="1" applyFill="1" applyAlignment="1" applyProtection="1">
      <alignment vertical="center"/>
    </xf>
    <xf numFmtId="49" fontId="9" fillId="0" borderId="1" xfId="9" applyNumberFormat="1" applyFont="1" applyFill="1" applyBorder="1" applyAlignment="1" applyProtection="1">
      <alignment horizontal="left" vertical="center" wrapText="1" indent="1"/>
    </xf>
    <xf numFmtId="49" fontId="9" fillId="0" borderId="16" xfId="9" applyNumberFormat="1" applyFont="1" applyFill="1" applyBorder="1" applyAlignment="1" applyProtection="1">
      <alignment horizontal="left" vertical="center" wrapText="1" indent="1"/>
    </xf>
    <xf numFmtId="0" fontId="15" fillId="0" borderId="1" xfId="5" applyFont="1" applyBorder="1" applyAlignment="1" applyProtection="1">
      <alignment horizontal="center" wrapText="1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33" fillId="0" borderId="21" xfId="0" applyFont="1" applyBorder="1" applyAlignment="1">
      <alignment horizontal="left" vertical="center" wrapText="1"/>
    </xf>
    <xf numFmtId="0" fontId="30" fillId="0" borderId="38" xfId="5" applyFont="1" applyBorder="1" applyAlignment="1">
      <alignment horizontal="center" vertical="top" wrapText="1"/>
    </xf>
    <xf numFmtId="0" fontId="30" fillId="0" borderId="41" xfId="5" applyFont="1" applyBorder="1" applyAlignment="1">
      <alignment horizontal="center" vertical="top" wrapText="1"/>
    </xf>
    <xf numFmtId="0" fontId="39" fillId="0" borderId="41" xfId="5" applyFont="1" applyBorder="1" applyAlignment="1">
      <alignment horizontal="center" vertical="top" wrapText="1"/>
    </xf>
    <xf numFmtId="0" fontId="30" fillId="0" borderId="41" xfId="5" applyFont="1" applyBorder="1" applyAlignment="1">
      <alignment horizontal="right" vertical="top" wrapText="1"/>
    </xf>
    <xf numFmtId="0" fontId="30" fillId="0" borderId="41" xfId="5" applyFont="1" applyBorder="1" applyAlignment="1">
      <alignment vertical="top" wrapText="1"/>
    </xf>
    <xf numFmtId="0" fontId="28" fillId="0" borderId="27" xfId="11" applyFill="1" applyBorder="1"/>
    <xf numFmtId="0" fontId="28" fillId="0" borderId="0" xfId="11" applyFill="1"/>
    <xf numFmtId="0" fontId="28" fillId="0" borderId="21" xfId="11" applyFont="1" applyFill="1" applyBorder="1"/>
    <xf numFmtId="0" fontId="42" fillId="0" borderId="7" xfId="11" applyFont="1" applyFill="1" applyBorder="1"/>
    <xf numFmtId="0" fontId="28" fillId="0" borderId="0" xfId="11" applyFill="1" applyBorder="1"/>
    <xf numFmtId="0" fontId="28" fillId="0" borderId="9" xfId="11" applyFill="1" applyBorder="1"/>
    <xf numFmtId="0" fontId="28" fillId="0" borderId="73" xfId="11" applyFill="1" applyBorder="1"/>
    <xf numFmtId="0" fontId="28" fillId="0" borderId="4" xfId="11" applyFill="1" applyBorder="1"/>
    <xf numFmtId="0" fontId="0" fillId="0" borderId="0" xfId="0" applyFill="1"/>
    <xf numFmtId="0" fontId="42" fillId="0" borderId="33" xfId="11" applyFont="1" applyFill="1" applyBorder="1" applyAlignment="1">
      <alignment vertical="center" wrapText="1"/>
    </xf>
    <xf numFmtId="0" fontId="42" fillId="0" borderId="7" xfId="11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 indent="1"/>
    </xf>
    <xf numFmtId="0" fontId="28" fillId="0" borderId="5" xfId="11" applyFill="1" applyBorder="1"/>
    <xf numFmtId="0" fontId="28" fillId="0" borderId="64" xfId="11" applyBorder="1"/>
    <xf numFmtId="0" fontId="42" fillId="0" borderId="3" xfId="10" applyFont="1" applyFill="1" applyBorder="1"/>
    <xf numFmtId="0" fontId="28" fillId="0" borderId="27" xfId="11" applyFont="1" applyFill="1" applyBorder="1"/>
    <xf numFmtId="0" fontId="42" fillId="0" borderId="1" xfId="10" applyFont="1" applyBorder="1"/>
    <xf numFmtId="0" fontId="42" fillId="0" borderId="0" xfId="11" applyFont="1" applyFill="1" applyBorder="1" applyAlignment="1">
      <alignment vertical="center" wrapText="1"/>
    </xf>
    <xf numFmtId="0" fontId="42" fillId="0" borderId="0" xfId="11" applyFont="1" applyFill="1" applyBorder="1" applyAlignment="1">
      <alignment horizontal="center" vertical="center" wrapText="1"/>
    </xf>
    <xf numFmtId="0" fontId="42" fillId="0" borderId="0" xfId="10" applyFont="1" applyBorder="1" applyAlignment="1">
      <alignment wrapText="1"/>
    </xf>
    <xf numFmtId="0" fontId="42" fillId="0" borderId="0" xfId="10" applyFont="1" applyBorder="1" applyAlignment="1">
      <alignment vertical="center" wrapText="1"/>
    </xf>
    <xf numFmtId="0" fontId="42" fillId="0" borderId="8" xfId="11" applyFont="1" applyBorder="1" applyAlignment="1">
      <alignment vertical="center" wrapText="1"/>
    </xf>
    <xf numFmtId="0" fontId="28" fillId="0" borderId="28" xfId="11" applyFill="1" applyBorder="1"/>
    <xf numFmtId="0" fontId="28" fillId="0" borderId="8" xfId="11" applyFill="1" applyBorder="1"/>
    <xf numFmtId="0" fontId="28" fillId="0" borderId="14" xfId="11" applyFill="1" applyBorder="1"/>
    <xf numFmtId="165" fontId="13" fillId="0" borderId="8" xfId="0" applyNumberFormat="1" applyFont="1" applyBorder="1" applyAlignment="1" applyProtection="1">
      <alignment horizontal="right" vertical="center" wrapText="1" indent="1"/>
      <protection locked="0"/>
    </xf>
    <xf numFmtId="165" fontId="5" fillId="0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Fill="1" applyAlignment="1">
      <alignment vertical="center" wrapText="1"/>
    </xf>
    <xf numFmtId="165" fontId="10" fillId="0" borderId="0" xfId="0" applyNumberFormat="1" applyFont="1" applyFill="1" applyAlignment="1">
      <alignment vertical="center" wrapText="1"/>
    </xf>
    <xf numFmtId="0" fontId="2" fillId="0" borderId="20" xfId="7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165" fontId="5" fillId="0" borderId="0" xfId="9" applyNumberFormat="1" applyFont="1" applyFill="1" applyBorder="1" applyAlignment="1" applyProtection="1">
      <alignment horizontal="center" vertical="center"/>
    </xf>
    <xf numFmtId="0" fontId="23" fillId="0" borderId="0" xfId="9" applyFont="1" applyFill="1" applyAlignment="1" applyProtection="1">
      <alignment horizontal="center"/>
    </xf>
    <xf numFmtId="165" fontId="5" fillId="0" borderId="0" xfId="5" applyNumberFormat="1" applyFont="1" applyFill="1" applyAlignment="1" applyProtection="1">
      <alignment horizontal="center" vertical="center" wrapText="1"/>
    </xf>
    <xf numFmtId="0" fontId="5" fillId="4" borderId="0" xfId="7" applyFont="1" applyFill="1" applyBorder="1" applyAlignment="1">
      <alignment horizontal="center"/>
    </xf>
    <xf numFmtId="0" fontId="2" fillId="0" borderId="20" xfId="7" applyFont="1" applyBorder="1" applyAlignment="1">
      <alignment horizontal="center" vertical="top" wrapText="1"/>
    </xf>
    <xf numFmtId="0" fontId="38" fillId="0" borderId="0" xfId="7" applyFont="1" applyBorder="1" applyAlignment="1">
      <alignment horizontal="right"/>
    </xf>
    <xf numFmtId="165" fontId="4" fillId="0" borderId="22" xfId="5" applyNumberFormat="1" applyFont="1" applyFill="1" applyBorder="1" applyAlignment="1" applyProtection="1">
      <alignment horizontal="center" vertical="center" wrapText="1"/>
    </xf>
    <xf numFmtId="165" fontId="4" fillId="0" borderId="69" xfId="5" applyNumberFormat="1" applyFont="1" applyFill="1" applyBorder="1" applyAlignment="1" applyProtection="1">
      <alignment horizontal="center" vertical="center" wrapText="1"/>
    </xf>
    <xf numFmtId="165" fontId="4" fillId="0" borderId="69" xfId="0" applyNumberFormat="1" applyFont="1" applyFill="1" applyBorder="1" applyAlignment="1" applyProtection="1">
      <alignment horizontal="center" vertical="center" wrapText="1"/>
    </xf>
    <xf numFmtId="166" fontId="40" fillId="0" borderId="0" xfId="3" applyNumberFormat="1" applyFont="1" applyBorder="1" applyAlignment="1">
      <alignment horizontal="right"/>
    </xf>
    <xf numFmtId="165" fontId="19" fillId="0" borderId="22" xfId="9" applyNumberFormat="1" applyFont="1" applyFill="1" applyBorder="1" applyAlignment="1" applyProtection="1">
      <alignment horizontal="left" vertical="center"/>
    </xf>
    <xf numFmtId="2" fontId="28" fillId="0" borderId="35" xfId="11" applyNumberFormat="1" applyFill="1" applyBorder="1"/>
    <xf numFmtId="0" fontId="28" fillId="0" borderId="16" xfId="11" applyFill="1" applyBorder="1"/>
    <xf numFmtId="165" fontId="19" fillId="0" borderId="22" xfId="9" applyNumberFormat="1" applyFont="1" applyFill="1" applyBorder="1" applyAlignment="1" applyProtection="1">
      <alignment horizontal="left" vertical="center"/>
    </xf>
    <xf numFmtId="165" fontId="5" fillId="0" borderId="0" xfId="9" applyNumberFormat="1" applyFont="1" applyFill="1" applyBorder="1" applyAlignment="1" applyProtection="1">
      <alignment horizontal="center" vertical="center"/>
    </xf>
    <xf numFmtId="165" fontId="19" fillId="0" borderId="22" xfId="9" applyNumberFormat="1" applyFont="1" applyFill="1" applyBorder="1" applyAlignment="1" applyProtection="1">
      <alignment horizontal="left"/>
    </xf>
    <xf numFmtId="0" fontId="23" fillId="0" borderId="0" xfId="9" applyFont="1" applyFill="1" applyAlignment="1" applyProtection="1">
      <alignment horizontal="center"/>
    </xf>
    <xf numFmtId="165" fontId="24" fillId="0" borderId="66" xfId="5" applyNumberFormat="1" applyFont="1" applyFill="1" applyBorder="1" applyAlignment="1" applyProtection="1">
      <alignment horizontal="center" vertical="center" wrapText="1"/>
    </xf>
    <xf numFmtId="165" fontId="24" fillId="0" borderId="74" xfId="5" applyNumberFormat="1" applyFont="1" applyFill="1" applyBorder="1" applyAlignment="1" applyProtection="1">
      <alignment horizontal="center" vertical="center" wrapText="1"/>
    </xf>
    <xf numFmtId="165" fontId="24" fillId="0" borderId="68" xfId="5" applyNumberFormat="1" applyFont="1" applyFill="1" applyBorder="1" applyAlignment="1" applyProtection="1">
      <alignment horizontal="center" vertical="center" wrapText="1"/>
    </xf>
    <xf numFmtId="165" fontId="24" fillId="0" borderId="51" xfId="5" applyNumberFormat="1" applyFont="1" applyFill="1" applyBorder="1" applyAlignment="1" applyProtection="1">
      <alignment horizontal="center" vertical="center" wrapText="1"/>
    </xf>
    <xf numFmtId="165" fontId="5" fillId="0" borderId="0" xfId="5" applyNumberFormat="1" applyFont="1" applyFill="1" applyAlignment="1" applyProtection="1">
      <alignment horizontal="center" vertical="center" wrapText="1"/>
    </xf>
    <xf numFmtId="0" fontId="4" fillId="0" borderId="18" xfId="5" applyFont="1" applyFill="1" applyBorder="1" applyAlignment="1" applyProtection="1">
      <alignment horizontal="center" vertical="center" wrapText="1"/>
    </xf>
    <xf numFmtId="0" fontId="4" fillId="0" borderId="49" xfId="5" applyFont="1" applyFill="1" applyBorder="1" applyAlignment="1" applyProtection="1">
      <alignment horizontal="center" vertical="center" wrapText="1"/>
    </xf>
    <xf numFmtId="165" fontId="4" fillId="0" borderId="17" xfId="5" applyNumberFormat="1" applyFont="1" applyFill="1" applyBorder="1" applyAlignment="1" applyProtection="1">
      <alignment horizontal="center" vertical="center" wrapText="1"/>
    </xf>
    <xf numFmtId="165" fontId="4" fillId="0" borderId="49" xfId="5" applyNumberFormat="1" applyFont="1" applyFill="1" applyBorder="1" applyAlignment="1" applyProtection="1">
      <alignment horizontal="center" vertical="center" wrapText="1"/>
    </xf>
    <xf numFmtId="0" fontId="4" fillId="0" borderId="50" xfId="5" applyFont="1" applyFill="1" applyBorder="1" applyAlignment="1" applyProtection="1">
      <alignment horizontal="center" vertical="center" wrapText="1"/>
    </xf>
    <xf numFmtId="0" fontId="4" fillId="0" borderId="58" xfId="5" applyFont="1" applyFill="1" applyBorder="1" applyAlignment="1" applyProtection="1">
      <alignment horizontal="center" vertical="center" wrapText="1"/>
    </xf>
    <xf numFmtId="0" fontId="4" fillId="0" borderId="62" xfId="5" applyFont="1" applyFill="1" applyBorder="1" applyAlignment="1" applyProtection="1">
      <alignment horizontal="center" vertical="center" wrapText="1"/>
    </xf>
    <xf numFmtId="0" fontId="4" fillId="0" borderId="61" xfId="5" applyFont="1" applyFill="1" applyBorder="1" applyAlignment="1" applyProtection="1">
      <alignment horizontal="center" vertical="center" wrapText="1"/>
    </xf>
    <xf numFmtId="165" fontId="4" fillId="0" borderId="15" xfId="5" applyNumberFormat="1" applyFont="1" applyFill="1" applyBorder="1" applyAlignment="1" applyProtection="1">
      <alignment horizontal="center" vertical="center" wrapText="1"/>
    </xf>
    <xf numFmtId="0" fontId="4" fillId="0" borderId="17" xfId="5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165" fontId="4" fillId="0" borderId="17" xfId="0" applyNumberFormat="1" applyFont="1" applyFill="1" applyBorder="1" applyAlignment="1" applyProtection="1">
      <alignment horizontal="center" vertical="center" wrapText="1"/>
    </xf>
    <xf numFmtId="165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15" xfId="0" applyNumberFormat="1" applyFont="1" applyFill="1" applyBorder="1" applyAlignment="1" applyProtection="1">
      <alignment horizontal="center" vertical="center" wrapText="1"/>
    </xf>
    <xf numFmtId="0" fontId="42" fillId="0" borderId="0" xfId="10" applyFont="1" applyBorder="1" applyAlignment="1">
      <alignment horizontal="left" vertical="center" wrapText="1"/>
    </xf>
    <xf numFmtId="0" fontId="42" fillId="0" borderId="57" xfId="11" applyFont="1" applyBorder="1" applyAlignment="1">
      <alignment horizontal="center"/>
    </xf>
    <xf numFmtId="0" fontId="42" fillId="0" borderId="45" xfId="11" applyFont="1" applyBorder="1" applyAlignment="1">
      <alignment horizontal="center"/>
    </xf>
    <xf numFmtId="14" fontId="42" fillId="0" borderId="59" xfId="11" applyNumberFormat="1" applyFont="1" applyBorder="1" applyAlignment="1">
      <alignment horizontal="center"/>
    </xf>
    <xf numFmtId="0" fontId="42" fillId="0" borderId="59" xfId="11" applyFont="1" applyBorder="1" applyAlignment="1">
      <alignment horizontal="center"/>
    </xf>
    <xf numFmtId="0" fontId="42" fillId="0" borderId="19" xfId="11" applyFont="1" applyBorder="1" applyAlignment="1">
      <alignment horizontal="center"/>
    </xf>
    <xf numFmtId="14" fontId="42" fillId="0" borderId="39" xfId="11" applyNumberFormat="1" applyFont="1" applyBorder="1" applyAlignment="1">
      <alignment horizontal="center"/>
    </xf>
    <xf numFmtId="0" fontId="42" fillId="0" borderId="0" xfId="10" applyFont="1" applyBorder="1" applyAlignment="1">
      <alignment horizontal="center" vertical="center" wrapText="1"/>
    </xf>
    <xf numFmtId="0" fontId="42" fillId="0" borderId="0" xfId="11" applyFont="1" applyFill="1" applyBorder="1" applyAlignment="1">
      <alignment horizontal="center"/>
    </xf>
    <xf numFmtId="14" fontId="42" fillId="0" borderId="0" xfId="11" applyNumberFormat="1" applyFont="1" applyFill="1" applyBorder="1" applyAlignment="1">
      <alignment horizontal="center"/>
    </xf>
    <xf numFmtId="0" fontId="42" fillId="0" borderId="23" xfId="10" applyFont="1" applyBorder="1" applyAlignment="1">
      <alignment horizontal="center" vertical="center" wrapText="1"/>
    </xf>
    <xf numFmtId="0" fontId="42" fillId="0" borderId="20" xfId="10" applyFont="1" applyBorder="1" applyAlignment="1">
      <alignment horizontal="center" vertical="center" wrapText="1"/>
    </xf>
    <xf numFmtId="0" fontId="42" fillId="0" borderId="10" xfId="10" applyFont="1" applyBorder="1" applyAlignment="1">
      <alignment horizontal="center" vertical="center" wrapText="1"/>
    </xf>
    <xf numFmtId="0" fontId="42" fillId="0" borderId="63" xfId="11" applyFont="1" applyBorder="1" applyAlignment="1">
      <alignment horizontal="center"/>
    </xf>
    <xf numFmtId="0" fontId="42" fillId="0" borderId="75" xfId="11" applyFont="1" applyBorder="1" applyAlignment="1">
      <alignment horizontal="center"/>
    </xf>
    <xf numFmtId="0" fontId="0" fillId="0" borderId="57" xfId="0" applyBorder="1"/>
    <xf numFmtId="0" fontId="0" fillId="0" borderId="63" xfId="0" applyBorder="1"/>
    <xf numFmtId="0" fontId="42" fillId="0" borderId="33" xfId="11" applyFont="1" applyBorder="1" applyAlignment="1">
      <alignment horizontal="center"/>
    </xf>
    <xf numFmtId="14" fontId="42" fillId="0" borderId="33" xfId="11" applyNumberFormat="1" applyFont="1" applyBorder="1" applyAlignment="1">
      <alignment horizontal="center"/>
    </xf>
    <xf numFmtId="0" fontId="23" fillId="0" borderId="0" xfId="12" applyFont="1" applyFill="1" applyAlignment="1" applyProtection="1">
      <alignment horizontal="center" wrapText="1"/>
    </xf>
    <xf numFmtId="0" fontId="23" fillId="0" borderId="0" xfId="12" applyFont="1" applyFill="1" applyAlignment="1" applyProtection="1">
      <alignment horizontal="center"/>
    </xf>
    <xf numFmtId="0" fontId="46" fillId="0" borderId="18" xfId="12" applyFont="1" applyFill="1" applyBorder="1" applyAlignment="1" applyProtection="1">
      <alignment horizontal="left" vertical="center" indent="1"/>
    </xf>
    <xf numFmtId="0" fontId="46" fillId="0" borderId="49" xfId="12" applyFont="1" applyFill="1" applyBorder="1" applyAlignment="1" applyProtection="1">
      <alignment horizontal="left" vertical="center" indent="1"/>
    </xf>
    <xf numFmtId="0" fontId="46" fillId="0" borderId="15" xfId="12" applyFont="1" applyFill="1" applyBorder="1" applyAlignment="1" applyProtection="1">
      <alignment horizontal="left" vertical="center" indent="1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5" fillId="0" borderId="16" xfId="7" applyFont="1" applyBorder="1" applyAlignment="1">
      <alignment horizontal="center" vertical="top" wrapText="1"/>
    </xf>
    <xf numFmtId="0" fontId="5" fillId="3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37" fillId="0" borderId="43" xfId="7" applyFont="1" applyBorder="1" applyAlignment="1">
      <alignment horizontal="left" vertical="center"/>
    </xf>
    <xf numFmtId="0" fontId="2" fillId="0" borderId="43" xfId="7" applyFont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0" fontId="38" fillId="0" borderId="0" xfId="7" applyFont="1" applyBorder="1" applyAlignment="1">
      <alignment horizontal="right"/>
    </xf>
    <xf numFmtId="0" fontId="38" fillId="0" borderId="64" xfId="7" applyFont="1" applyBorder="1" applyAlignment="1">
      <alignment horizontal="right"/>
    </xf>
    <xf numFmtId="0" fontId="5" fillId="3" borderId="24" xfId="7" applyFont="1" applyFill="1" applyBorder="1" applyAlignment="1">
      <alignment horizontal="center" vertical="top" wrapText="1"/>
    </xf>
    <xf numFmtId="0" fontId="5" fillId="3" borderId="21" xfId="7" applyFont="1" applyFill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2" fillId="0" borderId="13" xfId="7" applyFont="1" applyBorder="1" applyAlignment="1">
      <alignment vertical="top" wrapText="1"/>
    </xf>
    <xf numFmtId="0" fontId="2" fillId="0" borderId="48" xfId="7" applyFont="1" applyBorder="1" applyAlignment="1">
      <alignment vertical="top" wrapText="1"/>
    </xf>
    <xf numFmtId="166" fontId="5" fillId="3" borderId="25" xfId="3" applyNumberFormat="1" applyFont="1" applyFill="1" applyBorder="1" applyAlignment="1">
      <alignment horizontal="center" vertical="center" wrapText="1"/>
    </xf>
    <xf numFmtId="166" fontId="5" fillId="3" borderId="12" xfId="3" applyNumberFormat="1" applyFont="1" applyFill="1" applyBorder="1" applyAlignment="1">
      <alignment horizontal="center" vertical="center" wrapText="1"/>
    </xf>
    <xf numFmtId="166" fontId="2" fillId="0" borderId="56" xfId="3" applyNumberFormat="1" applyFont="1" applyBorder="1" applyAlignment="1">
      <alignment horizontal="center" vertical="center" wrapText="1"/>
    </xf>
    <xf numFmtId="166" fontId="40" fillId="0" borderId="22" xfId="3" applyNumberFormat="1" applyFont="1" applyBorder="1" applyAlignment="1">
      <alignment horizontal="right"/>
    </xf>
    <xf numFmtId="0" fontId="5" fillId="4" borderId="50" xfId="7" applyFont="1" applyFill="1" applyBorder="1" applyAlignment="1">
      <alignment horizontal="center"/>
    </xf>
    <xf numFmtId="0" fontId="5" fillId="4" borderId="43" xfId="7" applyFont="1" applyFill="1" applyBorder="1" applyAlignment="1">
      <alignment horizontal="center"/>
    </xf>
    <xf numFmtId="0" fontId="5" fillId="4" borderId="62" xfId="7" applyFont="1" applyFill="1" applyBorder="1" applyAlignment="1">
      <alignment horizontal="center"/>
    </xf>
    <xf numFmtId="0" fontId="5" fillId="4" borderId="38" xfId="7" applyFont="1" applyFill="1" applyBorder="1" applyAlignment="1">
      <alignment horizontal="center"/>
    </xf>
    <xf numFmtId="0" fontId="5" fillId="4" borderId="0" xfId="7" applyFont="1" applyFill="1" applyBorder="1" applyAlignment="1">
      <alignment horizontal="center"/>
    </xf>
    <xf numFmtId="0" fontId="5" fillId="4" borderId="64" xfId="7" applyFont="1" applyFill="1" applyBorder="1" applyAlignment="1">
      <alignment horizontal="center"/>
    </xf>
    <xf numFmtId="0" fontId="5" fillId="4" borderId="58" xfId="7" applyFont="1" applyFill="1" applyBorder="1" applyAlignment="1">
      <alignment horizontal="center"/>
    </xf>
    <xf numFmtId="0" fontId="5" fillId="4" borderId="22" xfId="7" applyFont="1" applyFill="1" applyBorder="1" applyAlignment="1">
      <alignment horizontal="center"/>
    </xf>
    <xf numFmtId="0" fontId="5" fillId="4" borderId="61" xfId="7" applyFont="1" applyFill="1" applyBorder="1" applyAlignment="1">
      <alignment horizontal="center"/>
    </xf>
    <xf numFmtId="0" fontId="5" fillId="4" borderId="44" xfId="7" applyFont="1" applyFill="1" applyBorder="1" applyAlignment="1">
      <alignment horizontal="center"/>
    </xf>
    <xf numFmtId="0" fontId="5" fillId="4" borderId="65" xfId="7" applyFont="1" applyFill="1" applyBorder="1" applyAlignment="1">
      <alignment horizontal="center"/>
    </xf>
    <xf numFmtId="0" fontId="5" fillId="4" borderId="69" xfId="7" applyFont="1" applyFill="1" applyBorder="1" applyAlignment="1">
      <alignment horizontal="center"/>
    </xf>
    <xf numFmtId="0" fontId="37" fillId="0" borderId="0" xfId="7" applyFont="1" applyFill="1" applyBorder="1" applyAlignment="1">
      <alignment horizontal="left" vertical="center"/>
    </xf>
    <xf numFmtId="166" fontId="5" fillId="3" borderId="56" xfId="3" applyNumberFormat="1" applyFont="1" applyFill="1" applyBorder="1" applyAlignment="1">
      <alignment horizontal="center" vertical="center" wrapText="1"/>
    </xf>
    <xf numFmtId="0" fontId="5" fillId="3" borderId="13" xfId="7" applyFont="1" applyFill="1" applyBorder="1" applyAlignment="1">
      <alignment horizontal="center" vertical="top" wrapText="1"/>
    </xf>
    <xf numFmtId="0" fontId="23" fillId="0" borderId="0" xfId="12" applyFont="1" applyFill="1" applyAlignment="1" applyProtection="1">
      <alignment horizontal="center" wrapText="1"/>
      <protection locked="0"/>
    </xf>
    <xf numFmtId="0" fontId="23" fillId="0" borderId="0" xfId="12" applyFont="1" applyFill="1" applyAlignment="1" applyProtection="1">
      <alignment horizontal="center"/>
      <protection locked="0"/>
    </xf>
    <xf numFmtId="0" fontId="50" fillId="0" borderId="0" xfId="15" applyFont="1" applyAlignment="1">
      <alignment horizontal="center"/>
    </xf>
    <xf numFmtId="0" fontId="50" fillId="0" borderId="0" xfId="15" applyFont="1" applyAlignment="1">
      <alignment horizontal="center"/>
    </xf>
    <xf numFmtId="0" fontId="51" fillId="0" borderId="0" xfId="15" applyFont="1"/>
    <xf numFmtId="0" fontId="51" fillId="0" borderId="0" xfId="15" applyFont="1" applyAlignment="1">
      <alignment horizontal="center"/>
    </xf>
    <xf numFmtId="0" fontId="52" fillId="0" borderId="0" xfId="15" applyFont="1"/>
    <xf numFmtId="0" fontId="32" fillId="0" borderId="0" xfId="15" applyFont="1"/>
    <xf numFmtId="0" fontId="53" fillId="0" borderId="7" xfId="15" applyFont="1" applyBorder="1" applyAlignment="1">
      <alignment horizontal="center"/>
    </xf>
    <xf numFmtId="0" fontId="32" fillId="0" borderId="0" xfId="15" applyFont="1" applyAlignment="1">
      <alignment horizontal="center"/>
    </xf>
    <xf numFmtId="0" fontId="32" fillId="0" borderId="0" xfId="16" applyFont="1"/>
    <xf numFmtId="0" fontId="53" fillId="0" borderId="7" xfId="15" applyFont="1" applyBorder="1"/>
    <xf numFmtId="0" fontId="32" fillId="0" borderId="7" xfId="15" applyFont="1" applyBorder="1"/>
    <xf numFmtId="0" fontId="32" fillId="0" borderId="0" xfId="15" applyFont="1" applyBorder="1"/>
    <xf numFmtId="0" fontId="32" fillId="0" borderId="7" xfId="15" applyFont="1" applyBorder="1" applyAlignment="1">
      <alignment wrapText="1"/>
    </xf>
    <xf numFmtId="166" fontId="32" fillId="0" borderId="7" xfId="16" applyNumberFormat="1" applyFont="1" applyBorder="1" applyAlignment="1">
      <alignment horizontal="right" vertical="center"/>
    </xf>
    <xf numFmtId="166" fontId="32" fillId="0" borderId="33" xfId="16" applyNumberFormat="1" applyFont="1" applyBorder="1" applyAlignment="1">
      <alignment horizontal="right" vertical="center"/>
    </xf>
    <xf numFmtId="0" fontId="32" fillId="0" borderId="7" xfId="15" applyFont="1" applyBorder="1" applyAlignment="1"/>
    <xf numFmtId="0" fontId="53" fillId="0" borderId="7" xfId="15" applyFont="1" applyBorder="1" applyAlignment="1"/>
    <xf numFmtId="166" fontId="53" fillId="0" borderId="9" xfId="16" applyNumberFormat="1" applyFont="1" applyBorder="1" applyAlignment="1">
      <alignment horizontal="right" vertical="center"/>
    </xf>
    <xf numFmtId="0" fontId="53" fillId="0" borderId="0" xfId="15" applyFont="1" applyBorder="1" applyAlignment="1"/>
    <xf numFmtId="166" fontId="53" fillId="0" borderId="0" xfId="16" applyNumberFormat="1" applyFont="1" applyBorder="1" applyAlignment="1">
      <alignment horizontal="right" vertical="center"/>
    </xf>
    <xf numFmtId="0" fontId="32" fillId="0" borderId="27" xfId="15" applyFont="1" applyBorder="1"/>
    <xf numFmtId="166" fontId="32" fillId="0" borderId="0" xfId="16" applyNumberFormat="1" applyFont="1" applyAlignment="1">
      <alignment horizontal="right" vertical="center"/>
    </xf>
    <xf numFmtId="0" fontId="53" fillId="0" borderId="0" xfId="15" applyFont="1" applyBorder="1"/>
    <xf numFmtId="166" fontId="53" fillId="0" borderId="7" xfId="16" applyNumberFormat="1" applyFont="1" applyBorder="1" applyAlignment="1">
      <alignment horizontal="right" vertical="center"/>
    </xf>
    <xf numFmtId="166" fontId="53" fillId="0" borderId="33" xfId="16" applyNumberFormat="1" applyFont="1" applyBorder="1" applyAlignment="1">
      <alignment horizontal="right" vertical="center"/>
    </xf>
    <xf numFmtId="0" fontId="32" fillId="0" borderId="9" xfId="15" applyFont="1" applyBorder="1" applyAlignment="1"/>
    <xf numFmtId="0" fontId="53" fillId="0" borderId="39" xfId="15" applyFont="1" applyBorder="1"/>
    <xf numFmtId="0" fontId="53" fillId="0" borderId="33" xfId="15" applyFont="1" applyBorder="1" applyAlignment="1"/>
    <xf numFmtId="0" fontId="53" fillId="0" borderId="59" xfId="15" applyFont="1" applyBorder="1" applyAlignment="1"/>
    <xf numFmtId="166" fontId="53" fillId="0" borderId="59" xfId="16" applyNumberFormat="1" applyFont="1" applyBorder="1" applyAlignment="1">
      <alignment horizontal="right" vertical="center"/>
    </xf>
    <xf numFmtId="166" fontId="32" fillId="0" borderId="33" xfId="16" applyNumberFormat="1" applyFont="1" applyFill="1" applyBorder="1" applyAlignment="1">
      <alignment horizontal="right" vertical="center"/>
    </xf>
    <xf numFmtId="166" fontId="53" fillId="0" borderId="0" xfId="16" applyNumberFormat="1" applyFont="1" applyAlignment="1">
      <alignment horizontal="right" vertical="center"/>
    </xf>
    <xf numFmtId="166" fontId="53" fillId="0" borderId="0" xfId="16" applyNumberFormat="1" applyFont="1" applyFill="1" applyAlignment="1">
      <alignment horizontal="right" vertical="center"/>
    </xf>
    <xf numFmtId="0" fontId="32" fillId="0" borderId="59" xfId="15" applyFont="1" applyBorder="1"/>
    <xf numFmtId="0" fontId="32" fillId="0" borderId="0" xfId="16" applyFont="1" applyFill="1"/>
    <xf numFmtId="0" fontId="53" fillId="0" borderId="0" xfId="15" applyFont="1" applyAlignment="1">
      <alignment horizontal="left"/>
    </xf>
    <xf numFmtId="166" fontId="32" fillId="0" borderId="0" xfId="16" applyNumberFormat="1" applyFont="1" applyFill="1" applyAlignment="1">
      <alignment horizontal="right" vertical="center"/>
    </xf>
    <xf numFmtId="0" fontId="32" fillId="0" borderId="7" xfId="15" applyFont="1" applyBorder="1" applyAlignment="1">
      <alignment horizontal="center"/>
    </xf>
    <xf numFmtId="0" fontId="32" fillId="0" borderId="60" xfId="15" applyFont="1" applyBorder="1"/>
    <xf numFmtId="166" fontId="32" fillId="0" borderId="0" xfId="15" applyNumberFormat="1" applyFont="1"/>
    <xf numFmtId="0" fontId="53" fillId="0" borderId="39" xfId="15" applyFont="1" applyBorder="1" applyAlignment="1">
      <alignment horizontal="center"/>
    </xf>
    <xf numFmtId="0" fontId="53" fillId="0" borderId="59" xfId="15" applyFont="1" applyBorder="1" applyAlignment="1">
      <alignment horizontal="center"/>
    </xf>
    <xf numFmtId="0" fontId="32" fillId="0" borderId="0" xfId="15" applyFont="1" applyAlignment="1">
      <alignment horizontal="justify"/>
    </xf>
    <xf numFmtId="0" fontId="53" fillId="0" borderId="0" xfId="15" applyFont="1" applyAlignment="1">
      <alignment horizontal="center" vertical="center" wrapText="1"/>
    </xf>
    <xf numFmtId="0" fontId="53" fillId="0" borderId="39" xfId="15" applyFont="1" applyBorder="1" applyAlignment="1">
      <alignment horizontal="left" vertical="center" wrapText="1"/>
    </xf>
    <xf numFmtId="0" fontId="53" fillId="0" borderId="33" xfId="15" applyFont="1" applyBorder="1" applyAlignment="1">
      <alignment horizontal="left" vertical="center" wrapText="1"/>
    </xf>
    <xf numFmtId="166" fontId="53" fillId="0" borderId="33" xfId="16" applyNumberFormat="1" applyFont="1" applyFill="1" applyBorder="1" applyAlignment="1">
      <alignment horizontal="right" vertical="center"/>
    </xf>
    <xf numFmtId="0" fontId="53" fillId="0" borderId="0" xfId="15" applyFont="1" applyAlignment="1">
      <alignment horizontal="justify"/>
    </xf>
    <xf numFmtId="0" fontId="52" fillId="0" borderId="17" xfId="15" applyFont="1" applyBorder="1" applyAlignment="1">
      <alignment horizontal="center"/>
    </xf>
    <xf numFmtId="0" fontId="52" fillId="0" borderId="49" xfId="15" applyFont="1" applyBorder="1" applyAlignment="1">
      <alignment horizontal="center"/>
    </xf>
    <xf numFmtId="166" fontId="53" fillId="0" borderId="35" xfId="16" applyNumberFormat="1" applyFont="1" applyBorder="1" applyAlignment="1">
      <alignment horizontal="right" vertical="center"/>
    </xf>
    <xf numFmtId="166" fontId="51" fillId="0" borderId="0" xfId="15" applyNumberFormat="1" applyFont="1"/>
    <xf numFmtId="0" fontId="50" fillId="0" borderId="7" xfId="17" applyFont="1" applyBorder="1" applyAlignment="1">
      <alignment horizontal="left"/>
    </xf>
    <xf numFmtId="0" fontId="50" fillId="0" borderId="27" xfId="17" applyFont="1" applyBorder="1" applyAlignment="1">
      <alignment horizontal="left"/>
    </xf>
    <xf numFmtId="0" fontId="51" fillId="0" borderId="0" xfId="17" applyFont="1"/>
    <xf numFmtId="0" fontId="51" fillId="0" borderId="0" xfId="17" applyFont="1" applyAlignment="1">
      <alignment horizontal="center"/>
    </xf>
    <xf numFmtId="0" fontId="51" fillId="0" borderId="0" xfId="17" applyFont="1" applyAlignment="1">
      <alignment horizontal="right"/>
    </xf>
    <xf numFmtId="0" fontId="51" fillId="0" borderId="39" xfId="17" applyFont="1" applyBorder="1"/>
    <xf numFmtId="166" fontId="51" fillId="0" borderId="59" xfId="2" applyNumberFormat="1" applyFont="1" applyBorder="1"/>
    <xf numFmtId="166" fontId="51" fillId="0" borderId="33" xfId="2" applyNumberFormat="1" applyFont="1" applyBorder="1"/>
    <xf numFmtId="166" fontId="51" fillId="0" borderId="7" xfId="2" applyNumberFormat="1" applyFont="1" applyBorder="1"/>
    <xf numFmtId="0" fontId="50" fillId="0" borderId="0" xfId="17" applyFont="1"/>
    <xf numFmtId="0" fontId="50" fillId="0" borderId="39" xfId="17" applyFont="1" applyBorder="1"/>
    <xf numFmtId="166" fontId="50" fillId="0" borderId="59" xfId="2" applyNumberFormat="1" applyFont="1" applyBorder="1"/>
    <xf numFmtId="166" fontId="50" fillId="0" borderId="33" xfId="2" applyNumberFormat="1" applyFont="1" applyBorder="1"/>
    <xf numFmtId="166" fontId="50" fillId="0" borderId="7" xfId="2" applyNumberFormat="1" applyFont="1" applyBorder="1"/>
    <xf numFmtId="0" fontId="50" fillId="0" borderId="0" xfId="17" applyFont="1" applyAlignment="1">
      <alignment horizontal="center"/>
    </xf>
    <xf numFmtId="166" fontId="51" fillId="0" borderId="0" xfId="2" applyNumberFormat="1" applyFont="1"/>
    <xf numFmtId="166" fontId="50" fillId="0" borderId="7" xfId="2" applyNumberFormat="1" applyFont="1" applyBorder="1" applyAlignment="1">
      <alignment horizontal="center"/>
    </xf>
    <xf numFmtId="0" fontId="33" fillId="0" borderId="7" xfId="0" applyFont="1" applyBorder="1" applyAlignment="1">
      <alignment horizontal="right" vertical="center" wrapText="1"/>
    </xf>
    <xf numFmtId="0" fontId="33" fillId="0" borderId="7" xfId="0" applyFont="1" applyBorder="1" applyAlignment="1">
      <alignment horizontal="left" vertical="center" wrapText="1"/>
    </xf>
    <xf numFmtId="166" fontId="51" fillId="0" borderId="0" xfId="17" applyNumberFormat="1" applyFont="1"/>
    <xf numFmtId="166" fontId="51" fillId="0" borderId="0" xfId="1" applyNumberFormat="1" applyFont="1"/>
    <xf numFmtId="166" fontId="51" fillId="0" borderId="7" xfId="2" applyNumberFormat="1" applyFont="1" applyFill="1" applyBorder="1"/>
    <xf numFmtId="0" fontId="50" fillId="0" borderId="4" xfId="17" applyFont="1" applyBorder="1" applyAlignment="1">
      <alignment horizontal="left"/>
    </xf>
    <xf numFmtId="0" fontId="50" fillId="0" borderId="60" xfId="17" applyFont="1" applyBorder="1" applyAlignment="1">
      <alignment horizontal="left"/>
    </xf>
    <xf numFmtId="0" fontId="50" fillId="0" borderId="0" xfId="17" applyFont="1" applyAlignment="1">
      <alignment horizontal="left"/>
    </xf>
    <xf numFmtId="0" fontId="51" fillId="0" borderId="7" xfId="17" applyFont="1" applyBorder="1" applyAlignment="1">
      <alignment horizontal="left"/>
    </xf>
    <xf numFmtId="0" fontId="50" fillId="0" borderId="0" xfId="17" applyFont="1" applyAlignment="1">
      <alignment horizontal="left" vertical="center" wrapText="1"/>
    </xf>
    <xf numFmtId="166" fontId="50" fillId="0" borderId="0" xfId="2" applyNumberFormat="1" applyFont="1"/>
    <xf numFmtId="0" fontId="50" fillId="0" borderId="7" xfId="17" applyFont="1" applyBorder="1" applyAlignment="1">
      <alignment horizontal="left"/>
    </xf>
    <xf numFmtId="166" fontId="50" fillId="0" borderId="7" xfId="17" applyNumberFormat="1" applyFont="1" applyBorder="1"/>
    <xf numFmtId="0" fontId="50" fillId="0" borderId="0" xfId="17" applyFont="1" applyAlignment="1">
      <alignment horizontal="right"/>
    </xf>
    <xf numFmtId="166" fontId="50" fillId="0" borderId="0" xfId="17" applyNumberFormat="1" applyFont="1"/>
    <xf numFmtId="0" fontId="50" fillId="0" borderId="0" xfId="17" applyFont="1" applyAlignment="1">
      <alignment horizontal="left"/>
    </xf>
    <xf numFmtId="0" fontId="51" fillId="0" borderId="0" xfId="17" applyFont="1" applyAlignment="1">
      <alignment horizontal="left"/>
    </xf>
    <xf numFmtId="0" fontId="51" fillId="0" borderId="7" xfId="17" applyFont="1" applyBorder="1"/>
    <xf numFmtId="0" fontId="50" fillId="0" borderId="7" xfId="17" applyFont="1" applyBorder="1"/>
    <xf numFmtId="0" fontId="12" fillId="0" borderId="0" xfId="9" applyFill="1"/>
    <xf numFmtId="0" fontId="12" fillId="0" borderId="0" xfId="9" applyFont="1" applyFill="1"/>
    <xf numFmtId="0" fontId="4" fillId="0" borderId="15" xfId="9" applyFont="1" applyFill="1" applyBorder="1" applyAlignment="1" applyProtection="1">
      <alignment horizontal="center" vertical="center" wrapText="1"/>
    </xf>
    <xf numFmtId="0" fontId="8" fillId="0" borderId="15" xfId="9" applyFont="1" applyFill="1" applyBorder="1" applyAlignment="1" applyProtection="1">
      <alignment horizontal="center" vertical="center" wrapText="1"/>
    </xf>
    <xf numFmtId="0" fontId="13" fillId="0" borderId="0" xfId="9" applyFont="1" applyFill="1"/>
    <xf numFmtId="165" fontId="8" fillId="0" borderId="2" xfId="9" applyNumberFormat="1" applyFont="1" applyFill="1" applyBorder="1" applyAlignment="1" applyProtection="1">
      <alignment horizontal="right" vertical="center" wrapText="1" indent="1"/>
    </xf>
    <xf numFmtId="0" fontId="20" fillId="0" borderId="0" xfId="9" applyFont="1" applyFill="1"/>
    <xf numFmtId="165" fontId="13" fillId="0" borderId="9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7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2" borderId="7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2" borderId="27" xfId="9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9" applyNumberFormat="1" applyFont="1" applyFill="1" applyBorder="1" applyAlignment="1" applyProtection="1">
      <alignment horizontal="right" vertical="center" wrapText="1" indent="1"/>
    </xf>
    <xf numFmtId="165" fontId="13" fillId="0" borderId="9" xfId="9" applyNumberFormat="1" applyFont="1" applyFill="1" applyBorder="1" applyAlignment="1" applyProtection="1">
      <alignment horizontal="right" vertical="center" wrapText="1" indent="1"/>
    </xf>
    <xf numFmtId="165" fontId="13" fillId="0" borderId="27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7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9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7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4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2" xfId="9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" xfId="9" applyNumberFormat="1" applyFont="1" applyFill="1" applyBorder="1" applyAlignment="1" applyProtection="1">
      <alignment horizontal="right" vertical="center" wrapText="1" indent="1"/>
    </xf>
    <xf numFmtId="0" fontId="15" fillId="0" borderId="1" xfId="5" applyFont="1" applyBorder="1" applyAlignment="1" applyProtection="1">
      <alignment vertical="center" wrapText="1"/>
    </xf>
    <xf numFmtId="0" fontId="21" fillId="0" borderId="27" xfId="5" applyFont="1" applyBorder="1" applyAlignment="1" applyProtection="1">
      <alignment horizontal="left" vertical="center" wrapText="1"/>
    </xf>
    <xf numFmtId="0" fontId="22" fillId="0" borderId="0" xfId="9" applyFont="1" applyFill="1"/>
    <xf numFmtId="0" fontId="21" fillId="0" borderId="10" xfId="5" applyFont="1" applyBorder="1" applyAlignment="1" applyProtection="1">
      <alignment vertical="center" wrapText="1"/>
    </xf>
    <xf numFmtId="165" fontId="8" fillId="0" borderId="2" xfId="9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5" xfId="9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5" applyFont="1" applyBorder="1" applyAlignment="1" applyProtection="1">
      <alignment vertical="center" wrapText="1"/>
    </xf>
    <xf numFmtId="0" fontId="15" fillId="0" borderId="29" xfId="5" applyFont="1" applyBorder="1" applyAlignment="1" applyProtection="1">
      <alignment vertical="center" wrapText="1"/>
    </xf>
    <xf numFmtId="0" fontId="15" fillId="0" borderId="13" xfId="5" applyFont="1" applyBorder="1" applyAlignment="1" applyProtection="1">
      <alignment vertical="center" wrapText="1"/>
    </xf>
    <xf numFmtId="0" fontId="5" fillId="0" borderId="43" xfId="9" applyFont="1" applyFill="1" applyBorder="1" applyAlignment="1" applyProtection="1">
      <alignment horizontal="center" vertical="center" wrapText="1"/>
    </xf>
    <xf numFmtId="0" fontId="5" fillId="0" borderId="43" xfId="9" applyFont="1" applyFill="1" applyBorder="1" applyAlignment="1" applyProtection="1">
      <alignment vertical="center" wrapText="1"/>
    </xf>
    <xf numFmtId="0" fontId="13" fillId="0" borderId="43" xfId="9" applyFont="1" applyFill="1" applyBorder="1" applyAlignment="1" applyProtection="1">
      <alignment horizontal="right" vertical="center" wrapText="1" indent="1"/>
      <protection locked="0"/>
    </xf>
    <xf numFmtId="165" fontId="11" fillId="0" borderId="43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0" xfId="9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4" xfId="9" applyNumberFormat="1" applyFont="1" applyFill="1" applyBorder="1" applyAlignment="1" applyProtection="1">
      <alignment horizontal="right" vertical="center" wrapText="1" indent="1"/>
    </xf>
    <xf numFmtId="165" fontId="8" fillId="0" borderId="44" xfId="9" applyNumberFormat="1" applyFont="1" applyFill="1" applyBorder="1" applyAlignment="1" applyProtection="1">
      <alignment horizontal="right" vertical="center" wrapText="1" indent="1"/>
    </xf>
    <xf numFmtId="165" fontId="13" fillId="0" borderId="31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45" xfId="9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1" xfId="9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" xfId="5" applyNumberFormat="1" applyFont="1" applyBorder="1" applyAlignment="1" applyProtection="1">
      <alignment horizontal="right" vertical="center" wrapText="1" indent="1"/>
    </xf>
    <xf numFmtId="165" fontId="15" fillId="0" borderId="15" xfId="5" applyNumberFormat="1" applyFont="1" applyBorder="1" applyAlignment="1" applyProtection="1">
      <alignment horizontal="right" vertical="center" wrapText="1" indent="1"/>
    </xf>
    <xf numFmtId="165" fontId="18" fillId="0" borderId="2" xfId="5" quotePrefix="1" applyNumberFormat="1" applyFont="1" applyBorder="1" applyAlignment="1" applyProtection="1">
      <alignment horizontal="right" vertical="center" wrapText="1" indent="1"/>
    </xf>
    <xf numFmtId="165" fontId="18" fillId="0" borderId="15" xfId="5" quotePrefix="1" applyNumberFormat="1" applyFont="1" applyBorder="1" applyAlignment="1" applyProtection="1">
      <alignment horizontal="right" vertical="center" wrapText="1" indent="1"/>
    </xf>
    <xf numFmtId="0" fontId="23" fillId="0" borderId="0" xfId="9" applyFont="1" applyFill="1"/>
    <xf numFmtId="0" fontId="23" fillId="0" borderId="0" xfId="5" applyFont="1" applyFill="1" applyProtection="1"/>
    <xf numFmtId="0" fontId="1" fillId="0" borderId="0" xfId="5" applyFont="1" applyFill="1" applyAlignment="1" applyProtection="1">
      <alignment horizontal="left" wrapText="1"/>
    </xf>
    <xf numFmtId="0" fontId="1" fillId="0" borderId="0" xfId="5" applyFill="1" applyAlignment="1" applyProtection="1">
      <alignment horizontal="left" wrapText="1"/>
    </xf>
    <xf numFmtId="0" fontId="1" fillId="0" borderId="0" xfId="5" applyFill="1"/>
    <xf numFmtId="0" fontId="1" fillId="0" borderId="0" xfId="5" applyFill="1" applyProtection="1"/>
    <xf numFmtId="0" fontId="54" fillId="0" borderId="0" xfId="5" applyFont="1" applyFill="1" applyBorder="1" applyAlignment="1" applyProtection="1">
      <alignment horizontal="right"/>
    </xf>
    <xf numFmtId="0" fontId="24" fillId="0" borderId="23" xfId="5" applyFont="1" applyFill="1" applyBorder="1" applyAlignment="1" applyProtection="1">
      <alignment vertical="center"/>
    </xf>
    <xf numFmtId="0" fontId="24" fillId="0" borderId="24" xfId="5" applyFont="1" applyFill="1" applyBorder="1" applyAlignment="1" applyProtection="1">
      <alignment horizontal="center" vertical="center"/>
    </xf>
    <xf numFmtId="0" fontId="24" fillId="0" borderId="25" xfId="5" applyFont="1" applyFill="1" applyBorder="1" applyAlignment="1" applyProtection="1">
      <alignment horizontal="center" vertical="center"/>
    </xf>
    <xf numFmtId="49" fontId="11" fillId="0" borderId="30" xfId="5" applyNumberFormat="1" applyFont="1" applyFill="1" applyBorder="1" applyAlignment="1" applyProtection="1">
      <alignment vertical="center"/>
    </xf>
    <xf numFmtId="3" fontId="11" fillId="0" borderId="31" xfId="5" applyNumberFormat="1" applyFont="1" applyFill="1" applyBorder="1" applyAlignment="1" applyProtection="1">
      <alignment vertical="center"/>
      <protection locked="0"/>
    </xf>
    <xf numFmtId="3" fontId="11" fillId="0" borderId="32" xfId="5" applyNumberFormat="1" applyFont="1" applyFill="1" applyBorder="1" applyAlignment="1" applyProtection="1">
      <alignment vertical="center"/>
    </xf>
    <xf numFmtId="49" fontId="26" fillId="0" borderId="6" xfId="5" quotePrefix="1" applyNumberFormat="1" applyFont="1" applyFill="1" applyBorder="1" applyAlignment="1" applyProtection="1">
      <alignment horizontal="left" vertical="center" indent="1"/>
    </xf>
    <xf numFmtId="3" fontId="26" fillId="0" borderId="7" xfId="5" applyNumberFormat="1" applyFont="1" applyFill="1" applyBorder="1" applyAlignment="1" applyProtection="1">
      <alignment vertical="center"/>
      <protection locked="0"/>
    </xf>
    <xf numFmtId="3" fontId="26" fillId="0" borderId="8" xfId="5" applyNumberFormat="1" applyFont="1" applyFill="1" applyBorder="1" applyAlignment="1" applyProtection="1">
      <alignment vertical="center"/>
    </xf>
    <xf numFmtId="49" fontId="11" fillId="0" borderId="6" xfId="5" applyNumberFormat="1" applyFont="1" applyFill="1" applyBorder="1" applyAlignment="1" applyProtection="1">
      <alignment vertical="center"/>
    </xf>
    <xf numFmtId="3" fontId="11" fillId="0" borderId="7" xfId="5" applyNumberFormat="1" applyFont="1" applyFill="1" applyBorder="1" applyAlignment="1" applyProtection="1">
      <alignment vertical="center"/>
      <protection locked="0"/>
    </xf>
    <xf numFmtId="3" fontId="11" fillId="0" borderId="8" xfId="5" applyNumberFormat="1" applyFont="1" applyFill="1" applyBorder="1" applyAlignment="1" applyProtection="1">
      <alignment vertical="center"/>
    </xf>
    <xf numFmtId="49" fontId="24" fillId="0" borderId="1" xfId="5" applyNumberFormat="1" applyFont="1" applyFill="1" applyBorder="1" applyAlignment="1" applyProtection="1">
      <alignment vertical="center"/>
    </xf>
    <xf numFmtId="3" fontId="11" fillId="0" borderId="2" xfId="5" applyNumberFormat="1" applyFont="1" applyFill="1" applyBorder="1" applyAlignment="1" applyProtection="1">
      <alignment vertical="center"/>
    </xf>
    <xf numFmtId="3" fontId="11" fillId="0" borderId="5" xfId="5" applyNumberFormat="1" applyFont="1" applyFill="1" applyBorder="1" applyAlignment="1" applyProtection="1">
      <alignment vertical="center"/>
    </xf>
    <xf numFmtId="0" fontId="1" fillId="0" borderId="0" xfId="5" applyFill="1" applyAlignment="1" applyProtection="1">
      <alignment vertical="center"/>
    </xf>
    <xf numFmtId="49" fontId="11" fillId="0" borderId="6" xfId="5" applyNumberFormat="1" applyFont="1" applyFill="1" applyBorder="1" applyAlignment="1" applyProtection="1">
      <alignment horizontal="left" vertical="center"/>
    </xf>
    <xf numFmtId="49" fontId="11" fillId="0" borderId="6" xfId="5" applyNumberFormat="1" applyFont="1" applyFill="1" applyBorder="1" applyAlignment="1" applyProtection="1">
      <alignment vertical="center"/>
      <protection locked="0"/>
    </xf>
    <xf numFmtId="49" fontId="11" fillId="0" borderId="26" xfId="5" applyNumberFormat="1" applyFont="1" applyFill="1" applyBorder="1" applyAlignment="1" applyProtection="1">
      <alignment vertical="center"/>
      <protection locked="0"/>
    </xf>
    <xf numFmtId="3" fontId="11" fillId="0" borderId="27" xfId="5" applyNumberFormat="1" applyFont="1" applyFill="1" applyBorder="1" applyAlignment="1" applyProtection="1">
      <alignment vertical="center"/>
      <protection locked="0"/>
    </xf>
    <xf numFmtId="0" fontId="1" fillId="0" borderId="0" xfId="5" applyFont="1" applyFill="1" applyAlignment="1" applyProtection="1">
      <alignment horizontal="left"/>
    </xf>
    <xf numFmtId="0" fontId="1" fillId="0" borderId="0" xfId="5" applyFill="1" applyAlignment="1" applyProtection="1">
      <alignment horizontal="left"/>
    </xf>
    <xf numFmtId="0" fontId="1" fillId="0" borderId="0" xfId="0" applyFont="1" applyAlignment="1">
      <alignment horizontal="left" wrapText="1"/>
    </xf>
    <xf numFmtId="166" fontId="1" fillId="0" borderId="0" xfId="1" applyNumberFormat="1" applyFont="1" applyFill="1"/>
    <xf numFmtId="165" fontId="23" fillId="0" borderId="0" xfId="5" applyNumberFormat="1" applyFont="1" applyFill="1" applyAlignment="1" applyProtection="1">
      <alignment horizontal="center" vertical="center" wrapText="1"/>
    </xf>
    <xf numFmtId="165" fontId="6" fillId="0" borderId="0" xfId="5" applyNumberFormat="1" applyFont="1" applyFill="1" applyAlignment="1" applyProtection="1">
      <alignment horizontal="right"/>
    </xf>
    <xf numFmtId="165" fontId="4" fillId="0" borderId="66" xfId="5" applyNumberFormat="1" applyFont="1" applyFill="1" applyBorder="1" applyAlignment="1" applyProtection="1">
      <alignment horizontal="center" vertical="center" wrapText="1"/>
    </xf>
    <xf numFmtId="165" fontId="4" fillId="0" borderId="66" xfId="5" applyNumberFormat="1" applyFont="1" applyFill="1" applyBorder="1" applyAlignment="1" applyProtection="1">
      <alignment horizontal="center" vertical="center"/>
    </xf>
    <xf numFmtId="165" fontId="4" fillId="0" borderId="76" xfId="5" applyNumberFormat="1" applyFont="1" applyFill="1" applyBorder="1" applyAlignment="1" applyProtection="1">
      <alignment horizontal="center" vertical="center"/>
    </xf>
    <xf numFmtId="165" fontId="4" fillId="0" borderId="57" xfId="5" applyNumberFormat="1" applyFont="1" applyFill="1" applyBorder="1" applyAlignment="1" applyProtection="1">
      <alignment horizontal="center" vertical="center"/>
    </xf>
    <xf numFmtId="165" fontId="4" fillId="0" borderId="45" xfId="5" applyNumberFormat="1" applyFont="1" applyFill="1" applyBorder="1" applyAlignment="1" applyProtection="1">
      <alignment horizontal="center" vertical="center"/>
    </xf>
    <xf numFmtId="165" fontId="55" fillId="0" borderId="0" xfId="5" applyNumberFormat="1" applyFont="1" applyFill="1" applyAlignment="1" applyProtection="1">
      <alignment vertical="center"/>
    </xf>
    <xf numFmtId="165" fontId="4" fillId="0" borderId="74" xfId="5" applyNumberFormat="1" applyFont="1" applyFill="1" applyBorder="1" applyAlignment="1" applyProtection="1">
      <alignment horizontal="center" vertical="center" wrapText="1"/>
    </xf>
    <xf numFmtId="165" fontId="4" fillId="0" borderId="74" xfId="5" applyNumberFormat="1" applyFont="1" applyFill="1" applyBorder="1" applyAlignment="1" applyProtection="1">
      <alignment horizontal="center" vertical="center"/>
    </xf>
    <xf numFmtId="165" fontId="4" fillId="0" borderId="52" xfId="5" applyNumberFormat="1" applyFont="1" applyFill="1" applyBorder="1" applyAlignment="1" applyProtection="1">
      <alignment horizontal="center" vertical="center"/>
    </xf>
    <xf numFmtId="165" fontId="4" fillId="0" borderId="14" xfId="5" applyNumberFormat="1" applyFont="1" applyFill="1" applyBorder="1" applyAlignment="1" applyProtection="1">
      <alignment horizontal="center" vertical="center" wrapText="1"/>
    </xf>
    <xf numFmtId="165" fontId="55" fillId="0" borderId="0" xfId="5" applyNumberFormat="1" applyFont="1" applyFill="1" applyAlignment="1" applyProtection="1">
      <alignment horizontal="center" vertical="center"/>
    </xf>
    <xf numFmtId="165" fontId="8" fillId="0" borderId="17" xfId="5" applyNumberFormat="1" applyFont="1" applyFill="1" applyBorder="1" applyAlignment="1" applyProtection="1">
      <alignment horizontal="center" vertical="center" wrapText="1"/>
    </xf>
    <xf numFmtId="165" fontId="8" fillId="0" borderId="35" xfId="5" applyNumberFormat="1" applyFont="1" applyFill="1" applyBorder="1" applyAlignment="1" applyProtection="1">
      <alignment horizontal="center" vertical="center" wrapText="1"/>
    </xf>
    <xf numFmtId="165" fontId="8" fillId="0" borderId="18" xfId="5" applyNumberFormat="1" applyFont="1" applyFill="1" applyBorder="1" applyAlignment="1" applyProtection="1">
      <alignment horizontal="center" vertical="center" wrapText="1"/>
    </xf>
    <xf numFmtId="165" fontId="8" fillId="0" borderId="5" xfId="5" applyNumberFormat="1" applyFont="1" applyFill="1" applyBorder="1" applyAlignment="1" applyProtection="1">
      <alignment horizontal="center" vertical="center" wrapText="1"/>
    </xf>
    <xf numFmtId="165" fontId="8" fillId="0" borderId="40" xfId="5" applyNumberFormat="1" applyFont="1" applyFill="1" applyBorder="1" applyAlignment="1" applyProtection="1">
      <alignment horizontal="center" vertical="center" wrapText="1"/>
    </xf>
    <xf numFmtId="165" fontId="55" fillId="0" borderId="0" xfId="5" applyNumberFormat="1" applyFont="1" applyFill="1" applyAlignment="1" applyProtection="1">
      <alignment horizontal="center" vertical="center" wrapText="1"/>
    </xf>
    <xf numFmtId="165" fontId="8" fillId="0" borderId="1" xfId="5" applyNumberFormat="1" applyFont="1" applyFill="1" applyBorder="1" applyAlignment="1" applyProtection="1">
      <alignment horizontal="center" vertical="center" wrapText="1"/>
    </xf>
    <xf numFmtId="165" fontId="8" fillId="0" borderId="35" xfId="5" applyNumberFormat="1" applyFont="1" applyFill="1" applyBorder="1" applyAlignment="1" applyProtection="1">
      <alignment horizontal="left" vertical="center" wrapText="1" indent="1"/>
    </xf>
    <xf numFmtId="49" fontId="13" fillId="0" borderId="2" xfId="5" applyNumberFormat="1" applyFont="1" applyFill="1" applyBorder="1" applyAlignment="1" applyProtection="1">
      <alignment horizontal="center" vertical="center" wrapText="1"/>
      <protection locked="0"/>
    </xf>
    <xf numFmtId="165" fontId="13" fillId="0" borderId="35" xfId="5" applyNumberFormat="1" applyFont="1" applyFill="1" applyBorder="1" applyAlignment="1" applyProtection="1">
      <alignment vertical="center" wrapText="1"/>
    </xf>
    <xf numFmtId="165" fontId="13" fillId="0" borderId="1" xfId="5" applyNumberFormat="1" applyFont="1" applyFill="1" applyBorder="1" applyAlignment="1" applyProtection="1">
      <alignment vertical="center" wrapText="1"/>
    </xf>
    <xf numFmtId="165" fontId="13" fillId="0" borderId="2" xfId="5" applyNumberFormat="1" applyFont="1" applyFill="1" applyBorder="1" applyAlignment="1" applyProtection="1">
      <alignment vertical="center" wrapText="1"/>
    </xf>
    <xf numFmtId="165" fontId="13" fillId="0" borderId="5" xfId="5" applyNumberFormat="1" applyFont="1" applyFill="1" applyBorder="1" applyAlignment="1" applyProtection="1">
      <alignment vertical="center" wrapText="1"/>
    </xf>
    <xf numFmtId="165" fontId="8" fillId="0" borderId="6" xfId="5" applyNumberFormat="1" applyFont="1" applyFill="1" applyBorder="1" applyAlignment="1" applyProtection="1">
      <alignment horizontal="center" vertical="center" wrapText="1"/>
    </xf>
    <xf numFmtId="165" fontId="13" fillId="0" borderId="37" xfId="5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7" xfId="5" applyNumberFormat="1" applyFont="1" applyFill="1" applyBorder="1" applyAlignment="1" applyProtection="1">
      <alignment horizontal="center" vertical="center" wrapText="1"/>
      <protection locked="0"/>
    </xf>
    <xf numFmtId="165" fontId="13" fillId="0" borderId="37" xfId="5" applyNumberFormat="1" applyFont="1" applyFill="1" applyBorder="1" applyAlignment="1" applyProtection="1">
      <alignment vertical="center" wrapText="1"/>
      <protection locked="0"/>
    </xf>
    <xf numFmtId="165" fontId="13" fillId="0" borderId="6" xfId="5" applyNumberFormat="1" applyFont="1" applyFill="1" applyBorder="1" applyAlignment="1" applyProtection="1">
      <alignment vertical="center" wrapText="1"/>
      <protection locked="0"/>
    </xf>
    <xf numFmtId="165" fontId="13" fillId="0" borderId="7" xfId="5" applyNumberFormat="1" applyFont="1" applyFill="1" applyBorder="1" applyAlignment="1" applyProtection="1">
      <alignment vertical="center" wrapText="1"/>
      <protection locked="0"/>
    </xf>
    <xf numFmtId="165" fontId="13" fillId="0" borderId="8" xfId="5" applyNumberFormat="1" applyFont="1" applyFill="1" applyBorder="1" applyAlignment="1" applyProtection="1">
      <alignment vertical="center" wrapText="1"/>
      <protection locked="0"/>
    </xf>
    <xf numFmtId="165" fontId="13" fillId="0" borderId="37" xfId="5" applyNumberFormat="1" applyFont="1" applyFill="1" applyBorder="1" applyAlignment="1" applyProtection="1">
      <alignment vertical="center" wrapText="1"/>
    </xf>
    <xf numFmtId="49" fontId="20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5" applyNumberFormat="1" applyFont="1" applyFill="1" applyBorder="1" applyAlignment="1" applyProtection="1">
      <alignment horizontal="center" vertical="center" wrapText="1"/>
    </xf>
    <xf numFmtId="166" fontId="56" fillId="0" borderId="9" xfId="1" applyNumberFormat="1" applyFont="1" applyBorder="1" applyAlignment="1" applyProtection="1">
      <alignment horizontal="right" vertical="center" wrapText="1"/>
      <protection locked="0"/>
    </xf>
    <xf numFmtId="166" fontId="56" fillId="0" borderId="54" xfId="1" applyNumberFormat="1" applyFont="1" applyBorder="1" applyAlignment="1" applyProtection="1">
      <alignment horizontal="right" vertical="center" wrapText="1"/>
      <protection locked="0"/>
    </xf>
    <xf numFmtId="165" fontId="8" fillId="0" borderId="26" xfId="5" applyNumberFormat="1" applyFont="1" applyFill="1" applyBorder="1" applyAlignment="1" applyProtection="1">
      <alignment horizontal="center" vertical="center" wrapText="1"/>
    </xf>
    <xf numFmtId="165" fontId="13" fillId="0" borderId="53" xfId="5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27" xfId="5" applyNumberFormat="1" applyFont="1" applyFill="1" applyBorder="1" applyAlignment="1" applyProtection="1">
      <alignment horizontal="center" vertical="center" wrapText="1"/>
      <protection locked="0"/>
    </xf>
    <xf numFmtId="165" fontId="13" fillId="0" borderId="53" xfId="5" applyNumberFormat="1" applyFont="1" applyFill="1" applyBorder="1" applyAlignment="1" applyProtection="1">
      <alignment vertical="center" wrapText="1"/>
      <protection locked="0"/>
    </xf>
    <xf numFmtId="165" fontId="13" fillId="0" borderId="26" xfId="5" applyNumberFormat="1" applyFont="1" applyFill="1" applyBorder="1" applyAlignment="1" applyProtection="1">
      <alignment vertical="center" wrapText="1"/>
      <protection locked="0"/>
    </xf>
    <xf numFmtId="165" fontId="13" fillId="0" borderId="27" xfId="5" applyNumberFormat="1" applyFont="1" applyFill="1" applyBorder="1" applyAlignment="1" applyProtection="1">
      <alignment vertical="center" wrapText="1"/>
      <protection locked="0"/>
    </xf>
    <xf numFmtId="165" fontId="13" fillId="0" borderId="28" xfId="5" applyNumberFormat="1" applyFont="1" applyFill="1" applyBorder="1" applyAlignment="1" applyProtection="1">
      <alignment vertical="center" wrapText="1"/>
      <protection locked="0"/>
    </xf>
    <xf numFmtId="165" fontId="13" fillId="0" borderId="53" xfId="5" applyNumberFormat="1" applyFont="1" applyFill="1" applyBorder="1" applyAlignment="1" applyProtection="1">
      <alignment vertical="center" wrapText="1"/>
    </xf>
    <xf numFmtId="165" fontId="9" fillId="0" borderId="35" xfId="5" applyNumberFormat="1" applyFont="1" applyFill="1" applyBorder="1" applyAlignment="1" applyProtection="1">
      <alignment horizontal="left" vertical="center" wrapText="1" indent="1"/>
    </xf>
    <xf numFmtId="165" fontId="8" fillId="0" borderId="20" xfId="5" applyNumberFormat="1" applyFont="1" applyFill="1" applyBorder="1" applyAlignment="1" applyProtection="1">
      <alignment horizontal="center" vertical="center" wrapText="1"/>
    </xf>
    <xf numFmtId="165" fontId="13" fillId="0" borderId="36" xfId="5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41" xfId="5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5" applyNumberFormat="1" applyFont="1" applyFill="1" applyBorder="1" applyAlignment="1" applyProtection="1">
      <alignment vertical="center" wrapText="1"/>
      <protection locked="0"/>
    </xf>
    <xf numFmtId="165" fontId="13" fillId="0" borderId="20" xfId="5" applyNumberFormat="1" applyFont="1" applyFill="1" applyBorder="1" applyAlignment="1" applyProtection="1">
      <alignment vertical="center" wrapText="1"/>
      <protection locked="0"/>
    </xf>
    <xf numFmtId="165" fontId="13" fillId="0" borderId="21" xfId="5" applyNumberFormat="1" applyFont="1" applyFill="1" applyBorder="1" applyAlignment="1" applyProtection="1">
      <alignment vertical="center" wrapText="1"/>
      <protection locked="0"/>
    </xf>
    <xf numFmtId="165" fontId="13" fillId="0" borderId="12" xfId="5" applyNumberFormat="1" applyFont="1" applyFill="1" applyBorder="1" applyAlignment="1" applyProtection="1">
      <alignment vertical="center" wrapText="1"/>
      <protection locked="0"/>
    </xf>
    <xf numFmtId="165" fontId="13" fillId="0" borderId="40" xfId="5" applyNumberFormat="1" applyFont="1" applyFill="1" applyBorder="1" applyAlignment="1" applyProtection="1">
      <alignment vertical="center" wrapText="1"/>
    </xf>
    <xf numFmtId="165" fontId="4" fillId="0" borderId="17" xfId="5" applyNumberFormat="1" applyFont="1" applyFill="1" applyBorder="1" applyAlignment="1" applyProtection="1">
      <alignment horizontal="left" vertical="center" wrapText="1" indent="2"/>
    </xf>
    <xf numFmtId="165" fontId="4" fillId="0" borderId="15" xfId="5" applyNumberFormat="1" applyFont="1" applyFill="1" applyBorder="1" applyAlignment="1" applyProtection="1">
      <alignment horizontal="left" vertical="center" wrapText="1" indent="2"/>
    </xf>
    <xf numFmtId="165" fontId="20" fillId="5" borderId="18" xfId="5" applyNumberFormat="1" applyFont="1" applyFill="1" applyBorder="1" applyAlignment="1" applyProtection="1">
      <alignment horizontal="left" vertical="center" wrapText="1" indent="2"/>
    </xf>
    <xf numFmtId="0" fontId="1" fillId="0" borderId="0" xfId="5" applyFill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1" fillId="0" borderId="0" xfId="5" applyFill="1" applyAlignment="1">
      <alignment vertical="center" wrapText="1"/>
    </xf>
    <xf numFmtId="165" fontId="10" fillId="0" borderId="0" xfId="5" applyNumberFormat="1" applyFont="1" applyFill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165" fontId="10" fillId="0" borderId="0" xfId="5" applyNumberFormat="1" applyFont="1" applyFill="1" applyAlignment="1">
      <alignment vertical="center" wrapText="1"/>
    </xf>
    <xf numFmtId="165" fontId="6" fillId="0" borderId="0" xfId="5" applyNumberFormat="1" applyFont="1" applyFill="1" applyAlignment="1">
      <alignment horizontal="right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 applyProtection="1">
      <alignment horizontal="center" vertical="center" wrapText="1"/>
    </xf>
    <xf numFmtId="0" fontId="4" fillId="0" borderId="5" xfId="5" applyFont="1" applyFill="1" applyBorder="1" applyAlignment="1" applyProtection="1">
      <alignment horizontal="center" vertical="center" wrapText="1"/>
    </xf>
    <xf numFmtId="0" fontId="7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11" fillId="0" borderId="30" xfId="5" applyFont="1" applyFill="1" applyBorder="1" applyAlignment="1">
      <alignment horizontal="center" vertical="center" wrapText="1"/>
    </xf>
    <xf numFmtId="0" fontId="21" fillId="0" borderId="54" xfId="5" applyFont="1" applyFill="1" applyBorder="1" applyAlignment="1" applyProtection="1">
      <alignment horizontal="left" vertical="center" wrapText="1" indent="1"/>
    </xf>
    <xf numFmtId="165" fontId="11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5" applyFont="1" applyFill="1" applyBorder="1" applyAlignment="1">
      <alignment horizontal="center" vertical="center" wrapText="1"/>
    </xf>
    <xf numFmtId="0" fontId="21" fillId="0" borderId="33" xfId="5" applyFont="1" applyFill="1" applyBorder="1" applyAlignment="1" applyProtection="1">
      <alignment horizontal="left" vertical="center" wrapText="1" indent="1"/>
    </xf>
    <xf numFmtId="165" fontId="11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3" xfId="5" applyFont="1" applyFill="1" applyBorder="1" applyAlignment="1" applyProtection="1">
      <alignment horizontal="left" vertical="center" wrapText="1" indent="8"/>
    </xf>
    <xf numFmtId="0" fontId="11" fillId="0" borderId="7" xfId="5" applyFont="1" applyFill="1" applyBorder="1" applyAlignment="1" applyProtection="1">
      <alignment vertical="center" wrapText="1"/>
      <protection locked="0"/>
    </xf>
    <xf numFmtId="0" fontId="11" fillId="0" borderId="26" xfId="5" applyFont="1" applyFill="1" applyBorder="1" applyAlignment="1">
      <alignment horizontal="center" vertical="center" wrapText="1"/>
    </xf>
    <xf numFmtId="0" fontId="11" fillId="0" borderId="55" xfId="5" applyFont="1" applyFill="1" applyBorder="1" applyAlignment="1" applyProtection="1">
      <alignment vertical="center" wrapText="1"/>
      <protection locked="0"/>
    </xf>
    <xf numFmtId="165" fontId="11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5" applyFont="1" applyFill="1" applyBorder="1" applyAlignment="1">
      <alignment horizontal="center" vertical="center" wrapText="1"/>
    </xf>
    <xf numFmtId="0" fontId="24" fillId="0" borderId="13" xfId="5" applyFont="1" applyFill="1" applyBorder="1" applyAlignment="1" applyProtection="1">
      <alignment vertical="center" wrapText="1"/>
    </xf>
    <xf numFmtId="165" fontId="9" fillId="0" borderId="13" xfId="5" applyNumberFormat="1" applyFont="1" applyFill="1" applyBorder="1" applyAlignment="1" applyProtection="1">
      <alignment vertical="center" wrapText="1"/>
    </xf>
    <xf numFmtId="165" fontId="9" fillId="0" borderId="56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0" fontId="11" fillId="0" borderId="43" xfId="5" applyFont="1" applyFill="1" applyBorder="1" applyAlignment="1">
      <alignment horizontal="justify" vertical="center" wrapText="1"/>
    </xf>
    <xf numFmtId="0" fontId="42" fillId="0" borderId="7" xfId="0" applyFont="1" applyBorder="1" applyAlignment="1">
      <alignment wrapText="1"/>
    </xf>
    <xf numFmtId="3" fontId="42" fillId="0" borderId="7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3" fontId="0" fillId="0" borderId="7" xfId="1" applyNumberFormat="1" applyFont="1" applyBorder="1"/>
    <xf numFmtId="0" fontId="0" fillId="0" borderId="7" xfId="0" applyBorder="1" applyAlignment="1">
      <alignment horizontal="left" wrapText="1"/>
    </xf>
    <xf numFmtId="0" fontId="42" fillId="0" borderId="7" xfId="0" applyFont="1" applyBorder="1"/>
    <xf numFmtId="3" fontId="42" fillId="0" borderId="7" xfId="1" applyNumberFormat="1" applyFont="1" applyBorder="1"/>
    <xf numFmtId="0" fontId="0" fillId="0" borderId="0" xfId="0" applyAlignment="1">
      <alignment wrapText="1"/>
    </xf>
    <xf numFmtId="3" fontId="0" fillId="0" borderId="0" xfId="1" applyNumberFormat="1" applyFont="1"/>
    <xf numFmtId="0" fontId="42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42" fillId="0" borderId="5" xfId="1" applyNumberFormat="1" applyFont="1" applyBorder="1"/>
    <xf numFmtId="165" fontId="4" fillId="0" borderId="66" xfId="5" applyNumberFormat="1" applyFont="1" applyFill="1" applyBorder="1" applyAlignment="1">
      <alignment horizontal="center" vertical="center" wrapText="1"/>
    </xf>
    <xf numFmtId="165" fontId="4" fillId="0" borderId="66" xfId="5" applyNumberFormat="1" applyFont="1" applyFill="1" applyBorder="1" applyAlignment="1">
      <alignment horizontal="center" vertical="center"/>
    </xf>
    <xf numFmtId="165" fontId="4" fillId="0" borderId="76" xfId="5" applyNumberFormat="1" applyFont="1" applyFill="1" applyBorder="1" applyAlignment="1">
      <alignment horizontal="centerContinuous" vertical="center" wrapText="1"/>
    </xf>
    <xf numFmtId="165" fontId="4" fillId="0" borderId="57" xfId="5" applyNumberFormat="1" applyFont="1" applyFill="1" applyBorder="1" applyAlignment="1">
      <alignment horizontal="centerContinuous" vertical="center"/>
    </xf>
    <xf numFmtId="165" fontId="4" fillId="0" borderId="45" xfId="5" applyNumberFormat="1" applyFont="1" applyFill="1" applyBorder="1" applyAlignment="1">
      <alignment horizontal="centerContinuous" vertical="center"/>
    </xf>
    <xf numFmtId="165" fontId="55" fillId="0" borderId="0" xfId="5" applyNumberFormat="1" applyFont="1" applyFill="1" applyAlignment="1">
      <alignment vertical="center"/>
    </xf>
    <xf numFmtId="165" fontId="4" fillId="0" borderId="74" xfId="5" applyNumberFormat="1" applyFont="1" applyFill="1" applyBorder="1" applyAlignment="1">
      <alignment horizontal="center" vertical="center" wrapText="1"/>
    </xf>
    <xf numFmtId="165" fontId="4" fillId="0" borderId="74" xfId="5" applyNumberFormat="1" applyFont="1" applyFill="1" applyBorder="1" applyAlignment="1">
      <alignment horizontal="center" vertical="center"/>
    </xf>
    <xf numFmtId="165" fontId="4" fillId="0" borderId="58" xfId="5" applyNumberFormat="1" applyFont="1" applyFill="1" applyBorder="1" applyAlignment="1">
      <alignment horizontal="center" vertical="center"/>
    </xf>
    <xf numFmtId="165" fontId="4" fillId="0" borderId="14" xfId="5" applyNumberFormat="1" applyFont="1" applyFill="1" applyBorder="1" applyAlignment="1">
      <alignment horizontal="center" vertical="center" wrapText="1"/>
    </xf>
    <xf numFmtId="165" fontId="55" fillId="0" borderId="0" xfId="5" applyNumberFormat="1" applyFont="1" applyFill="1" applyAlignment="1">
      <alignment horizontal="center" vertical="center"/>
    </xf>
    <xf numFmtId="165" fontId="8" fillId="0" borderId="17" xfId="5" applyNumberFormat="1" applyFont="1" applyFill="1" applyBorder="1" applyAlignment="1">
      <alignment horizontal="center" vertical="center" wrapText="1"/>
    </xf>
    <xf numFmtId="165" fontId="8" fillId="0" borderId="35" xfId="5" applyNumberFormat="1" applyFont="1" applyFill="1" applyBorder="1" applyAlignment="1">
      <alignment horizontal="center" vertical="center" wrapText="1"/>
    </xf>
    <xf numFmtId="165" fontId="8" fillId="0" borderId="18" xfId="5" applyNumberFormat="1" applyFont="1" applyFill="1" applyBorder="1" applyAlignment="1">
      <alignment horizontal="center" vertical="center" wrapText="1"/>
    </xf>
    <xf numFmtId="165" fontId="8" fillId="0" borderId="5" xfId="5" applyNumberFormat="1" applyFont="1" applyFill="1" applyBorder="1" applyAlignment="1">
      <alignment horizontal="center" vertical="center" wrapText="1"/>
    </xf>
    <xf numFmtId="165" fontId="55" fillId="0" borderId="0" xfId="5" applyNumberFormat="1" applyFont="1" applyFill="1" applyAlignment="1">
      <alignment horizontal="center" vertical="center" wrapText="1"/>
    </xf>
    <xf numFmtId="165" fontId="8" fillId="0" borderId="1" xfId="5" applyNumberFormat="1" applyFont="1" applyFill="1" applyBorder="1" applyAlignment="1">
      <alignment horizontal="center" vertical="center" wrapText="1"/>
    </xf>
    <xf numFmtId="165" fontId="8" fillId="0" borderId="35" xfId="5" applyNumberFormat="1" applyFont="1" applyFill="1" applyBorder="1" applyAlignment="1">
      <alignment horizontal="left" vertical="center" wrapText="1" indent="1"/>
    </xf>
    <xf numFmtId="165" fontId="20" fillId="0" borderId="35" xfId="5" applyNumberFormat="1" applyFont="1" applyFill="1" applyBorder="1" applyAlignment="1">
      <alignment horizontal="left" vertical="center" wrapText="1" indent="2"/>
    </xf>
    <xf numFmtId="165" fontId="20" fillId="0" borderId="16" xfId="5" applyNumberFormat="1" applyFont="1" applyFill="1" applyBorder="1" applyAlignment="1">
      <alignment horizontal="left" vertical="center" wrapText="1" indent="2"/>
    </xf>
    <xf numFmtId="165" fontId="8" fillId="0" borderId="1" xfId="5" applyNumberFormat="1" applyFont="1" applyFill="1" applyBorder="1" applyAlignment="1">
      <alignment vertical="center" wrapText="1"/>
    </xf>
    <xf numFmtId="165" fontId="8" fillId="0" borderId="2" xfId="5" applyNumberFormat="1" applyFont="1" applyFill="1" applyBorder="1" applyAlignment="1">
      <alignment vertical="center" wrapText="1"/>
    </xf>
    <xf numFmtId="165" fontId="8" fillId="0" borderId="5" xfId="5" applyNumberFormat="1" applyFont="1" applyFill="1" applyBorder="1" applyAlignment="1">
      <alignment vertical="center" wrapText="1"/>
    </xf>
    <xf numFmtId="165" fontId="1" fillId="0" borderId="0" xfId="5" applyNumberFormat="1" applyFill="1" applyAlignment="1">
      <alignment vertical="center" wrapText="1"/>
    </xf>
    <xf numFmtId="165" fontId="8" fillId="0" borderId="6" xfId="5" applyNumberFormat="1" applyFont="1" applyFill="1" applyBorder="1" applyAlignment="1">
      <alignment horizontal="center" vertical="center" wrapText="1"/>
    </xf>
    <xf numFmtId="170" fontId="20" fillId="0" borderId="37" xfId="5" applyNumberFormat="1" applyFont="1" applyFill="1" applyBorder="1" applyAlignment="1" applyProtection="1">
      <alignment horizontal="left" vertical="center" wrapText="1" indent="2"/>
      <protection locked="0"/>
    </xf>
    <xf numFmtId="170" fontId="20" fillId="0" borderId="7" xfId="5" applyNumberFormat="1" applyFont="1" applyFill="1" applyBorder="1" applyAlignment="1" applyProtection="1">
      <alignment horizontal="left" vertical="center" wrapText="1" indent="2"/>
      <protection locked="0"/>
    </xf>
    <xf numFmtId="165" fontId="4" fillId="0" borderId="35" xfId="5" applyNumberFormat="1" applyFont="1" applyFill="1" applyBorder="1" applyAlignment="1">
      <alignment horizontal="left" vertical="center" wrapText="1" indent="1"/>
    </xf>
    <xf numFmtId="165" fontId="20" fillId="5" borderId="35" xfId="5" applyNumberFormat="1" applyFont="1" applyFill="1" applyBorder="1" applyAlignment="1">
      <alignment horizontal="left" vertical="center" wrapText="1" indent="2"/>
    </xf>
    <xf numFmtId="165" fontId="20" fillId="5" borderId="16" xfId="5" applyNumberFormat="1" applyFont="1" applyFill="1" applyBorder="1" applyAlignment="1">
      <alignment horizontal="left" vertical="center" wrapText="1" indent="2"/>
    </xf>
    <xf numFmtId="165" fontId="1" fillId="0" borderId="0" xfId="5" applyNumberFormat="1" applyFill="1" applyAlignment="1">
      <alignment horizontal="center" vertical="center" wrapText="1"/>
    </xf>
    <xf numFmtId="169" fontId="12" fillId="0" borderId="0" xfId="1" applyNumberFormat="1" applyFont="1" applyFill="1" applyProtection="1"/>
    <xf numFmtId="169" fontId="13" fillId="0" borderId="0" xfId="1" applyNumberFormat="1" applyFont="1" applyFill="1" applyProtection="1"/>
    <xf numFmtId="169" fontId="20" fillId="0" borderId="0" xfId="1" applyNumberFormat="1" applyFont="1" applyFill="1" applyProtection="1"/>
    <xf numFmtId="169" fontId="20" fillId="0" borderId="0" xfId="9" applyNumberFormat="1" applyFont="1" applyFill="1" applyProtection="1"/>
    <xf numFmtId="169" fontId="8" fillId="0" borderId="5" xfId="1" applyNumberFormat="1" applyFont="1" applyFill="1" applyBorder="1" applyAlignment="1" applyProtection="1">
      <alignment horizontal="right" vertical="center" wrapText="1" indent="1"/>
    </xf>
    <xf numFmtId="165" fontId="9" fillId="0" borderId="2" xfId="9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3" xfId="9" applyNumberFormat="1" applyFont="1" applyFill="1" applyBorder="1" applyAlignment="1" applyProtection="1">
      <alignment horizontal="right" vertical="center" wrapText="1" indent="1"/>
    </xf>
    <xf numFmtId="0" fontId="13" fillId="0" borderId="43" xfId="9" applyFont="1" applyFill="1" applyBorder="1" applyAlignment="1" applyProtection="1">
      <alignment horizontal="right" vertical="center" wrapText="1" indent="1"/>
    </xf>
    <xf numFmtId="165" fontId="11" fillId="0" borderId="43" xfId="9" applyNumberFormat="1" applyFont="1" applyFill="1" applyBorder="1" applyAlignment="1" applyProtection="1">
      <alignment horizontal="right" vertical="center" wrapText="1" indent="1"/>
    </xf>
    <xf numFmtId="0" fontId="20" fillId="0" borderId="0" xfId="9" applyFont="1" applyFill="1" applyBorder="1" applyProtection="1"/>
    <xf numFmtId="0" fontId="8" fillId="0" borderId="44" xfId="9" applyFont="1" applyFill="1" applyBorder="1" applyAlignment="1" applyProtection="1">
      <alignment horizontal="center" vertical="center" wrapText="1"/>
    </xf>
    <xf numFmtId="0" fontId="8" fillId="0" borderId="29" xfId="9" applyFont="1" applyFill="1" applyBorder="1" applyAlignment="1" applyProtection="1">
      <alignment horizontal="left" vertical="center" wrapText="1" indent="1"/>
    </xf>
    <xf numFmtId="0" fontId="9" fillId="0" borderId="13" xfId="9" applyFont="1" applyFill="1" applyBorder="1" applyAlignment="1" applyProtection="1">
      <alignment vertical="center" wrapText="1"/>
    </xf>
    <xf numFmtId="165" fontId="9" fillId="0" borderId="13" xfId="9" applyNumberFormat="1" applyFont="1" applyFill="1" applyBorder="1" applyAlignment="1" applyProtection="1">
      <alignment horizontal="right" vertical="center" wrapText="1" indent="1"/>
    </xf>
    <xf numFmtId="165" fontId="9" fillId="0" borderId="69" xfId="9" applyNumberFormat="1" applyFont="1" applyFill="1" applyBorder="1" applyAlignment="1" applyProtection="1">
      <alignment horizontal="right" vertical="center" wrapText="1" indent="1"/>
    </xf>
    <xf numFmtId="165" fontId="18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8" fillId="0" borderId="15" xfId="5" quotePrefix="1" applyNumberFormat="1" applyFont="1" applyBorder="1" applyAlignment="1" applyProtection="1">
      <alignment horizontal="right" vertical="center" wrapText="1" indent="1"/>
      <protection locked="0"/>
    </xf>
  </cellXfs>
  <cellStyles count="18">
    <cellStyle name="Ezres" xfId="1" builtinId="3"/>
    <cellStyle name="Ezres 2" xfId="2"/>
    <cellStyle name="Ezres 3" xfId="3"/>
    <cellStyle name="Ezres 4" xfId="4"/>
    <cellStyle name="Hiperhivatkozás" xfId="13"/>
    <cellStyle name="Már látott hiperhivatkozás" xfId="14"/>
    <cellStyle name="Normál" xfId="0" builtinId="0"/>
    <cellStyle name="Normál 2" xfId="5"/>
    <cellStyle name="Normál 3" xfId="6"/>
    <cellStyle name="Normál_010. sz.melléklet2007" xfId="7"/>
    <cellStyle name="Normál_011 sz. melléklet" xfId="8"/>
    <cellStyle name="Normál_011 sz. melléklet 2" xfId="15"/>
    <cellStyle name="Normál_012. sz.melléklet2007" xfId="17"/>
    <cellStyle name="Normál_Kv.rend.2013 E" xfId="16"/>
    <cellStyle name="Normál_KVRENMUNKA" xfId="9"/>
    <cellStyle name="Normál_Létszám(15. tábla) 2" xfId="10"/>
    <cellStyle name="Normál_Létszámtábla. (2) 2" xfId="11"/>
    <cellStyle name="Normál_SEGEDLETEK" xfId="12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8\K&#246;lts&#233;gvet&#233;s\2018.%20&#233;vi%20k&#246;lts&#233;gve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852230622</v>
          </cell>
        </row>
        <row r="6">
          <cell r="D6">
            <v>254912723</v>
          </cell>
        </row>
        <row r="7">
          <cell r="D7">
            <v>292911351</v>
          </cell>
        </row>
        <row r="8">
          <cell r="D8">
            <v>285158668</v>
          </cell>
        </row>
        <row r="9">
          <cell r="D9">
            <v>19247880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44387000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44387000</v>
          </cell>
        </row>
        <row r="18">
          <cell r="D18">
            <v>1963877999</v>
          </cell>
        </row>
        <row r="19">
          <cell r="D19">
            <v>29999999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1933878000</v>
          </cell>
        </row>
        <row r="24">
          <cell r="D24">
            <v>586800000</v>
          </cell>
        </row>
        <row r="25">
          <cell r="D25">
            <v>56000000</v>
          </cell>
        </row>
        <row r="26">
          <cell r="D26">
            <v>0</v>
          </cell>
        </row>
        <row r="27">
          <cell r="D27">
            <v>480500000</v>
          </cell>
        </row>
        <row r="28">
          <cell r="D28">
            <v>0</v>
          </cell>
        </row>
        <row r="29">
          <cell r="D29">
            <v>48500000</v>
          </cell>
        </row>
        <row r="30">
          <cell r="D30">
            <v>500000</v>
          </cell>
        </row>
        <row r="31">
          <cell r="D31">
            <v>1300000</v>
          </cell>
        </row>
        <row r="32">
          <cell r="D32">
            <v>216015000</v>
          </cell>
        </row>
        <row r="33">
          <cell r="D33">
            <v>0</v>
          </cell>
        </row>
        <row r="34">
          <cell r="D34">
            <v>84000</v>
          </cell>
        </row>
        <row r="35">
          <cell r="D35">
            <v>0</v>
          </cell>
        </row>
        <row r="36">
          <cell r="D36">
            <v>58500000</v>
          </cell>
        </row>
        <row r="37">
          <cell r="D37">
            <v>0</v>
          </cell>
        </row>
        <row r="38">
          <cell r="D38">
            <v>23000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157408000</v>
          </cell>
        </row>
        <row r="43">
          <cell r="D43">
            <v>22000000</v>
          </cell>
        </row>
        <row r="44">
          <cell r="D44">
            <v>0</v>
          </cell>
        </row>
        <row r="45">
          <cell r="D45">
            <v>22000000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72">
          <cell r="D72">
            <v>1702614858.3999999</v>
          </cell>
        </row>
        <row r="77">
          <cell r="D77">
            <v>0</v>
          </cell>
        </row>
        <row r="79">
          <cell r="D79">
            <v>0</v>
          </cell>
        </row>
        <row r="80">
          <cell r="D80">
            <v>0</v>
          </cell>
        </row>
        <row r="85">
          <cell r="D85">
            <v>1702614858.3999999</v>
          </cell>
        </row>
        <row r="92">
          <cell r="D92">
            <v>1925288056</v>
          </cell>
        </row>
        <row r="93">
          <cell r="D93">
            <v>656962000</v>
          </cell>
        </row>
        <row r="94">
          <cell r="D94">
            <v>139798000</v>
          </cell>
        </row>
        <row r="95">
          <cell r="D95">
            <v>853500000</v>
          </cell>
        </row>
        <row r="96">
          <cell r="D96">
            <v>15219000</v>
          </cell>
        </row>
        <row r="97">
          <cell r="D97">
            <v>259809056</v>
          </cell>
        </row>
        <row r="98">
          <cell r="D98">
            <v>316393172</v>
          </cell>
        </row>
        <row r="99">
          <cell r="D99">
            <v>15077457</v>
          </cell>
        </row>
        <row r="100">
          <cell r="D100">
            <v>293315715</v>
          </cell>
        </row>
        <row r="101">
          <cell r="D101">
            <v>8000000</v>
          </cell>
        </row>
        <row r="102">
          <cell r="D102">
            <v>3105569000</v>
          </cell>
        </row>
        <row r="103">
          <cell r="D103">
            <v>2053810000</v>
          </cell>
        </row>
        <row r="104">
          <cell r="D104">
            <v>1993262000</v>
          </cell>
        </row>
        <row r="105">
          <cell r="D105">
            <v>1047759000</v>
          </cell>
        </row>
        <row r="106">
          <cell r="D106">
            <v>719852000</v>
          </cell>
        </row>
        <row r="107">
          <cell r="D107">
            <v>4000000</v>
          </cell>
        </row>
        <row r="110">
          <cell r="D110">
            <v>10645000</v>
          </cell>
        </row>
        <row r="122">
          <cell r="D122">
            <v>30030251</v>
          </cell>
        </row>
        <row r="130">
          <cell r="D130">
            <v>0</v>
          </cell>
        </row>
        <row r="131">
          <cell r="D131">
            <v>0</v>
          </cell>
        </row>
        <row r="134">
          <cell r="D134">
            <v>40675251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2"/>
  <sheetViews>
    <sheetView view="pageBreakPreview" topLeftCell="A74" zoomScale="130" zoomScaleNormal="100" zoomScaleSheetLayoutView="130" workbookViewId="0">
      <selection activeCell="D74" sqref="D1:E1048576"/>
    </sheetView>
  </sheetViews>
  <sheetFormatPr defaultColWidth="9.140625" defaultRowHeight="15.75" x14ac:dyDescent="0.25"/>
  <cols>
    <col min="1" max="2" width="8.140625" style="119" customWidth="1"/>
    <col min="3" max="3" width="65.85546875" style="119" customWidth="1"/>
    <col min="4" max="5" width="13.28515625" style="120" hidden="1" customWidth="1"/>
    <col min="6" max="6" width="13.28515625" style="120" customWidth="1"/>
    <col min="7" max="16384" width="9.140625" style="62"/>
  </cols>
  <sheetData>
    <row r="1" spans="1:6" ht="15.95" customHeight="1" x14ac:dyDescent="0.25">
      <c r="A1" s="610" t="s">
        <v>2</v>
      </c>
      <c r="B1" s="610"/>
      <c r="C1" s="610"/>
      <c r="D1" s="610"/>
      <c r="E1" s="596"/>
      <c r="F1" s="596"/>
    </row>
    <row r="2" spans="1:6" ht="15.95" customHeight="1" thickBot="1" x14ac:dyDescent="0.3">
      <c r="A2" s="609" t="s">
        <v>3</v>
      </c>
      <c r="B2" s="609"/>
      <c r="C2" s="609"/>
      <c r="D2" s="63"/>
      <c r="E2" s="63"/>
      <c r="F2" s="63" t="s">
        <v>661</v>
      </c>
    </row>
    <row r="3" spans="1:6" ht="38.1" customHeight="1" thickBot="1" x14ac:dyDescent="0.3">
      <c r="A3" s="64" t="s">
        <v>4</v>
      </c>
      <c r="B3" s="180" t="s">
        <v>295</v>
      </c>
      <c r="C3" s="65" t="s">
        <v>5</v>
      </c>
      <c r="D3" s="66" t="s">
        <v>698</v>
      </c>
      <c r="E3" s="66" t="s">
        <v>727</v>
      </c>
      <c r="F3" s="66" t="s">
        <v>728</v>
      </c>
    </row>
    <row r="4" spans="1:6" s="70" customFormat="1" ht="12" customHeight="1" thickBot="1" x14ac:dyDescent="0.25">
      <c r="A4" s="67">
        <v>1</v>
      </c>
      <c r="B4" s="67">
        <v>2</v>
      </c>
      <c r="C4" s="68">
        <v>2</v>
      </c>
      <c r="D4" s="69">
        <v>3</v>
      </c>
      <c r="E4" s="69">
        <v>3</v>
      </c>
      <c r="F4" s="69">
        <v>3</v>
      </c>
    </row>
    <row r="5" spans="1:6" s="73" customFormat="1" ht="12" customHeight="1" thickBot="1" x14ac:dyDescent="0.25">
      <c r="A5" s="71" t="s">
        <v>6</v>
      </c>
      <c r="B5" s="236" t="s">
        <v>322</v>
      </c>
      <c r="C5" s="72" t="s">
        <v>7</v>
      </c>
      <c r="D5" s="52">
        <f>+D6+D7+D8+D9+D10+D11</f>
        <v>852230622</v>
      </c>
      <c r="E5" s="52">
        <f t="shared" ref="E5:F5" si="0">+E6+E7+E8+E9+E10+E11</f>
        <v>0</v>
      </c>
      <c r="F5" s="52">
        <f t="shared" si="0"/>
        <v>852230622</v>
      </c>
    </row>
    <row r="6" spans="1:6" s="73" customFormat="1" ht="12" customHeight="1" x14ac:dyDescent="0.2">
      <c r="A6" s="74" t="s">
        <v>8</v>
      </c>
      <c r="B6" s="237" t="s">
        <v>323</v>
      </c>
      <c r="C6" s="75" t="s">
        <v>9</v>
      </c>
      <c r="D6" s="76">
        <f>'1.2.sz.mell.'!D6+'1.3.sz.mell.'!D6+'1.4.sz.mell.'!D6</f>
        <v>254912723</v>
      </c>
      <c r="E6" s="76">
        <f>'1.2.sz.mell.'!E6+'1.3.sz.mell.'!E6+'1.4.sz.mell.'!E6</f>
        <v>0</v>
      </c>
      <c r="F6" s="76">
        <f>'1.2.sz.mell.'!F6+'1.3.sz.mell.'!F6+'1.4.sz.mell.'!F6</f>
        <v>254912723</v>
      </c>
    </row>
    <row r="7" spans="1:6" s="73" customFormat="1" ht="12" customHeight="1" x14ac:dyDescent="0.2">
      <c r="A7" s="77" t="s">
        <v>10</v>
      </c>
      <c r="B7" s="238" t="s">
        <v>324</v>
      </c>
      <c r="C7" s="78" t="s">
        <v>11</v>
      </c>
      <c r="D7" s="79">
        <f>'1.2.sz.mell.'!D7+'1.3.sz.mell.'!D7+'1.4.sz.mell.'!D7</f>
        <v>292911351</v>
      </c>
      <c r="E7" s="79">
        <f>'1.2.sz.mell.'!E7+'1.3.sz.mell.'!E7+'1.4.sz.mell.'!E7</f>
        <v>0</v>
      </c>
      <c r="F7" s="79">
        <f>'1.2.sz.mell.'!F7+'1.3.sz.mell.'!F7+'1.4.sz.mell.'!F7</f>
        <v>292911351</v>
      </c>
    </row>
    <row r="8" spans="1:6" s="73" customFormat="1" ht="12" customHeight="1" x14ac:dyDescent="0.2">
      <c r="A8" s="77" t="s">
        <v>12</v>
      </c>
      <c r="B8" s="238" t="s">
        <v>325</v>
      </c>
      <c r="C8" s="78" t="s">
        <v>553</v>
      </c>
      <c r="D8" s="79">
        <f>'1.2.sz.mell.'!D8+'1.3.sz.mell.'!D8+'1.4.sz.mell.'!D8</f>
        <v>285158668</v>
      </c>
      <c r="E8" s="79">
        <f>'1.2.sz.mell.'!E8+'1.3.sz.mell.'!E8+'1.4.sz.mell.'!E8</f>
        <v>0</v>
      </c>
      <c r="F8" s="79">
        <f>'1.2.sz.mell.'!F8+'1.3.sz.mell.'!F8+'1.4.sz.mell.'!F8</f>
        <v>285158668</v>
      </c>
    </row>
    <row r="9" spans="1:6" s="73" customFormat="1" ht="12" customHeight="1" x14ac:dyDescent="0.2">
      <c r="A9" s="77" t="s">
        <v>13</v>
      </c>
      <c r="B9" s="238" t="s">
        <v>326</v>
      </c>
      <c r="C9" s="78" t="s">
        <v>14</v>
      </c>
      <c r="D9" s="79">
        <f>'1.2.sz.mell.'!D9+'1.3.sz.mell.'!D9+'1.4.sz.mell.'!D9</f>
        <v>19247880</v>
      </c>
      <c r="E9" s="79">
        <f>'1.2.sz.mell.'!E9+'1.3.sz.mell.'!E9+'1.4.sz.mell.'!E9</f>
        <v>0</v>
      </c>
      <c r="F9" s="79">
        <f>'1.2.sz.mell.'!F9+'1.3.sz.mell.'!F9+'1.4.sz.mell.'!F9</f>
        <v>19247880</v>
      </c>
    </row>
    <row r="10" spans="1:6" s="73" customFormat="1" ht="12" customHeight="1" x14ac:dyDescent="0.2">
      <c r="A10" s="77" t="s">
        <v>15</v>
      </c>
      <c r="B10" s="238" t="s">
        <v>327</v>
      </c>
      <c r="C10" s="78" t="s">
        <v>554</v>
      </c>
      <c r="D10" s="79">
        <f>'1.2.sz.mell.'!D10+'1.3.sz.mell.'!D10+'1.4.sz.mell.'!D10</f>
        <v>0</v>
      </c>
      <c r="E10" s="79">
        <f>'1.2.sz.mell.'!E10+'1.3.sz.mell.'!E10+'1.4.sz.mell.'!E10</f>
        <v>0</v>
      </c>
      <c r="F10" s="79">
        <f>'1.2.sz.mell.'!F10+'1.3.sz.mell.'!F10+'1.4.sz.mell.'!F10</f>
        <v>0</v>
      </c>
    </row>
    <row r="11" spans="1:6" s="73" customFormat="1" ht="12" customHeight="1" thickBot="1" x14ac:dyDescent="0.25">
      <c r="A11" s="80" t="s">
        <v>16</v>
      </c>
      <c r="B11" s="239" t="s">
        <v>328</v>
      </c>
      <c r="C11" s="81" t="s">
        <v>555</v>
      </c>
      <c r="D11" s="79">
        <f>'1.2.sz.mell.'!D11+'1.3.sz.mell.'!D11+'1.4.sz.mell.'!D11</f>
        <v>0</v>
      </c>
      <c r="E11" s="79">
        <f>'1.2.sz.mell.'!E11+'1.3.sz.mell.'!E11+'1.4.sz.mell.'!E11</f>
        <v>0</v>
      </c>
      <c r="F11" s="79">
        <f>'1.2.sz.mell.'!F11+'1.3.sz.mell.'!F11+'1.4.sz.mell.'!F11</f>
        <v>0</v>
      </c>
    </row>
    <row r="12" spans="1:6" s="73" customFormat="1" ht="12" customHeight="1" thickBot="1" x14ac:dyDescent="0.25">
      <c r="A12" s="71" t="s">
        <v>17</v>
      </c>
      <c r="B12" s="236"/>
      <c r="C12" s="82" t="s">
        <v>18</v>
      </c>
      <c r="D12" s="52">
        <f>+D13+D14+D15+D16+D17</f>
        <v>44387000</v>
      </c>
      <c r="E12" s="52">
        <f t="shared" ref="E12:F12" si="1">+E13+E14+E15+E16+E17</f>
        <v>0</v>
      </c>
      <c r="F12" s="52">
        <f t="shared" si="1"/>
        <v>44387000</v>
      </c>
    </row>
    <row r="13" spans="1:6" s="73" customFormat="1" ht="12" customHeight="1" x14ac:dyDescent="0.2">
      <c r="A13" s="74" t="s">
        <v>19</v>
      </c>
      <c r="B13" s="237" t="s">
        <v>329</v>
      </c>
      <c r="C13" s="75" t="s">
        <v>20</v>
      </c>
      <c r="D13" s="76">
        <f>'1.2.sz.mell.'!D13+'1.3.sz.mell.'!D13+'1.4.sz.mell.'!D13</f>
        <v>0</v>
      </c>
      <c r="E13" s="76">
        <f>'1.2.sz.mell.'!E13+'1.3.sz.mell.'!E13+'1.4.sz.mell.'!E13</f>
        <v>0</v>
      </c>
      <c r="F13" s="76">
        <f>'1.2.sz.mell.'!F13+'1.3.sz.mell.'!F13+'1.4.sz.mell.'!F13</f>
        <v>0</v>
      </c>
    </row>
    <row r="14" spans="1:6" s="73" customFormat="1" ht="12" customHeight="1" x14ac:dyDescent="0.2">
      <c r="A14" s="77" t="s">
        <v>21</v>
      </c>
      <c r="B14" s="238" t="s">
        <v>330</v>
      </c>
      <c r="C14" s="78" t="s">
        <v>22</v>
      </c>
      <c r="D14" s="79">
        <f>'1.2.sz.mell.'!D14+'1.3.sz.mell.'!D14+'1.4.sz.mell.'!D14</f>
        <v>0</v>
      </c>
      <c r="E14" s="79">
        <f>'1.2.sz.mell.'!E14+'1.3.sz.mell.'!E14+'1.4.sz.mell.'!E14</f>
        <v>0</v>
      </c>
      <c r="F14" s="79">
        <f>'1.2.sz.mell.'!F14+'1.3.sz.mell.'!F14+'1.4.sz.mell.'!F14</f>
        <v>0</v>
      </c>
    </row>
    <row r="15" spans="1:6" s="73" customFormat="1" ht="12" customHeight="1" x14ac:dyDescent="0.2">
      <c r="A15" s="77" t="s">
        <v>23</v>
      </c>
      <c r="B15" s="238" t="s">
        <v>331</v>
      </c>
      <c r="C15" s="78" t="s">
        <v>24</v>
      </c>
      <c r="D15" s="79">
        <f>'1.2.sz.mell.'!D15+'1.3.sz.mell.'!D15+'1.4.sz.mell.'!D15</f>
        <v>0</v>
      </c>
      <c r="E15" s="79">
        <f>'1.2.sz.mell.'!E15+'1.3.sz.mell.'!E15+'1.4.sz.mell.'!E15</f>
        <v>0</v>
      </c>
      <c r="F15" s="79">
        <f>'1.2.sz.mell.'!F15+'1.3.sz.mell.'!F15+'1.4.sz.mell.'!F15</f>
        <v>0</v>
      </c>
    </row>
    <row r="16" spans="1:6" s="73" customFormat="1" ht="12" customHeight="1" x14ac:dyDescent="0.2">
      <c r="A16" s="77" t="s">
        <v>25</v>
      </c>
      <c r="B16" s="238" t="s">
        <v>332</v>
      </c>
      <c r="C16" s="78" t="s">
        <v>26</v>
      </c>
      <c r="D16" s="79">
        <f>'1.2.sz.mell.'!D16+'1.3.sz.mell.'!D16+'1.4.sz.mell.'!D16</f>
        <v>0</v>
      </c>
      <c r="E16" s="79">
        <f>'1.2.sz.mell.'!E16+'1.3.sz.mell.'!E16+'1.4.sz.mell.'!E16</f>
        <v>0</v>
      </c>
      <c r="F16" s="79">
        <f>'1.2.sz.mell.'!F16+'1.3.sz.mell.'!F16+'1.4.sz.mell.'!F16</f>
        <v>0</v>
      </c>
    </row>
    <row r="17" spans="1:6" s="73" customFormat="1" ht="12" customHeight="1" thickBot="1" x14ac:dyDescent="0.25">
      <c r="A17" s="77" t="s">
        <v>27</v>
      </c>
      <c r="B17" s="238" t="s">
        <v>333</v>
      </c>
      <c r="C17" s="78" t="s">
        <v>28</v>
      </c>
      <c r="D17" s="79">
        <f>'1.2.sz.mell.'!D17+'1.3.sz.mell.'!D17+'1.4.sz.mell.'!D17</f>
        <v>44387000</v>
      </c>
      <c r="E17" s="79">
        <f>'1.2.sz.mell.'!E17+'1.3.sz.mell.'!E17+'1.4.sz.mell.'!E17</f>
        <v>0</v>
      </c>
      <c r="F17" s="79">
        <f>'1.2.sz.mell.'!F17+'1.3.sz.mell.'!F17+'1.4.sz.mell.'!F17</f>
        <v>44387000</v>
      </c>
    </row>
    <row r="18" spans="1:6" s="73" customFormat="1" ht="12" customHeight="1" thickBot="1" x14ac:dyDescent="0.25">
      <c r="A18" s="71" t="s">
        <v>29</v>
      </c>
      <c r="B18" s="236" t="s">
        <v>334</v>
      </c>
      <c r="C18" s="72" t="s">
        <v>30</v>
      </c>
      <c r="D18" s="52">
        <f>+D19+D20+D21+D22+D23</f>
        <v>1963877999</v>
      </c>
      <c r="E18" s="52">
        <f t="shared" ref="E18:F18" si="2">+E19+E20+E21+E22+E23</f>
        <v>0</v>
      </c>
      <c r="F18" s="52">
        <f t="shared" si="2"/>
        <v>1963877999</v>
      </c>
    </row>
    <row r="19" spans="1:6" s="73" customFormat="1" ht="12" customHeight="1" x14ac:dyDescent="0.2">
      <c r="A19" s="74" t="s">
        <v>31</v>
      </c>
      <c r="B19" s="237" t="s">
        <v>335</v>
      </c>
      <c r="C19" s="75" t="s">
        <v>32</v>
      </c>
      <c r="D19" s="76">
        <f>'1.2.sz.mell.'!D19+'1.3.sz.mell.'!D19+'1.4.sz.mell.'!D19</f>
        <v>29999999</v>
      </c>
      <c r="E19" s="76">
        <f>'1.2.sz.mell.'!E19+'1.3.sz.mell.'!E19+'1.4.sz.mell.'!E19</f>
        <v>0</v>
      </c>
      <c r="F19" s="76">
        <f>'1.2.sz.mell.'!F19+'1.3.sz.mell.'!F19+'1.4.sz.mell.'!F19</f>
        <v>29999999</v>
      </c>
    </row>
    <row r="20" spans="1:6" s="73" customFormat="1" ht="12" customHeight="1" x14ac:dyDescent="0.2">
      <c r="A20" s="77" t="s">
        <v>33</v>
      </c>
      <c r="B20" s="238" t="s">
        <v>336</v>
      </c>
      <c r="C20" s="78" t="s">
        <v>34</v>
      </c>
      <c r="D20" s="79">
        <f>'1.2.sz.mell.'!D20+'1.3.sz.mell.'!D20+'1.4.sz.mell.'!D20</f>
        <v>0</v>
      </c>
      <c r="E20" s="79">
        <f>'1.2.sz.mell.'!E20+'1.3.sz.mell.'!E20+'1.4.sz.mell.'!E20</f>
        <v>0</v>
      </c>
      <c r="F20" s="79">
        <f>'1.2.sz.mell.'!F20+'1.3.sz.mell.'!F20+'1.4.sz.mell.'!F20</f>
        <v>0</v>
      </c>
    </row>
    <row r="21" spans="1:6" s="73" customFormat="1" ht="12" customHeight="1" x14ac:dyDescent="0.2">
      <c r="A21" s="77" t="s">
        <v>35</v>
      </c>
      <c r="B21" s="238" t="s">
        <v>337</v>
      </c>
      <c r="C21" s="78" t="s">
        <v>36</v>
      </c>
      <c r="D21" s="79">
        <f>'1.2.sz.mell.'!D21+'1.3.sz.mell.'!D21+'1.4.sz.mell.'!D21</f>
        <v>0</v>
      </c>
      <c r="E21" s="79">
        <f>'1.2.sz.mell.'!E21+'1.3.sz.mell.'!E21+'1.4.sz.mell.'!E21</f>
        <v>0</v>
      </c>
      <c r="F21" s="79">
        <f>'1.2.sz.mell.'!F21+'1.3.sz.mell.'!F21+'1.4.sz.mell.'!F21</f>
        <v>0</v>
      </c>
    </row>
    <row r="22" spans="1:6" s="73" customFormat="1" ht="12" customHeight="1" x14ac:dyDescent="0.2">
      <c r="A22" s="77" t="s">
        <v>37</v>
      </c>
      <c r="B22" s="238" t="s">
        <v>338</v>
      </c>
      <c r="C22" s="78" t="s">
        <v>38</v>
      </c>
      <c r="D22" s="79">
        <f>'1.2.sz.mell.'!D22+'1.3.sz.mell.'!D22+'1.4.sz.mell.'!D22</f>
        <v>0</v>
      </c>
      <c r="E22" s="79">
        <f>'1.2.sz.mell.'!E22+'1.3.sz.mell.'!E22+'1.4.sz.mell.'!E22</f>
        <v>0</v>
      </c>
      <c r="F22" s="79">
        <f>'1.2.sz.mell.'!F22+'1.3.sz.mell.'!F22+'1.4.sz.mell.'!F22</f>
        <v>0</v>
      </c>
    </row>
    <row r="23" spans="1:6" s="73" customFormat="1" ht="12" customHeight="1" thickBot="1" x14ac:dyDescent="0.25">
      <c r="A23" s="77" t="s">
        <v>39</v>
      </c>
      <c r="B23" s="238" t="s">
        <v>339</v>
      </c>
      <c r="C23" s="78" t="s">
        <v>40</v>
      </c>
      <c r="D23" s="79">
        <f>'1.2.sz.mell.'!D23+'1.3.sz.mell.'!D23+'1.4.sz.mell.'!D23</f>
        <v>1933878000</v>
      </c>
      <c r="E23" s="79">
        <f>'1.2.sz.mell.'!E23+'1.3.sz.mell.'!E23+'1.4.sz.mell.'!E23</f>
        <v>0</v>
      </c>
      <c r="F23" s="79">
        <f>'1.2.sz.mell.'!F23+'1.3.sz.mell.'!F23+'1.4.sz.mell.'!F23</f>
        <v>1933878000</v>
      </c>
    </row>
    <row r="24" spans="1:6" s="73" customFormat="1" ht="12" customHeight="1" thickBot="1" x14ac:dyDescent="0.25">
      <c r="A24" s="71" t="s">
        <v>41</v>
      </c>
      <c r="B24" s="236" t="s">
        <v>340</v>
      </c>
      <c r="C24" s="72" t="s">
        <v>42</v>
      </c>
      <c r="D24" s="59">
        <f>SUM(D25:D31)</f>
        <v>586800000</v>
      </c>
      <c r="E24" s="59">
        <f t="shared" ref="E24:F24" si="3">SUM(E25:E31)</f>
        <v>0</v>
      </c>
      <c r="F24" s="59">
        <f t="shared" si="3"/>
        <v>586800000</v>
      </c>
    </row>
    <row r="25" spans="1:6" s="73" customFormat="1" ht="12" customHeight="1" x14ac:dyDescent="0.2">
      <c r="A25" s="74" t="s">
        <v>405</v>
      </c>
      <c r="B25" s="237" t="s">
        <v>341</v>
      </c>
      <c r="C25" s="75" t="s">
        <v>559</v>
      </c>
      <c r="D25" s="84">
        <f>'1.2.sz.mell.'!D25+'1.3.sz.mell.'!D25+'1.4.sz.mell.'!D25</f>
        <v>56000000</v>
      </c>
      <c r="E25" s="84">
        <f>'1.2.sz.mell.'!E25+'1.3.sz.mell.'!E25+'1.4.sz.mell.'!E25</f>
        <v>0</v>
      </c>
      <c r="F25" s="84">
        <f>'1.2.sz.mell.'!F25+'1.3.sz.mell.'!F25+'1.4.sz.mell.'!F25</f>
        <v>56000000</v>
      </c>
    </row>
    <row r="26" spans="1:6" s="73" customFormat="1" ht="12" customHeight="1" x14ac:dyDescent="0.2">
      <c r="A26" s="74" t="s">
        <v>406</v>
      </c>
      <c r="B26" s="237" t="s">
        <v>601</v>
      </c>
      <c r="C26" s="75" t="s">
        <v>600</v>
      </c>
      <c r="D26" s="84">
        <f>'1.2.sz.mell.'!D26+'1.3.sz.mell.'!D26+'1.4.sz.mell.'!D26</f>
        <v>0</v>
      </c>
      <c r="E26" s="84">
        <f>'1.2.sz.mell.'!E26+'1.3.sz.mell.'!E26+'1.4.sz.mell.'!E26</f>
        <v>0</v>
      </c>
      <c r="F26" s="84">
        <f>'1.2.sz.mell.'!F26+'1.3.sz.mell.'!F26+'1.4.sz.mell.'!F26</f>
        <v>0</v>
      </c>
    </row>
    <row r="27" spans="1:6" s="73" customFormat="1" ht="12" customHeight="1" x14ac:dyDescent="0.2">
      <c r="A27" s="74" t="s">
        <v>407</v>
      </c>
      <c r="B27" s="238" t="s">
        <v>556</v>
      </c>
      <c r="C27" s="78" t="s">
        <v>560</v>
      </c>
      <c r="D27" s="84">
        <f>'1.2.sz.mell.'!D27+'1.3.sz.mell.'!D27+'1.4.sz.mell.'!D27</f>
        <v>480500000</v>
      </c>
      <c r="E27" s="84">
        <f>'1.2.sz.mell.'!E27+'1.3.sz.mell.'!E27+'1.4.sz.mell.'!E27</f>
        <v>0</v>
      </c>
      <c r="F27" s="84">
        <f>'1.2.sz.mell.'!F27+'1.3.sz.mell.'!F27+'1.4.sz.mell.'!F27</f>
        <v>480500000</v>
      </c>
    </row>
    <row r="28" spans="1:6" s="73" customFormat="1" ht="12" customHeight="1" x14ac:dyDescent="0.2">
      <c r="A28" s="74" t="s">
        <v>408</v>
      </c>
      <c r="B28" s="238" t="s">
        <v>557</v>
      </c>
      <c r="C28" s="78" t="s">
        <v>561</v>
      </c>
      <c r="D28" s="79">
        <f>'1.2.sz.mell.'!D28+'1.3.sz.mell.'!D28+'1.4.sz.mell.'!D28</f>
        <v>0</v>
      </c>
      <c r="E28" s="79">
        <f>'1.2.sz.mell.'!E28+'1.3.sz.mell.'!E28+'1.4.sz.mell.'!E28</f>
        <v>0</v>
      </c>
      <c r="F28" s="79">
        <f>'1.2.sz.mell.'!F28+'1.3.sz.mell.'!F28+'1.4.sz.mell.'!F28</f>
        <v>0</v>
      </c>
    </row>
    <row r="29" spans="1:6" s="73" customFormat="1" ht="12" customHeight="1" x14ac:dyDescent="0.2">
      <c r="A29" s="74" t="s">
        <v>409</v>
      </c>
      <c r="B29" s="238" t="s">
        <v>342</v>
      </c>
      <c r="C29" s="78" t="s">
        <v>562</v>
      </c>
      <c r="D29" s="79">
        <f>'1.2.sz.mell.'!D29+'1.3.sz.mell.'!D29+'1.4.sz.mell.'!D29</f>
        <v>48500000</v>
      </c>
      <c r="E29" s="79">
        <f>'1.2.sz.mell.'!E29+'1.3.sz.mell.'!E29+'1.4.sz.mell.'!E29</f>
        <v>0</v>
      </c>
      <c r="F29" s="79">
        <f>'1.2.sz.mell.'!F29+'1.3.sz.mell.'!F29+'1.4.sz.mell.'!F29</f>
        <v>48500000</v>
      </c>
    </row>
    <row r="30" spans="1:6" s="73" customFormat="1" ht="12" customHeight="1" x14ac:dyDescent="0.2">
      <c r="A30" s="74" t="s">
        <v>410</v>
      </c>
      <c r="B30" s="239" t="s">
        <v>343</v>
      </c>
      <c r="C30" s="81" t="s">
        <v>563</v>
      </c>
      <c r="D30" s="79">
        <f>'1.2.sz.mell.'!D30+'1.3.sz.mell.'!D30+'1.4.sz.mell.'!D30</f>
        <v>500000</v>
      </c>
      <c r="E30" s="79">
        <f>'1.2.sz.mell.'!E30+'1.3.sz.mell.'!E30+'1.4.sz.mell.'!E30</f>
        <v>0</v>
      </c>
      <c r="F30" s="79">
        <f>'1.2.sz.mell.'!F30+'1.3.sz.mell.'!F30+'1.4.sz.mell.'!F30</f>
        <v>500000</v>
      </c>
    </row>
    <row r="31" spans="1:6" s="73" customFormat="1" ht="12" customHeight="1" thickBot="1" x14ac:dyDescent="0.25">
      <c r="A31" s="74" t="s">
        <v>602</v>
      </c>
      <c r="B31" s="239" t="s">
        <v>344</v>
      </c>
      <c r="C31" s="81" t="s">
        <v>558</v>
      </c>
      <c r="D31" s="83">
        <f>'1.2.sz.mell.'!D31+'1.3.sz.mell.'!D31+'1.4.sz.mell.'!D31</f>
        <v>1300000</v>
      </c>
      <c r="E31" s="83">
        <f>'1.2.sz.mell.'!E31+'1.3.sz.mell.'!E31+'1.4.sz.mell.'!E31</f>
        <v>0</v>
      </c>
      <c r="F31" s="83">
        <f>'1.2.sz.mell.'!F31+'1.3.sz.mell.'!F31+'1.4.sz.mell.'!F31</f>
        <v>1300000</v>
      </c>
    </row>
    <row r="32" spans="1:6" s="73" customFormat="1" ht="12" customHeight="1" thickBot="1" x14ac:dyDescent="0.25">
      <c r="A32" s="71" t="s">
        <v>43</v>
      </c>
      <c r="B32" s="236" t="s">
        <v>345</v>
      </c>
      <c r="C32" s="72" t="s">
        <v>44</v>
      </c>
      <c r="D32" s="52">
        <f>SUM(D33:D42)</f>
        <v>216015000</v>
      </c>
      <c r="E32" s="52">
        <f t="shared" ref="E32:F32" si="4">SUM(E33:E42)</f>
        <v>1300000</v>
      </c>
      <c r="F32" s="52">
        <f t="shared" si="4"/>
        <v>217315000</v>
      </c>
    </row>
    <row r="33" spans="1:6" s="73" customFormat="1" ht="12" customHeight="1" x14ac:dyDescent="0.2">
      <c r="A33" s="74" t="s">
        <v>45</v>
      </c>
      <c r="B33" s="237" t="s">
        <v>346</v>
      </c>
      <c r="C33" s="75" t="s">
        <v>46</v>
      </c>
      <c r="D33" s="76">
        <f>'1.2.sz.mell.'!D33+'1.3.sz.mell.'!D33+'1.4.sz.mell.'!D33</f>
        <v>0</v>
      </c>
      <c r="E33" s="76">
        <f>'1.2.sz.mell.'!E33+'1.3.sz.mell.'!E33+'1.4.sz.mell.'!E33</f>
        <v>0</v>
      </c>
      <c r="F33" s="76">
        <f>'1.2.sz.mell.'!F33+'1.3.sz.mell.'!F33+'1.4.sz.mell.'!F33</f>
        <v>0</v>
      </c>
    </row>
    <row r="34" spans="1:6" s="73" customFormat="1" ht="12" customHeight="1" x14ac:dyDescent="0.2">
      <c r="A34" s="77" t="s">
        <v>47</v>
      </c>
      <c r="B34" s="238" t="s">
        <v>347</v>
      </c>
      <c r="C34" s="78" t="s">
        <v>48</v>
      </c>
      <c r="D34" s="79">
        <f>'1.2.sz.mell.'!D34+'1.3.sz.mell.'!D34+'1.4.sz.mell.'!D34</f>
        <v>84000</v>
      </c>
      <c r="E34" s="79">
        <f>'1.2.sz.mell.'!E34+'1.3.sz.mell.'!E34+'1.4.sz.mell.'!E34</f>
        <v>0</v>
      </c>
      <c r="F34" s="79">
        <f>'1.2.sz.mell.'!F34+'1.3.sz.mell.'!F34+'1.4.sz.mell.'!F34</f>
        <v>84000</v>
      </c>
    </row>
    <row r="35" spans="1:6" s="73" customFormat="1" ht="12" customHeight="1" x14ac:dyDescent="0.2">
      <c r="A35" s="77" t="s">
        <v>49</v>
      </c>
      <c r="B35" s="238" t="s">
        <v>348</v>
      </c>
      <c r="C35" s="78" t="s">
        <v>50</v>
      </c>
      <c r="D35" s="79">
        <f>'1.2.sz.mell.'!D35+'1.3.sz.mell.'!D35+'1.4.sz.mell.'!D35</f>
        <v>0</v>
      </c>
      <c r="E35" s="79">
        <f>'1.2.sz.mell.'!E35+'1.3.sz.mell.'!E35+'1.4.sz.mell.'!E35</f>
        <v>0</v>
      </c>
      <c r="F35" s="79">
        <f>'1.2.sz.mell.'!F35+'1.3.sz.mell.'!F35+'1.4.sz.mell.'!F35</f>
        <v>0</v>
      </c>
    </row>
    <row r="36" spans="1:6" s="73" customFormat="1" ht="12" customHeight="1" x14ac:dyDescent="0.2">
      <c r="A36" s="77" t="s">
        <v>51</v>
      </c>
      <c r="B36" s="238" t="s">
        <v>349</v>
      </c>
      <c r="C36" s="78" t="s">
        <v>52</v>
      </c>
      <c r="D36" s="79">
        <f>'1.2.sz.mell.'!D36+'1.3.sz.mell.'!D36+'1.4.sz.mell.'!D36</f>
        <v>58500000</v>
      </c>
      <c r="E36" s="79">
        <f>'1.2.sz.mell.'!E36+'1.3.sz.mell.'!E36+'1.4.sz.mell.'!E36</f>
        <v>0</v>
      </c>
      <c r="F36" s="79">
        <f>'1.2.sz.mell.'!F36+'1.3.sz.mell.'!F36+'1.4.sz.mell.'!F36</f>
        <v>58500000</v>
      </c>
    </row>
    <row r="37" spans="1:6" s="73" customFormat="1" ht="12" customHeight="1" x14ac:dyDescent="0.2">
      <c r="A37" s="77" t="s">
        <v>53</v>
      </c>
      <c r="B37" s="238" t="s">
        <v>350</v>
      </c>
      <c r="C37" s="78" t="s">
        <v>54</v>
      </c>
      <c r="D37" s="79">
        <f>'1.2.sz.mell.'!D37+'1.3.sz.mell.'!D37+'1.4.sz.mell.'!D37</f>
        <v>0</v>
      </c>
      <c r="E37" s="79">
        <f>'1.2.sz.mell.'!E37+'1.3.sz.mell.'!E37+'1.4.sz.mell.'!E37</f>
        <v>0</v>
      </c>
      <c r="F37" s="79">
        <f>'1.2.sz.mell.'!F37+'1.3.sz.mell.'!F37+'1.4.sz.mell.'!F37</f>
        <v>0</v>
      </c>
    </row>
    <row r="38" spans="1:6" s="73" customFormat="1" ht="12" customHeight="1" x14ac:dyDescent="0.2">
      <c r="A38" s="77" t="s">
        <v>55</v>
      </c>
      <c r="B38" s="238" t="s">
        <v>351</v>
      </c>
      <c r="C38" s="78" t="s">
        <v>56</v>
      </c>
      <c r="D38" s="79">
        <f>'1.2.sz.mell.'!D38+'1.3.sz.mell.'!D38+'1.4.sz.mell.'!D38</f>
        <v>23000</v>
      </c>
      <c r="E38" s="79">
        <f>'1.2.sz.mell.'!E38+'1.3.sz.mell.'!E38+'1.4.sz.mell.'!E38</f>
        <v>0</v>
      </c>
      <c r="F38" s="79">
        <f>'1.2.sz.mell.'!F38+'1.3.sz.mell.'!F38+'1.4.sz.mell.'!F38</f>
        <v>23000</v>
      </c>
    </row>
    <row r="39" spans="1:6" s="73" customFormat="1" ht="12" customHeight="1" x14ac:dyDescent="0.2">
      <c r="A39" s="77" t="s">
        <v>57</v>
      </c>
      <c r="B39" s="238" t="s">
        <v>352</v>
      </c>
      <c r="C39" s="78" t="s">
        <v>58</v>
      </c>
      <c r="D39" s="79">
        <f>'1.2.sz.mell.'!D39+'1.3.sz.mell.'!D39+'1.4.sz.mell.'!D39</f>
        <v>0</v>
      </c>
      <c r="E39" s="79">
        <f>'1.2.sz.mell.'!E39+'1.3.sz.mell.'!E39+'1.4.sz.mell.'!E39</f>
        <v>0</v>
      </c>
      <c r="F39" s="79">
        <f>'1.2.sz.mell.'!F39+'1.3.sz.mell.'!F39+'1.4.sz.mell.'!F39</f>
        <v>0</v>
      </c>
    </row>
    <row r="40" spans="1:6" s="73" customFormat="1" ht="12" customHeight="1" x14ac:dyDescent="0.2">
      <c r="A40" s="77" t="s">
        <v>59</v>
      </c>
      <c r="B40" s="238" t="s">
        <v>353</v>
      </c>
      <c r="C40" s="78" t="s">
        <v>60</v>
      </c>
      <c r="D40" s="79">
        <f>'1.2.sz.mell.'!D40+'1.3.sz.mell.'!D40+'1.4.sz.mell.'!D40</f>
        <v>0</v>
      </c>
      <c r="E40" s="79">
        <f>'1.2.sz.mell.'!E40+'1.3.sz.mell.'!E40+'1.4.sz.mell.'!E40</f>
        <v>0</v>
      </c>
      <c r="F40" s="79">
        <f>'1.2.sz.mell.'!F40+'1.3.sz.mell.'!F40+'1.4.sz.mell.'!F40</f>
        <v>0</v>
      </c>
    </row>
    <row r="41" spans="1:6" s="73" customFormat="1" ht="12" customHeight="1" x14ac:dyDescent="0.2">
      <c r="A41" s="77" t="s">
        <v>61</v>
      </c>
      <c r="B41" s="238" t="s">
        <v>354</v>
      </c>
      <c r="C41" s="78" t="s">
        <v>62</v>
      </c>
      <c r="D41" s="79">
        <f>'1.2.sz.mell.'!D41+'1.3.sz.mell.'!D41+'1.4.sz.mell.'!D41</f>
        <v>0</v>
      </c>
      <c r="E41" s="79">
        <f>'1.2.sz.mell.'!E41+'1.3.sz.mell.'!E41+'1.4.sz.mell.'!E41</f>
        <v>0</v>
      </c>
      <c r="F41" s="79">
        <f>'1.2.sz.mell.'!F41+'1.3.sz.mell.'!F41+'1.4.sz.mell.'!F41</f>
        <v>0</v>
      </c>
    </row>
    <row r="42" spans="1:6" s="73" customFormat="1" ht="12" customHeight="1" thickBot="1" x14ac:dyDescent="0.25">
      <c r="A42" s="80" t="s">
        <v>63</v>
      </c>
      <c r="B42" s="238" t="s">
        <v>355</v>
      </c>
      <c r="C42" s="81" t="s">
        <v>64</v>
      </c>
      <c r="D42" s="79">
        <f>'1.2.sz.mell.'!D42+'1.3.sz.mell.'!D42+'1.4.sz.mell.'!D42</f>
        <v>157408000</v>
      </c>
      <c r="E42" s="79">
        <f>'1.2.sz.mell.'!E42+'1.3.sz.mell.'!E42+'1.4.sz.mell.'!E42</f>
        <v>1300000</v>
      </c>
      <c r="F42" s="79">
        <f>'1.2.sz.mell.'!F42+'1.3.sz.mell.'!F42+'1.4.sz.mell.'!F42</f>
        <v>158708000</v>
      </c>
    </row>
    <row r="43" spans="1:6" s="73" customFormat="1" ht="12" customHeight="1" thickBot="1" x14ac:dyDescent="0.25">
      <c r="A43" s="71" t="s">
        <v>65</v>
      </c>
      <c r="B43" s="236" t="s">
        <v>356</v>
      </c>
      <c r="C43" s="72" t="s">
        <v>66</v>
      </c>
      <c r="D43" s="52">
        <f>SUM(D44:D48)</f>
        <v>22000000</v>
      </c>
      <c r="E43" s="52">
        <f t="shared" ref="E43:F43" si="5">SUM(E44:E48)</f>
        <v>0</v>
      </c>
      <c r="F43" s="52">
        <f t="shared" si="5"/>
        <v>22000000</v>
      </c>
    </row>
    <row r="44" spans="1:6" s="73" customFormat="1" ht="12" customHeight="1" x14ac:dyDescent="0.2">
      <c r="A44" s="74" t="s">
        <v>67</v>
      </c>
      <c r="B44" s="237" t="s">
        <v>357</v>
      </c>
      <c r="C44" s="75" t="s">
        <v>68</v>
      </c>
      <c r="D44" s="87">
        <f>'1.2.sz.mell.'!D44+'1.3.sz.mell.'!D44+'1.4.sz.mell.'!D44</f>
        <v>0</v>
      </c>
      <c r="E44" s="87">
        <f>'1.2.sz.mell.'!E44+'1.3.sz.mell.'!E44+'1.4.sz.mell.'!E44</f>
        <v>0</v>
      </c>
      <c r="F44" s="87">
        <f>'1.2.sz.mell.'!F44+'1.3.sz.mell.'!F44+'1.4.sz.mell.'!F44</f>
        <v>0</v>
      </c>
    </row>
    <row r="45" spans="1:6" s="73" customFormat="1" ht="12" customHeight="1" x14ac:dyDescent="0.2">
      <c r="A45" s="77" t="s">
        <v>69</v>
      </c>
      <c r="B45" s="238" t="s">
        <v>358</v>
      </c>
      <c r="C45" s="78" t="s">
        <v>70</v>
      </c>
      <c r="D45" s="85">
        <f>'1.2.sz.mell.'!D45+'1.3.sz.mell.'!D45+'1.4.sz.mell.'!D45</f>
        <v>22000000</v>
      </c>
      <c r="E45" s="85">
        <f>'1.2.sz.mell.'!E45+'1.3.sz.mell.'!E45+'1.4.sz.mell.'!E45</f>
        <v>0</v>
      </c>
      <c r="F45" s="85">
        <f>'1.2.sz.mell.'!F45+'1.3.sz.mell.'!F45+'1.4.sz.mell.'!F45</f>
        <v>22000000</v>
      </c>
    </row>
    <row r="46" spans="1:6" s="73" customFormat="1" ht="12" customHeight="1" x14ac:dyDescent="0.2">
      <c r="A46" s="77" t="s">
        <v>71</v>
      </c>
      <c r="B46" s="238" t="s">
        <v>359</v>
      </c>
      <c r="C46" s="78" t="s">
        <v>72</v>
      </c>
      <c r="D46" s="85">
        <f>'1.2.sz.mell.'!D46+'1.3.sz.mell.'!D46+'1.4.sz.mell.'!D46</f>
        <v>0</v>
      </c>
      <c r="E46" s="85">
        <f>'1.2.sz.mell.'!E46+'1.3.sz.mell.'!E46+'1.4.sz.mell.'!E46</f>
        <v>0</v>
      </c>
      <c r="F46" s="85">
        <f>'1.2.sz.mell.'!F46+'1.3.sz.mell.'!F46+'1.4.sz.mell.'!F46</f>
        <v>0</v>
      </c>
    </row>
    <row r="47" spans="1:6" s="73" customFormat="1" ht="12" customHeight="1" x14ac:dyDescent="0.2">
      <c r="A47" s="77" t="s">
        <v>73</v>
      </c>
      <c r="B47" s="238" t="s">
        <v>360</v>
      </c>
      <c r="C47" s="78" t="s">
        <v>74</v>
      </c>
      <c r="D47" s="85">
        <f>'1.2.sz.mell.'!D47+'1.3.sz.mell.'!D47+'1.4.sz.mell.'!D47</f>
        <v>0</v>
      </c>
      <c r="E47" s="85">
        <f>'1.2.sz.mell.'!E47+'1.3.sz.mell.'!E47+'1.4.sz.mell.'!E47</f>
        <v>0</v>
      </c>
      <c r="F47" s="85">
        <f>'1.2.sz.mell.'!F47+'1.3.sz.mell.'!F47+'1.4.sz.mell.'!F47</f>
        <v>0</v>
      </c>
    </row>
    <row r="48" spans="1:6" s="73" customFormat="1" ht="12" customHeight="1" thickBot="1" x14ac:dyDescent="0.25">
      <c r="A48" s="80" t="s">
        <v>75</v>
      </c>
      <c r="B48" s="238" t="s">
        <v>361</v>
      </c>
      <c r="C48" s="81" t="s">
        <v>76</v>
      </c>
      <c r="D48" s="86">
        <f>'1.2.sz.mell.'!D48+'1.3.sz.mell.'!D48+'1.4.sz.mell.'!D48</f>
        <v>0</v>
      </c>
      <c r="E48" s="86">
        <f>'1.2.sz.mell.'!E48+'1.3.sz.mell.'!E48+'1.4.sz.mell.'!E48</f>
        <v>0</v>
      </c>
      <c r="F48" s="86">
        <f>'1.2.sz.mell.'!F48+'1.3.sz.mell.'!F48+'1.4.sz.mell.'!F48</f>
        <v>0</v>
      </c>
    </row>
    <row r="49" spans="1:6" s="73" customFormat="1" ht="12" customHeight="1" thickBot="1" x14ac:dyDescent="0.25">
      <c r="A49" s="71" t="s">
        <v>77</v>
      </c>
      <c r="B49" s="236" t="s">
        <v>362</v>
      </c>
      <c r="C49" s="72" t="s">
        <v>78</v>
      </c>
      <c r="D49" s="52">
        <f>SUM(D50:D50)</f>
        <v>0</v>
      </c>
      <c r="E49" s="52">
        <f t="shared" ref="E49:F49" si="6">SUM(E50:E50)</f>
        <v>0</v>
      </c>
      <c r="F49" s="52">
        <f t="shared" si="6"/>
        <v>0</v>
      </c>
    </row>
    <row r="50" spans="1:6" s="73" customFormat="1" ht="12" customHeight="1" x14ac:dyDescent="0.2">
      <c r="A50" s="74" t="s">
        <v>568</v>
      </c>
      <c r="B50" s="237" t="s">
        <v>363</v>
      </c>
      <c r="C50" s="75" t="s">
        <v>565</v>
      </c>
      <c r="D50" s="76">
        <f>'1.2.sz.mell.'!D50+'1.3.sz.mell.'!D50+'1.4.sz.mell.'!D50</f>
        <v>0</v>
      </c>
      <c r="E50" s="76">
        <f>'1.2.sz.mell.'!E50+'1.3.sz.mell.'!E50+'1.4.sz.mell.'!E50</f>
        <v>0</v>
      </c>
      <c r="F50" s="76">
        <f>'1.2.sz.mell.'!F50+'1.3.sz.mell.'!F50+'1.4.sz.mell.'!F50</f>
        <v>0</v>
      </c>
    </row>
    <row r="51" spans="1:6" s="73" customFormat="1" ht="12" customHeight="1" x14ac:dyDescent="0.2">
      <c r="A51" s="74" t="s">
        <v>569</v>
      </c>
      <c r="B51" s="238" t="s">
        <v>364</v>
      </c>
      <c r="C51" s="78" t="s">
        <v>566</v>
      </c>
      <c r="D51" s="76"/>
      <c r="E51" s="76"/>
      <c r="F51" s="76"/>
    </row>
    <row r="52" spans="1:6" s="73" customFormat="1" ht="13.5" customHeight="1" x14ac:dyDescent="0.2">
      <c r="A52" s="74" t="s">
        <v>570</v>
      </c>
      <c r="B52" s="238" t="s">
        <v>365</v>
      </c>
      <c r="C52" s="78" t="s">
        <v>594</v>
      </c>
      <c r="D52" s="76"/>
      <c r="E52" s="76"/>
      <c r="F52" s="76"/>
    </row>
    <row r="53" spans="1:6" s="73" customFormat="1" ht="12" customHeight="1" x14ac:dyDescent="0.2">
      <c r="A53" s="80" t="s">
        <v>571</v>
      </c>
      <c r="B53" s="239" t="s">
        <v>567</v>
      </c>
      <c r="C53" s="81" t="s">
        <v>573</v>
      </c>
      <c r="D53" s="83">
        <f>'1.2.sz.mell.'!D53+'1.3.sz.mell.'!D53+'1.4.sz.mell.'!D53</f>
        <v>0</v>
      </c>
      <c r="E53" s="83">
        <f>'1.2.sz.mell.'!E53+'1.3.sz.mell.'!E53+'1.4.sz.mell.'!E53</f>
        <v>0</v>
      </c>
      <c r="F53" s="83">
        <f>'1.2.sz.mell.'!F53+'1.3.sz.mell.'!F53+'1.4.sz.mell.'!F53</f>
        <v>0</v>
      </c>
    </row>
    <row r="54" spans="1:6" s="73" customFormat="1" ht="12" customHeight="1" thickBot="1" x14ac:dyDescent="0.25">
      <c r="A54" s="80" t="s">
        <v>572</v>
      </c>
      <c r="B54" s="239" t="s">
        <v>564</v>
      </c>
      <c r="C54" s="81" t="s">
        <v>574</v>
      </c>
      <c r="D54" s="83">
        <f>'1.2.sz.mell.'!D54+'1.3.sz.mell.'!D54+'1.4.sz.mell.'!D54</f>
        <v>0</v>
      </c>
      <c r="E54" s="83">
        <f>'1.2.sz.mell.'!E54+'1.3.sz.mell.'!E54+'1.4.sz.mell.'!E54</f>
        <v>0</v>
      </c>
      <c r="F54" s="83">
        <f>'1.2.sz.mell.'!F54+'1.3.sz.mell.'!F54+'1.4.sz.mell.'!F54</f>
        <v>0</v>
      </c>
    </row>
    <row r="55" spans="1:6" s="73" customFormat="1" ht="12" customHeight="1" thickBot="1" x14ac:dyDescent="0.25">
      <c r="A55" s="71" t="s">
        <v>83</v>
      </c>
      <c r="B55" s="236" t="s">
        <v>366</v>
      </c>
      <c r="C55" s="82" t="s">
        <v>84</v>
      </c>
      <c r="D55" s="52">
        <f>SUM(D56:D56)</f>
        <v>0</v>
      </c>
      <c r="E55" s="52">
        <f t="shared" ref="E55:F55" si="7">SUM(E56:E56)</f>
        <v>0</v>
      </c>
      <c r="F55" s="52">
        <f t="shared" si="7"/>
        <v>0</v>
      </c>
    </row>
    <row r="56" spans="1:6" s="73" customFormat="1" ht="12" customHeight="1" x14ac:dyDescent="0.2">
      <c r="A56" s="74" t="s">
        <v>580</v>
      </c>
      <c r="B56" s="237" t="s">
        <v>367</v>
      </c>
      <c r="C56" s="75" t="s">
        <v>575</v>
      </c>
      <c r="D56" s="85">
        <f>'1.2.sz.mell.'!D56+'1.3.sz.mell.'!D56+'1.4.sz.mell.'!D56</f>
        <v>0</v>
      </c>
      <c r="E56" s="85">
        <f>'1.2.sz.mell.'!E56+'1.3.sz.mell.'!E56+'1.4.sz.mell.'!E56</f>
        <v>0</v>
      </c>
      <c r="F56" s="85">
        <f>'1.2.sz.mell.'!F56+'1.3.sz.mell.'!F56+'1.4.sz.mell.'!F56</f>
        <v>0</v>
      </c>
    </row>
    <row r="57" spans="1:6" s="73" customFormat="1" ht="12" customHeight="1" x14ac:dyDescent="0.2">
      <c r="A57" s="74" t="s">
        <v>581</v>
      </c>
      <c r="B57" s="237" t="s">
        <v>368</v>
      </c>
      <c r="C57" s="78" t="s">
        <v>576</v>
      </c>
      <c r="D57" s="85"/>
      <c r="E57" s="85"/>
      <c r="F57" s="85"/>
    </row>
    <row r="58" spans="1:6" s="73" customFormat="1" ht="11.25" customHeight="1" x14ac:dyDescent="0.2">
      <c r="A58" s="74" t="s">
        <v>582</v>
      </c>
      <c r="B58" s="237" t="s">
        <v>369</v>
      </c>
      <c r="C58" s="78" t="s">
        <v>595</v>
      </c>
      <c r="D58" s="85"/>
      <c r="E58" s="85"/>
      <c r="F58" s="85"/>
    </row>
    <row r="59" spans="1:6" s="73" customFormat="1" ht="12" customHeight="1" x14ac:dyDescent="0.2">
      <c r="A59" s="74" t="s">
        <v>581</v>
      </c>
      <c r="B59" s="243" t="s">
        <v>578</v>
      </c>
      <c r="C59" s="81" t="s">
        <v>577</v>
      </c>
      <c r="D59" s="85">
        <f>'1.2.sz.mell.'!D59+'1.3.sz.mell.'!D59+'1.4.sz.mell.'!D59</f>
        <v>0</v>
      </c>
      <c r="E59" s="85">
        <f>'1.2.sz.mell.'!E59+'1.3.sz.mell.'!E59+'1.4.sz.mell.'!E59</f>
        <v>0</v>
      </c>
      <c r="F59" s="85">
        <f>'1.2.sz.mell.'!F59+'1.3.sz.mell.'!F59+'1.4.sz.mell.'!F59</f>
        <v>0</v>
      </c>
    </row>
    <row r="60" spans="1:6" s="73" customFormat="1" ht="12" customHeight="1" thickBot="1" x14ac:dyDescent="0.25">
      <c r="A60" s="74" t="s">
        <v>582</v>
      </c>
      <c r="B60" s="239" t="s">
        <v>585</v>
      </c>
      <c r="C60" s="81" t="s">
        <v>579</v>
      </c>
      <c r="D60" s="85">
        <f>'1.2.sz.mell.'!D60+'1.3.sz.mell.'!D60+'1.4.sz.mell.'!D60</f>
        <v>0</v>
      </c>
      <c r="E60" s="85">
        <f>'1.2.sz.mell.'!E60+'1.3.sz.mell.'!E60+'1.4.sz.mell.'!E60</f>
        <v>0</v>
      </c>
      <c r="F60" s="85">
        <f>'1.2.sz.mell.'!F60+'1.3.sz.mell.'!F60+'1.4.sz.mell.'!F60</f>
        <v>0</v>
      </c>
    </row>
    <row r="61" spans="1:6" s="73" customFormat="1" ht="12" customHeight="1" thickBot="1" x14ac:dyDescent="0.25">
      <c r="A61" s="71" t="s">
        <v>85</v>
      </c>
      <c r="B61" s="236"/>
      <c r="C61" s="72" t="s">
        <v>86</v>
      </c>
      <c r="D61" s="59">
        <f>+D5+D12+D18+D24+D32+D43+D49+D55</f>
        <v>3685310621</v>
      </c>
      <c r="E61" s="59">
        <f t="shared" ref="E61:F61" si="8">+E5+E12+E18+E24+E32+E43+E49+E55</f>
        <v>1300000</v>
      </c>
      <c r="F61" s="59">
        <f t="shared" si="8"/>
        <v>3686610621</v>
      </c>
    </row>
    <row r="62" spans="1:6" s="73" customFormat="1" ht="12" customHeight="1" thickBot="1" x14ac:dyDescent="0.25">
      <c r="A62" s="88" t="s">
        <v>87</v>
      </c>
      <c r="B62" s="236" t="s">
        <v>371</v>
      </c>
      <c r="C62" s="82" t="s">
        <v>88</v>
      </c>
      <c r="D62" s="52">
        <f>SUM(D63:D65)</f>
        <v>0</v>
      </c>
      <c r="E62" s="52">
        <f t="shared" ref="E62:F62" si="9">SUM(E63:E65)</f>
        <v>0</v>
      </c>
      <c r="F62" s="52">
        <f t="shared" si="9"/>
        <v>0</v>
      </c>
    </row>
    <row r="63" spans="1:6" s="73" customFormat="1" ht="12" customHeight="1" x14ac:dyDescent="0.2">
      <c r="A63" s="74" t="s">
        <v>89</v>
      </c>
      <c r="B63" s="237" t="s">
        <v>372</v>
      </c>
      <c r="C63" s="75" t="s">
        <v>90</v>
      </c>
      <c r="D63" s="85">
        <f>'1.2.sz.mell.'!D63+'1.3.sz.mell.'!D63+'1.4.sz.mell.'!D63</f>
        <v>0</v>
      </c>
      <c r="E63" s="85">
        <f>'1.2.sz.mell.'!E63+'1.3.sz.mell.'!E63+'1.4.sz.mell.'!E63</f>
        <v>0</v>
      </c>
      <c r="F63" s="85">
        <f>'1.2.sz.mell.'!F63+'1.3.sz.mell.'!F63+'1.4.sz.mell.'!F63</f>
        <v>0</v>
      </c>
    </row>
    <row r="64" spans="1:6" s="73" customFormat="1" ht="12" customHeight="1" x14ac:dyDescent="0.2">
      <c r="A64" s="77" t="s">
        <v>91</v>
      </c>
      <c r="B64" s="237" t="s">
        <v>373</v>
      </c>
      <c r="C64" s="78" t="s">
        <v>92</v>
      </c>
      <c r="D64" s="85">
        <f>'1.2.sz.mell.'!D64+'1.3.sz.mell.'!D64+'1.4.sz.mell.'!D64</f>
        <v>0</v>
      </c>
      <c r="E64" s="85">
        <f>'1.2.sz.mell.'!E64+'1.3.sz.mell.'!E64+'1.4.sz.mell.'!E64</f>
        <v>0</v>
      </c>
      <c r="F64" s="85">
        <f>'1.2.sz.mell.'!F64+'1.3.sz.mell.'!F64+'1.4.sz.mell.'!F64</f>
        <v>0</v>
      </c>
    </row>
    <row r="65" spans="1:6" s="73" customFormat="1" ht="12" customHeight="1" thickBot="1" x14ac:dyDescent="0.25">
      <c r="A65" s="80" t="s">
        <v>93</v>
      </c>
      <c r="B65" s="237" t="s">
        <v>374</v>
      </c>
      <c r="C65" s="89" t="s">
        <v>94</v>
      </c>
      <c r="D65" s="85">
        <f>'1.2.sz.mell.'!D65+'1.3.sz.mell.'!D65+'1.4.sz.mell.'!D65</f>
        <v>0</v>
      </c>
      <c r="E65" s="85">
        <f>'1.2.sz.mell.'!E65+'1.3.sz.mell.'!E65+'1.4.sz.mell.'!E65</f>
        <v>0</v>
      </c>
      <c r="F65" s="85">
        <f>'1.2.sz.mell.'!F65+'1.3.sz.mell.'!F65+'1.4.sz.mell.'!F65</f>
        <v>0</v>
      </c>
    </row>
    <row r="66" spans="1:6" s="73" customFormat="1" ht="12" customHeight="1" thickBot="1" x14ac:dyDescent="0.25">
      <c r="A66" s="88" t="s">
        <v>95</v>
      </c>
      <c r="B66" s="236" t="s">
        <v>375</v>
      </c>
      <c r="C66" s="82" t="s">
        <v>96</v>
      </c>
      <c r="D66" s="52">
        <f>SUM(D67:D70)</f>
        <v>0</v>
      </c>
      <c r="E66" s="52">
        <f t="shared" ref="E66:F66" si="10">SUM(E67:E70)</f>
        <v>0</v>
      </c>
      <c r="F66" s="52">
        <f t="shared" si="10"/>
        <v>0</v>
      </c>
    </row>
    <row r="67" spans="1:6" s="73" customFormat="1" ht="12" customHeight="1" x14ac:dyDescent="0.2">
      <c r="A67" s="74" t="s">
        <v>97</v>
      </c>
      <c r="B67" s="237" t="s">
        <v>376</v>
      </c>
      <c r="C67" s="75" t="s">
        <v>98</v>
      </c>
      <c r="D67" s="85">
        <f>'1.2.sz.mell.'!D67+'1.3.sz.mell.'!D67+'1.4.sz.mell.'!D67</f>
        <v>0</v>
      </c>
      <c r="E67" s="85">
        <f>'1.2.sz.mell.'!E67+'1.3.sz.mell.'!E67+'1.4.sz.mell.'!E67</f>
        <v>0</v>
      </c>
      <c r="F67" s="85">
        <f>'1.2.sz.mell.'!F67+'1.3.sz.mell.'!F67+'1.4.sz.mell.'!F67</f>
        <v>0</v>
      </c>
    </row>
    <row r="68" spans="1:6" s="73" customFormat="1" ht="12" customHeight="1" x14ac:dyDescent="0.2">
      <c r="A68" s="77" t="s">
        <v>99</v>
      </c>
      <c r="B68" s="237" t="s">
        <v>377</v>
      </c>
      <c r="C68" s="78" t="s">
        <v>100</v>
      </c>
      <c r="D68" s="85">
        <f>'1.2.sz.mell.'!D68+'1.3.sz.mell.'!D68+'1.4.sz.mell.'!D68</f>
        <v>0</v>
      </c>
      <c r="E68" s="85">
        <f>'1.2.sz.mell.'!E68+'1.3.sz.mell.'!E68+'1.4.sz.mell.'!E68</f>
        <v>0</v>
      </c>
      <c r="F68" s="85">
        <f>'1.2.sz.mell.'!F68+'1.3.sz.mell.'!F68+'1.4.sz.mell.'!F68</f>
        <v>0</v>
      </c>
    </row>
    <row r="69" spans="1:6" s="73" customFormat="1" ht="12" customHeight="1" x14ac:dyDescent="0.2">
      <c r="A69" s="77" t="s">
        <v>101</v>
      </c>
      <c r="B69" s="237" t="s">
        <v>378</v>
      </c>
      <c r="C69" s="78" t="s">
        <v>102</v>
      </c>
      <c r="D69" s="85">
        <f>'1.2.sz.mell.'!D69+'1.3.sz.mell.'!D69+'1.4.sz.mell.'!D69</f>
        <v>0</v>
      </c>
      <c r="E69" s="85">
        <f>'1.2.sz.mell.'!E69+'1.3.sz.mell.'!E69+'1.4.sz.mell.'!E69</f>
        <v>0</v>
      </c>
      <c r="F69" s="85">
        <f>'1.2.sz.mell.'!F69+'1.3.sz.mell.'!F69+'1.4.sz.mell.'!F69</f>
        <v>0</v>
      </c>
    </row>
    <row r="70" spans="1:6" s="73" customFormat="1" ht="12" customHeight="1" thickBot="1" x14ac:dyDescent="0.25">
      <c r="A70" s="80" t="s">
        <v>103</v>
      </c>
      <c r="B70" s="237" t="s">
        <v>379</v>
      </c>
      <c r="C70" s="81" t="s">
        <v>104</v>
      </c>
      <c r="D70" s="85">
        <f>'1.2.sz.mell.'!D70+'1.3.sz.mell.'!D70+'1.4.sz.mell.'!D70</f>
        <v>0</v>
      </c>
      <c r="E70" s="85">
        <f>'1.2.sz.mell.'!E70+'1.3.sz.mell.'!E70+'1.4.sz.mell.'!E70</f>
        <v>0</v>
      </c>
      <c r="F70" s="85">
        <f>'1.2.sz.mell.'!F70+'1.3.sz.mell.'!F70+'1.4.sz.mell.'!F70</f>
        <v>0</v>
      </c>
    </row>
    <row r="71" spans="1:6" s="73" customFormat="1" ht="12" customHeight="1" thickBot="1" x14ac:dyDescent="0.25">
      <c r="A71" s="88" t="s">
        <v>105</v>
      </c>
      <c r="B71" s="236" t="s">
        <v>380</v>
      </c>
      <c r="C71" s="82" t="s">
        <v>106</v>
      </c>
      <c r="D71" s="52">
        <f>SUM(D72:D73)</f>
        <v>1702614858.3999999</v>
      </c>
      <c r="E71" s="52">
        <f t="shared" ref="E71:F71" si="11">SUM(E72:E73)</f>
        <v>0</v>
      </c>
      <c r="F71" s="52">
        <f t="shared" si="11"/>
        <v>1702614858.3999999</v>
      </c>
    </row>
    <row r="72" spans="1:6" s="73" customFormat="1" ht="12" customHeight="1" x14ac:dyDescent="0.2">
      <c r="A72" s="74" t="s">
        <v>107</v>
      </c>
      <c r="B72" s="237" t="s">
        <v>381</v>
      </c>
      <c r="C72" s="75" t="s">
        <v>108</v>
      </c>
      <c r="D72" s="85">
        <f>'1.2.sz.mell.'!D72+'1.3.sz.mell.'!D72+'1.4.sz.mell.'!D72</f>
        <v>1702614858.3999999</v>
      </c>
      <c r="E72" s="85">
        <f>'1.2.sz.mell.'!E72+'1.3.sz.mell.'!E72+'1.4.sz.mell.'!E72</f>
        <v>0</v>
      </c>
      <c r="F72" s="85">
        <f>'1.2.sz.mell.'!F72+'1.3.sz.mell.'!F72+'1.4.sz.mell.'!F72</f>
        <v>1702614858.3999999</v>
      </c>
    </row>
    <row r="73" spans="1:6" s="73" customFormat="1" ht="12" customHeight="1" thickBot="1" x14ac:dyDescent="0.25">
      <c r="A73" s="80" t="s">
        <v>109</v>
      </c>
      <c r="B73" s="237" t="s">
        <v>382</v>
      </c>
      <c r="C73" s="81" t="s">
        <v>110</v>
      </c>
      <c r="D73" s="85">
        <f>'1.2.sz.mell.'!D73+'1.3.sz.mell.'!D73+'1.4.sz.mell.'!D73</f>
        <v>0</v>
      </c>
      <c r="E73" s="85">
        <f>'1.2.sz.mell.'!E73+'1.3.sz.mell.'!E73+'1.4.sz.mell.'!E73</f>
        <v>0</v>
      </c>
      <c r="F73" s="85">
        <f>'1.2.sz.mell.'!F73+'1.3.sz.mell.'!F73+'1.4.sz.mell.'!F73</f>
        <v>0</v>
      </c>
    </row>
    <row r="74" spans="1:6" s="73" customFormat="1" ht="12" customHeight="1" thickBot="1" x14ac:dyDescent="0.25">
      <c r="A74" s="88" t="s">
        <v>111</v>
      </c>
      <c r="B74" s="236"/>
      <c r="C74" s="82" t="s">
        <v>112</v>
      </c>
      <c r="D74" s="52">
        <f>SUM(D75:D77)</f>
        <v>0</v>
      </c>
      <c r="E74" s="52">
        <f t="shared" ref="E74:F74" si="12">SUM(E75:E77)</f>
        <v>0</v>
      </c>
      <c r="F74" s="52">
        <f t="shared" si="12"/>
        <v>0</v>
      </c>
    </row>
    <row r="75" spans="1:6" s="73" customFormat="1" ht="12" customHeight="1" x14ac:dyDescent="0.2">
      <c r="A75" s="74" t="s">
        <v>587</v>
      </c>
      <c r="B75" s="237" t="s">
        <v>383</v>
      </c>
      <c r="C75" s="75" t="s">
        <v>113</v>
      </c>
      <c r="D75" s="85">
        <f>'1.2.sz.mell.'!D75+'1.3.sz.mell.'!D75+'1.4.sz.mell.'!D75</f>
        <v>0</v>
      </c>
      <c r="E75" s="85">
        <f>'1.2.sz.mell.'!E75+'1.3.sz.mell.'!E75+'1.4.sz.mell.'!E75</f>
        <v>0</v>
      </c>
      <c r="F75" s="85">
        <f>'1.2.sz.mell.'!F75+'1.3.sz.mell.'!F75+'1.4.sz.mell.'!F75</f>
        <v>0</v>
      </c>
    </row>
    <row r="76" spans="1:6" s="73" customFormat="1" ht="12" customHeight="1" x14ac:dyDescent="0.2">
      <c r="A76" s="77" t="s">
        <v>588</v>
      </c>
      <c r="B76" s="238" t="s">
        <v>384</v>
      </c>
      <c r="C76" s="78" t="s">
        <v>114</v>
      </c>
      <c r="D76" s="85">
        <f>'1.2.sz.mell.'!D76+'1.3.sz.mell.'!D76+'1.4.sz.mell.'!D76</f>
        <v>0</v>
      </c>
      <c r="E76" s="85">
        <f>'1.2.sz.mell.'!E76+'1.3.sz.mell.'!E76+'1.4.sz.mell.'!E76</f>
        <v>0</v>
      </c>
      <c r="F76" s="85">
        <f>'1.2.sz.mell.'!F76+'1.3.sz.mell.'!F76+'1.4.sz.mell.'!F76</f>
        <v>0</v>
      </c>
    </row>
    <row r="77" spans="1:6" s="73" customFormat="1" ht="12" customHeight="1" thickBot="1" x14ac:dyDescent="0.25">
      <c r="A77" s="80" t="s">
        <v>589</v>
      </c>
      <c r="B77" s="239" t="s">
        <v>586</v>
      </c>
      <c r="C77" s="81" t="s">
        <v>631</v>
      </c>
      <c r="D77" s="85">
        <f>'1.2.sz.mell.'!D77+'1.3.sz.mell.'!D77+'1.4.sz.mell.'!D77</f>
        <v>0</v>
      </c>
      <c r="E77" s="85">
        <f>'1.2.sz.mell.'!E77+'1.3.sz.mell.'!E77+'1.4.sz.mell.'!E77</f>
        <v>0</v>
      </c>
      <c r="F77" s="85">
        <f>'1.2.sz.mell.'!F77+'1.3.sz.mell.'!F77+'1.4.sz.mell.'!F77</f>
        <v>0</v>
      </c>
    </row>
    <row r="78" spans="1:6" s="73" customFormat="1" ht="12" customHeight="1" thickBot="1" x14ac:dyDescent="0.25">
      <c r="A78" s="88" t="s">
        <v>115</v>
      </c>
      <c r="B78" s="236" t="s">
        <v>385</v>
      </c>
      <c r="C78" s="82" t="s">
        <v>116</v>
      </c>
      <c r="D78" s="52">
        <f>SUM(D79:D82)</f>
        <v>0</v>
      </c>
      <c r="E78" s="52">
        <f t="shared" ref="E78:F78" si="13">SUM(E79:E82)</f>
        <v>0</v>
      </c>
      <c r="F78" s="52">
        <f t="shared" si="13"/>
        <v>0</v>
      </c>
    </row>
    <row r="79" spans="1:6" s="73" customFormat="1" ht="12" customHeight="1" x14ac:dyDescent="0.2">
      <c r="A79" s="90" t="s">
        <v>590</v>
      </c>
      <c r="B79" s="237" t="s">
        <v>386</v>
      </c>
      <c r="C79" s="75" t="s">
        <v>632</v>
      </c>
      <c r="D79" s="85">
        <f>'1.2.sz.mell.'!D79+'1.3.sz.mell.'!D79+'1.4.sz.mell.'!D79</f>
        <v>0</v>
      </c>
      <c r="E79" s="85">
        <f>'1.2.sz.mell.'!E79+'1.3.sz.mell.'!E79+'1.4.sz.mell.'!E79</f>
        <v>0</v>
      </c>
      <c r="F79" s="85">
        <f>'1.2.sz.mell.'!F79+'1.3.sz.mell.'!F79+'1.4.sz.mell.'!F79</f>
        <v>0</v>
      </c>
    </row>
    <row r="80" spans="1:6" s="73" customFormat="1" ht="12" customHeight="1" x14ac:dyDescent="0.2">
      <c r="A80" s="91" t="s">
        <v>591</v>
      </c>
      <c r="B80" s="237" t="s">
        <v>387</v>
      </c>
      <c r="C80" s="78" t="s">
        <v>633</v>
      </c>
      <c r="D80" s="85">
        <f>'1.2.sz.mell.'!D80+'1.3.sz.mell.'!D80+'1.4.sz.mell.'!D80</f>
        <v>0</v>
      </c>
      <c r="E80" s="85">
        <f>'1.2.sz.mell.'!E80+'1.3.sz.mell.'!E80+'1.4.sz.mell.'!E80</f>
        <v>0</v>
      </c>
      <c r="F80" s="85">
        <f>'1.2.sz.mell.'!F80+'1.3.sz.mell.'!F80+'1.4.sz.mell.'!F80</f>
        <v>0</v>
      </c>
    </row>
    <row r="81" spans="1:6" s="73" customFormat="1" ht="12" customHeight="1" x14ac:dyDescent="0.2">
      <c r="A81" s="91" t="s">
        <v>592</v>
      </c>
      <c r="B81" s="237" t="s">
        <v>388</v>
      </c>
      <c r="C81" s="78" t="s">
        <v>634</v>
      </c>
      <c r="D81" s="85">
        <f>'1.2.sz.mell.'!D81+'1.3.sz.mell.'!D81+'1.4.sz.mell.'!D81</f>
        <v>0</v>
      </c>
      <c r="E81" s="85">
        <f>'1.2.sz.mell.'!E81+'1.3.sz.mell.'!E81+'1.4.sz.mell.'!E81</f>
        <v>0</v>
      </c>
      <c r="F81" s="85">
        <f>'1.2.sz.mell.'!F81+'1.3.sz.mell.'!F81+'1.4.sz.mell.'!F81</f>
        <v>0</v>
      </c>
    </row>
    <row r="82" spans="1:6" s="73" customFormat="1" ht="12" customHeight="1" thickBot="1" x14ac:dyDescent="0.25">
      <c r="A82" s="92" t="s">
        <v>593</v>
      </c>
      <c r="B82" s="237" t="s">
        <v>389</v>
      </c>
      <c r="C82" s="81" t="s">
        <v>635</v>
      </c>
      <c r="D82" s="85">
        <f>'1.2.sz.mell.'!D82+'1.3.sz.mell.'!D82+'1.4.sz.mell.'!D82</f>
        <v>0</v>
      </c>
      <c r="E82" s="85">
        <f>'1.2.sz.mell.'!E82+'1.3.sz.mell.'!E82+'1.4.sz.mell.'!E82</f>
        <v>0</v>
      </c>
      <c r="F82" s="85">
        <f>'1.2.sz.mell.'!F82+'1.3.sz.mell.'!F82+'1.4.sz.mell.'!F82</f>
        <v>0</v>
      </c>
    </row>
    <row r="83" spans="1:6" s="73" customFormat="1" ht="13.5" customHeight="1" thickBot="1" x14ac:dyDescent="0.25">
      <c r="A83" s="88" t="s">
        <v>119</v>
      </c>
      <c r="B83" s="236" t="s">
        <v>390</v>
      </c>
      <c r="C83" s="82" t="s">
        <v>120</v>
      </c>
      <c r="D83" s="93"/>
      <c r="E83" s="93"/>
      <c r="F83" s="93"/>
    </row>
    <row r="84" spans="1:6" s="73" customFormat="1" ht="13.5" customHeight="1" thickBot="1" x14ac:dyDescent="0.25">
      <c r="A84" s="555" t="s">
        <v>182</v>
      </c>
      <c r="B84" s="236"/>
      <c r="C84" s="82" t="s">
        <v>657</v>
      </c>
      <c r="D84" s="93"/>
      <c r="E84" s="93"/>
      <c r="F84" s="93"/>
    </row>
    <row r="85" spans="1:6" s="73" customFormat="1" ht="15.75" customHeight="1" thickBot="1" x14ac:dyDescent="0.25">
      <c r="A85" s="555" t="s">
        <v>185</v>
      </c>
      <c r="B85" s="236" t="s">
        <v>370</v>
      </c>
      <c r="C85" s="94" t="s">
        <v>122</v>
      </c>
      <c r="D85" s="59">
        <f>+D62+D66+D71+D74+D78+D83</f>
        <v>1702614858.3999999</v>
      </c>
      <c r="E85" s="59">
        <f t="shared" ref="E85:F85" si="14">+E62+E66+E71+E74+E78+E83</f>
        <v>0</v>
      </c>
      <c r="F85" s="59">
        <f t="shared" si="14"/>
        <v>1702614858.3999999</v>
      </c>
    </row>
    <row r="86" spans="1:6" s="73" customFormat="1" ht="16.5" customHeight="1" thickBot="1" x14ac:dyDescent="0.25">
      <c r="A86" s="555" t="s">
        <v>188</v>
      </c>
      <c r="B86" s="240"/>
      <c r="C86" s="95" t="s">
        <v>124</v>
      </c>
      <c r="D86" s="59">
        <f>+D61+D85</f>
        <v>5387925479.3999996</v>
      </c>
      <c r="E86" s="59">
        <f t="shared" ref="E86:F86" si="15">+E61+E85</f>
        <v>1300000</v>
      </c>
      <c r="F86" s="59">
        <f t="shared" si="15"/>
        <v>5389225479.3999996</v>
      </c>
    </row>
    <row r="87" spans="1:6" s="73" customFormat="1" x14ac:dyDescent="0.2">
      <c r="A87" s="121"/>
      <c r="B87" s="96"/>
      <c r="C87" s="122"/>
      <c r="D87" s="123"/>
      <c r="E87" s="123"/>
      <c r="F87" s="123"/>
    </row>
    <row r="88" spans="1:6" ht="16.5" customHeight="1" x14ac:dyDescent="0.25">
      <c r="A88" s="610" t="s">
        <v>125</v>
      </c>
      <c r="B88" s="610"/>
      <c r="C88" s="610"/>
      <c r="D88" s="610"/>
      <c r="E88" s="596"/>
      <c r="F88" s="596"/>
    </row>
    <row r="89" spans="1:6" s="97" customFormat="1" ht="16.5" customHeight="1" thickBot="1" x14ac:dyDescent="0.3">
      <c r="A89" s="611" t="s">
        <v>126</v>
      </c>
      <c r="B89" s="611"/>
      <c r="C89" s="611"/>
      <c r="D89" s="63"/>
      <c r="E89" s="63"/>
      <c r="F89" s="63" t="s">
        <v>661</v>
      </c>
    </row>
    <row r="90" spans="1:6" ht="38.1" customHeight="1" thickBot="1" x14ac:dyDescent="0.3">
      <c r="A90" s="64" t="s">
        <v>4</v>
      </c>
      <c r="B90" s="180" t="s">
        <v>295</v>
      </c>
      <c r="C90" s="65" t="s">
        <v>127</v>
      </c>
      <c r="D90" s="66" t="s">
        <v>698</v>
      </c>
      <c r="E90" s="66" t="s">
        <v>727</v>
      </c>
      <c r="F90" s="66" t="s">
        <v>728</v>
      </c>
    </row>
    <row r="91" spans="1:6" s="70" customFormat="1" ht="12" customHeight="1" thickBot="1" x14ac:dyDescent="0.25">
      <c r="A91" s="51">
        <v>1</v>
      </c>
      <c r="B91" s="51">
        <v>2</v>
      </c>
      <c r="C91" s="98">
        <v>2</v>
      </c>
      <c r="D91" s="99">
        <v>3</v>
      </c>
      <c r="E91" s="99">
        <v>3</v>
      </c>
      <c r="F91" s="99">
        <v>3</v>
      </c>
    </row>
    <row r="92" spans="1:6" ht="12" customHeight="1" thickBot="1" x14ac:dyDescent="0.3">
      <c r="A92" s="100" t="s">
        <v>6</v>
      </c>
      <c r="B92" s="241"/>
      <c r="C92" s="101" t="s">
        <v>128</v>
      </c>
      <c r="D92" s="102">
        <f>SUM(D93:D97)</f>
        <v>1925288056</v>
      </c>
      <c r="E92" s="102">
        <f t="shared" ref="E92:F92" si="16">SUM(E93:E97)</f>
        <v>1350000</v>
      </c>
      <c r="F92" s="102">
        <f t="shared" si="16"/>
        <v>1926638056</v>
      </c>
    </row>
    <row r="93" spans="1:6" ht="12" customHeight="1" x14ac:dyDescent="0.25">
      <c r="A93" s="103" t="s">
        <v>8</v>
      </c>
      <c r="B93" s="242" t="s">
        <v>296</v>
      </c>
      <c r="C93" s="104" t="s">
        <v>129</v>
      </c>
      <c r="D93" s="105">
        <f>'1.2.sz.mell.'!D93+'1.3.sz.mell.'!D93+'1.4.sz.mell.'!D93</f>
        <v>656962000</v>
      </c>
      <c r="E93" s="105">
        <f>'1.2.sz.mell.'!E93+'1.3.sz.mell.'!E93+'1.4.sz.mell.'!E93</f>
        <v>0</v>
      </c>
      <c r="F93" s="105">
        <f>'1.2.sz.mell.'!F93+'1.3.sz.mell.'!F93+'1.4.sz.mell.'!F93</f>
        <v>656962000</v>
      </c>
    </row>
    <row r="94" spans="1:6" ht="12" customHeight="1" x14ac:dyDescent="0.25">
      <c r="A94" s="77" t="s">
        <v>10</v>
      </c>
      <c r="B94" s="238" t="s">
        <v>297</v>
      </c>
      <c r="C94" s="15" t="s">
        <v>130</v>
      </c>
      <c r="D94" s="79">
        <f>'1.2.sz.mell.'!D94+'1.3.sz.mell.'!D94+'1.4.sz.mell.'!D94</f>
        <v>139798000</v>
      </c>
      <c r="E94" s="79">
        <f>'1.2.sz.mell.'!E94+'1.3.sz.mell.'!E94+'1.4.sz.mell.'!E94</f>
        <v>0</v>
      </c>
      <c r="F94" s="79">
        <f>'1.2.sz.mell.'!F94+'1.3.sz.mell.'!F94+'1.4.sz.mell.'!F94</f>
        <v>139798000</v>
      </c>
    </row>
    <row r="95" spans="1:6" ht="12" customHeight="1" x14ac:dyDescent="0.25">
      <c r="A95" s="77" t="s">
        <v>12</v>
      </c>
      <c r="B95" s="238" t="s">
        <v>298</v>
      </c>
      <c r="C95" s="15" t="s">
        <v>131</v>
      </c>
      <c r="D95" s="83">
        <f>'1.2.sz.mell.'!D95+'1.3.sz.mell.'!D95+'1.4.sz.mell.'!D95</f>
        <v>853500000</v>
      </c>
      <c r="E95" s="83">
        <f>'1.2.sz.mell.'!E95+'1.3.sz.mell.'!E95+'1.4.sz.mell.'!E95</f>
        <v>1350000</v>
      </c>
      <c r="F95" s="83">
        <f>'1.2.sz.mell.'!F95+'1.3.sz.mell.'!F95+'1.4.sz.mell.'!F95</f>
        <v>854850000</v>
      </c>
    </row>
    <row r="96" spans="1:6" ht="12" customHeight="1" x14ac:dyDescent="0.25">
      <c r="A96" s="77" t="s">
        <v>13</v>
      </c>
      <c r="B96" s="238" t="s">
        <v>299</v>
      </c>
      <c r="C96" s="106" t="s">
        <v>132</v>
      </c>
      <c r="D96" s="83">
        <f>'1.2.sz.mell.'!D96+'1.3.sz.mell.'!D96+'1.4.sz.mell.'!D96</f>
        <v>15219000</v>
      </c>
      <c r="E96" s="83">
        <f>'1.2.sz.mell.'!E96+'1.3.sz.mell.'!E96+'1.4.sz.mell.'!E96</f>
        <v>0</v>
      </c>
      <c r="F96" s="83">
        <f>'1.2.sz.mell.'!F96+'1.3.sz.mell.'!F96+'1.4.sz.mell.'!F96</f>
        <v>15219000</v>
      </c>
    </row>
    <row r="97" spans="1:6" ht="12" customHeight="1" thickBot="1" x14ac:dyDescent="0.3">
      <c r="A97" s="77" t="s">
        <v>133</v>
      </c>
      <c r="B97" s="245" t="s">
        <v>300</v>
      </c>
      <c r="C97" s="107" t="s">
        <v>134</v>
      </c>
      <c r="D97" s="83">
        <f>'1.2.sz.mell.'!D97+'1.3.sz.mell.'!D97+'1.4.sz.mell.'!D97</f>
        <v>259809056</v>
      </c>
      <c r="E97" s="83">
        <f>'1.2.sz.mell.'!E97+'1.3.sz.mell.'!E97+'1.4.sz.mell.'!E97</f>
        <v>0</v>
      </c>
      <c r="F97" s="83">
        <f>'1.2.sz.mell.'!F97+'1.3.sz.mell.'!F97+'1.4.sz.mell.'!F97</f>
        <v>259809056</v>
      </c>
    </row>
    <row r="98" spans="1:6" ht="12" customHeight="1" thickBot="1" x14ac:dyDescent="0.3">
      <c r="A98" s="71" t="s">
        <v>17</v>
      </c>
      <c r="B98" s="236" t="s">
        <v>691</v>
      </c>
      <c r="C98" s="20" t="s">
        <v>636</v>
      </c>
      <c r="D98" s="52">
        <f>+D99+D101+D100</f>
        <v>316393172</v>
      </c>
      <c r="E98" s="52">
        <f t="shared" ref="E98:F98" si="17">+E99+E101+E100</f>
        <v>-1000000</v>
      </c>
      <c r="F98" s="52">
        <f t="shared" si="17"/>
        <v>315393172</v>
      </c>
    </row>
    <row r="99" spans="1:6" ht="12" customHeight="1" x14ac:dyDescent="0.25">
      <c r="A99" s="74" t="s">
        <v>400</v>
      </c>
      <c r="B99" s="237" t="s">
        <v>691</v>
      </c>
      <c r="C99" s="18" t="s">
        <v>140</v>
      </c>
      <c r="D99" s="76">
        <f>'1.2.sz.mell.'!D99+'1.3.sz.mell.'!D99+'1.4.sz.mell.'!D99</f>
        <v>15077457</v>
      </c>
      <c r="E99" s="76">
        <f>'1.2.sz.mell.'!E99+'1.3.sz.mell.'!E99+'1.4.sz.mell.'!E99</f>
        <v>-1000000</v>
      </c>
      <c r="F99" s="76">
        <f>'1.2.sz.mell.'!F99+'1.3.sz.mell.'!F99+'1.4.sz.mell.'!F99</f>
        <v>14077457</v>
      </c>
    </row>
    <row r="100" spans="1:6" ht="12" customHeight="1" x14ac:dyDescent="0.25">
      <c r="A100" s="74" t="s">
        <v>401</v>
      </c>
      <c r="B100" s="243" t="s">
        <v>691</v>
      </c>
      <c r="C100" s="277" t="s">
        <v>597</v>
      </c>
      <c r="D100" s="231">
        <f>'1.2.sz.mell.'!D100+'1.3.sz.mell.'!D100+'1.4.sz.mell.'!D100</f>
        <v>293315715</v>
      </c>
      <c r="E100" s="231">
        <f>'1.2.sz.mell.'!E100+'1.3.sz.mell.'!E100+'1.4.sz.mell.'!E100</f>
        <v>0</v>
      </c>
      <c r="F100" s="231">
        <f>'1.2.sz.mell.'!F100+'1.3.sz.mell.'!F100+'1.4.sz.mell.'!F100</f>
        <v>293315715</v>
      </c>
    </row>
    <row r="101" spans="1:6" ht="12" customHeight="1" thickBot="1" x14ac:dyDescent="0.3">
      <c r="A101" s="74" t="s">
        <v>402</v>
      </c>
      <c r="B101" s="239" t="s">
        <v>691</v>
      </c>
      <c r="C101" s="110" t="s">
        <v>596</v>
      </c>
      <c r="D101" s="83">
        <f>'1.2.sz.mell.'!D101+'1.3.sz.mell.'!D101+'1.4.sz.mell.'!D101</f>
        <v>8000000</v>
      </c>
      <c r="E101" s="83">
        <f>'1.2.sz.mell.'!E101+'1.3.sz.mell.'!E101+'1.4.sz.mell.'!E101</f>
        <v>0</v>
      </c>
      <c r="F101" s="83">
        <f>'1.2.sz.mell.'!F101+'1.3.sz.mell.'!F101+'1.4.sz.mell.'!F101</f>
        <v>8000000</v>
      </c>
    </row>
    <row r="102" spans="1:6" ht="12" customHeight="1" thickBot="1" x14ac:dyDescent="0.3">
      <c r="A102" s="71" t="s">
        <v>29</v>
      </c>
      <c r="B102" s="236"/>
      <c r="C102" s="109" t="s">
        <v>639</v>
      </c>
      <c r="D102" s="52">
        <f>+D103+D105+D107</f>
        <v>3105569000</v>
      </c>
      <c r="E102" s="52">
        <f t="shared" ref="E102:F102" si="18">+E103+E105+E107</f>
        <v>950000</v>
      </c>
      <c r="F102" s="52">
        <f t="shared" si="18"/>
        <v>3106519000</v>
      </c>
    </row>
    <row r="103" spans="1:6" ht="12" customHeight="1" x14ac:dyDescent="0.25">
      <c r="A103" s="74" t="s">
        <v>605</v>
      </c>
      <c r="B103" s="237" t="s">
        <v>301</v>
      </c>
      <c r="C103" s="15" t="s">
        <v>135</v>
      </c>
      <c r="D103" s="76">
        <f>'1.2.sz.mell.'!D103+'1.3.sz.mell.'!D103+'1.4.sz.mell.'!D103</f>
        <v>2053810000</v>
      </c>
      <c r="E103" s="76">
        <f>'1.2.sz.mell.'!E103+'1.3.sz.mell.'!E103+'1.4.sz.mell.'!E103</f>
        <v>950000</v>
      </c>
      <c r="F103" s="76">
        <f>'1.2.sz.mell.'!F103+'1.3.sz.mell.'!F103+'1.4.sz.mell.'!F103</f>
        <v>2054760000</v>
      </c>
    </row>
    <row r="104" spans="1:6" ht="12" customHeight="1" x14ac:dyDescent="0.25">
      <c r="A104" s="74" t="s">
        <v>606</v>
      </c>
      <c r="B104" s="246" t="s">
        <v>301</v>
      </c>
      <c r="C104" s="110" t="s">
        <v>136</v>
      </c>
      <c r="D104" s="76">
        <f>'1.2.sz.mell.'!D104+'1.3.sz.mell.'!D104+'1.4.sz.mell.'!D104</f>
        <v>1993262000</v>
      </c>
      <c r="E104" s="76">
        <f>'1.2.sz.mell.'!E104+'1.3.sz.mell.'!E104+'1.4.sz.mell.'!E104</f>
        <v>0</v>
      </c>
      <c r="F104" s="76">
        <f>'1.2.sz.mell.'!F104+'1.3.sz.mell.'!F104+'1.4.sz.mell.'!F104</f>
        <v>1993262000</v>
      </c>
    </row>
    <row r="105" spans="1:6" ht="12" customHeight="1" x14ac:dyDescent="0.25">
      <c r="A105" s="74" t="s">
        <v>607</v>
      </c>
      <c r="B105" s="246" t="s">
        <v>302</v>
      </c>
      <c r="C105" s="110" t="s">
        <v>137</v>
      </c>
      <c r="D105" s="79">
        <f>'1.2.sz.mell.'!D105+'1.3.sz.mell.'!D105+'1.4.sz.mell.'!D105</f>
        <v>1047759000</v>
      </c>
      <c r="E105" s="79">
        <f>'1.2.sz.mell.'!E105+'1.3.sz.mell.'!E105+'1.4.sz.mell.'!E105</f>
        <v>0</v>
      </c>
      <c r="F105" s="79">
        <f>'1.2.sz.mell.'!F105+'1.3.sz.mell.'!F105+'1.4.sz.mell.'!F105</f>
        <v>1047759000</v>
      </c>
    </row>
    <row r="106" spans="1:6" ht="12" customHeight="1" x14ac:dyDescent="0.25">
      <c r="A106" s="74" t="s">
        <v>637</v>
      </c>
      <c r="B106" s="246" t="s">
        <v>302</v>
      </c>
      <c r="C106" s="110" t="s">
        <v>138</v>
      </c>
      <c r="D106" s="55">
        <f>'1.2.sz.mell.'!D106+'1.3.sz.mell.'!D106+'1.4.sz.mell.'!D106</f>
        <v>719852000</v>
      </c>
      <c r="E106" s="55">
        <f>'1.2.sz.mell.'!E106+'1.3.sz.mell.'!E106+'1.4.sz.mell.'!E106</f>
        <v>0</v>
      </c>
      <c r="F106" s="55">
        <f>'1.2.sz.mell.'!F106+'1.3.sz.mell.'!F106+'1.4.sz.mell.'!F106</f>
        <v>719852000</v>
      </c>
    </row>
    <row r="107" spans="1:6" ht="12" customHeight="1" thickBot="1" x14ac:dyDescent="0.3">
      <c r="A107" s="74" t="s">
        <v>638</v>
      </c>
      <c r="B107" s="243" t="s">
        <v>303</v>
      </c>
      <c r="C107" s="111" t="s">
        <v>139</v>
      </c>
      <c r="D107" s="55">
        <f>'1.2.sz.mell.'!D107+'1.3.sz.mell.'!D107+'1.4.sz.mell.'!D107</f>
        <v>4000000</v>
      </c>
      <c r="E107" s="55">
        <f>'1.2.sz.mell.'!E107+'1.3.sz.mell.'!E107+'1.4.sz.mell.'!E107</f>
        <v>0</v>
      </c>
      <c r="F107" s="55">
        <f>'1.2.sz.mell.'!F107+'1.3.sz.mell.'!F107+'1.4.sz.mell.'!F107</f>
        <v>4000000</v>
      </c>
    </row>
    <row r="108" spans="1:6" ht="12" customHeight="1" thickBot="1" x14ac:dyDescent="0.3">
      <c r="A108" s="71" t="s">
        <v>141</v>
      </c>
      <c r="B108" s="236"/>
      <c r="C108" s="20" t="s">
        <v>142</v>
      </c>
      <c r="D108" s="52">
        <f>+D92+D102+D98</f>
        <v>5347250228</v>
      </c>
      <c r="E108" s="52">
        <f t="shared" ref="E108:F108" si="19">+E92+E102+E98</f>
        <v>1300000</v>
      </c>
      <c r="F108" s="52">
        <f t="shared" si="19"/>
        <v>5348550228</v>
      </c>
    </row>
    <row r="109" spans="1:6" ht="12" customHeight="1" thickBot="1" x14ac:dyDescent="0.3">
      <c r="A109" s="71" t="s">
        <v>43</v>
      </c>
      <c r="B109" s="236"/>
      <c r="C109" s="20" t="s">
        <v>143</v>
      </c>
      <c r="D109" s="52">
        <f>+D110+D111+D112</f>
        <v>10645000</v>
      </c>
      <c r="E109" s="52">
        <f t="shared" ref="E109:F109" si="20">+E110+E111+E112</f>
        <v>0</v>
      </c>
      <c r="F109" s="52">
        <f t="shared" si="20"/>
        <v>10645000</v>
      </c>
    </row>
    <row r="110" spans="1:6" ht="12" customHeight="1" x14ac:dyDescent="0.25">
      <c r="A110" s="74" t="s">
        <v>45</v>
      </c>
      <c r="B110" s="237" t="s">
        <v>305</v>
      </c>
      <c r="C110" s="18" t="s">
        <v>144</v>
      </c>
      <c r="D110" s="55">
        <f>'1.2.sz.mell.'!D110+'1.3.sz.mell.'!D110+'1.4.sz.mell.'!D110</f>
        <v>10645000</v>
      </c>
      <c r="E110" s="55">
        <f>'1.2.sz.mell.'!E110+'1.3.sz.mell.'!E110+'1.4.sz.mell.'!E110</f>
        <v>0</v>
      </c>
      <c r="F110" s="55">
        <f>'1.2.sz.mell.'!F110+'1.3.sz.mell.'!F110+'1.4.sz.mell.'!F110</f>
        <v>10645000</v>
      </c>
    </row>
    <row r="111" spans="1:6" ht="12" customHeight="1" x14ac:dyDescent="0.25">
      <c r="A111" s="74" t="s">
        <v>47</v>
      </c>
      <c r="B111" s="237" t="s">
        <v>306</v>
      </c>
      <c r="C111" s="18" t="s">
        <v>145</v>
      </c>
      <c r="D111" s="55">
        <f>'1.2.sz.mell.'!D111+'1.3.sz.mell.'!D111+'1.4.sz.mell.'!D111</f>
        <v>0</v>
      </c>
      <c r="E111" s="55">
        <f>'1.2.sz.mell.'!E111+'1.3.sz.mell.'!E111+'1.4.sz.mell.'!E111</f>
        <v>0</v>
      </c>
      <c r="F111" s="55">
        <f>'1.2.sz.mell.'!F111+'1.3.sz.mell.'!F111+'1.4.sz.mell.'!F111</f>
        <v>0</v>
      </c>
    </row>
    <row r="112" spans="1:6" ht="12" customHeight="1" thickBot="1" x14ac:dyDescent="0.3">
      <c r="A112" s="108" t="s">
        <v>49</v>
      </c>
      <c r="B112" s="243" t="s">
        <v>307</v>
      </c>
      <c r="C112" s="58" t="s">
        <v>146</v>
      </c>
      <c r="D112" s="55">
        <f>'1.2.sz.mell.'!D112+'1.3.sz.mell.'!D112+'1.4.sz.mell.'!D112</f>
        <v>0</v>
      </c>
      <c r="E112" s="55">
        <f>'1.2.sz.mell.'!E112+'1.3.sz.mell.'!E112+'1.4.sz.mell.'!E112</f>
        <v>0</v>
      </c>
      <c r="F112" s="55">
        <f>'1.2.sz.mell.'!F112+'1.3.sz.mell.'!F112+'1.4.sz.mell.'!F112</f>
        <v>0</v>
      </c>
    </row>
    <row r="113" spans="1:6" ht="12" customHeight="1" thickBot="1" x14ac:dyDescent="0.3">
      <c r="A113" s="71" t="s">
        <v>65</v>
      </c>
      <c r="B113" s="236" t="s">
        <v>308</v>
      </c>
      <c r="C113" s="20" t="s">
        <v>147</v>
      </c>
      <c r="D113" s="52">
        <f>+D114+D117+D118+D119</f>
        <v>0</v>
      </c>
      <c r="E113" s="52">
        <f t="shared" ref="E113:F113" si="21">+E114+E117+E118+E119</f>
        <v>0</v>
      </c>
      <c r="F113" s="52">
        <f t="shared" si="21"/>
        <v>0</v>
      </c>
    </row>
    <row r="114" spans="1:6" ht="12" customHeight="1" x14ac:dyDescent="0.25">
      <c r="A114" s="74" t="s">
        <v>411</v>
      </c>
      <c r="B114" s="237" t="s">
        <v>309</v>
      </c>
      <c r="C114" s="18" t="s">
        <v>640</v>
      </c>
      <c r="D114" s="55">
        <f>'1.2.sz.mell.'!D114+'1.3.sz.mell.'!D114+'1.4.sz.mell.'!D114</f>
        <v>0</v>
      </c>
      <c r="E114" s="55">
        <f>'1.2.sz.mell.'!E114+'1.3.sz.mell.'!E114+'1.4.sz.mell.'!E114</f>
        <v>0</v>
      </c>
      <c r="F114" s="55">
        <f>'1.2.sz.mell.'!F114+'1.3.sz.mell.'!F114+'1.4.sz.mell.'!F114</f>
        <v>0</v>
      </c>
    </row>
    <row r="115" spans="1:6" ht="12" customHeight="1" x14ac:dyDescent="0.25">
      <c r="A115" s="74" t="s">
        <v>412</v>
      </c>
      <c r="B115" s="237"/>
      <c r="C115" s="18" t="s">
        <v>641</v>
      </c>
      <c r="D115" s="55">
        <f>'1.2.sz.mell.'!D115+'1.3.sz.mell.'!D115+'1.4.sz.mell.'!D115</f>
        <v>0</v>
      </c>
      <c r="E115" s="55">
        <f>'1.2.sz.mell.'!E115+'1.3.sz.mell.'!E115+'1.4.sz.mell.'!E115</f>
        <v>0</v>
      </c>
      <c r="F115" s="55">
        <f>'1.2.sz.mell.'!F115+'1.3.sz.mell.'!F115+'1.4.sz.mell.'!F115</f>
        <v>0</v>
      </c>
    </row>
    <row r="116" spans="1:6" ht="12" customHeight="1" x14ac:dyDescent="0.25">
      <c r="A116" s="74" t="s">
        <v>413</v>
      </c>
      <c r="B116" s="237"/>
      <c r="C116" s="18" t="s">
        <v>642</v>
      </c>
      <c r="D116" s="55">
        <f>'1.2.sz.mell.'!D116+'1.3.sz.mell.'!D116+'1.4.sz.mell.'!D116</f>
        <v>0</v>
      </c>
      <c r="E116" s="55">
        <f>'1.2.sz.mell.'!E116+'1.3.sz.mell.'!E116+'1.4.sz.mell.'!E116</f>
        <v>0</v>
      </c>
      <c r="F116" s="55">
        <f>'1.2.sz.mell.'!F116+'1.3.sz.mell.'!F116+'1.4.sz.mell.'!F116</f>
        <v>0</v>
      </c>
    </row>
    <row r="117" spans="1:6" ht="12" customHeight="1" x14ac:dyDescent="0.25">
      <c r="A117" s="74" t="s">
        <v>414</v>
      </c>
      <c r="B117" s="237" t="s">
        <v>310</v>
      </c>
      <c r="C117" s="18" t="s">
        <v>643</v>
      </c>
      <c r="D117" s="55">
        <f>'1.2.sz.mell.'!D117+'1.3.sz.mell.'!D117+'1.4.sz.mell.'!D117</f>
        <v>0</v>
      </c>
      <c r="E117" s="55">
        <f>'1.2.sz.mell.'!E117+'1.3.sz.mell.'!E117+'1.4.sz.mell.'!E117</f>
        <v>0</v>
      </c>
      <c r="F117" s="55">
        <f>'1.2.sz.mell.'!F117+'1.3.sz.mell.'!F117+'1.4.sz.mell.'!F117</f>
        <v>0</v>
      </c>
    </row>
    <row r="118" spans="1:6" ht="12" customHeight="1" x14ac:dyDescent="0.25">
      <c r="A118" s="74" t="s">
        <v>598</v>
      </c>
      <c r="B118" s="237" t="s">
        <v>311</v>
      </c>
      <c r="C118" s="18" t="s">
        <v>644</v>
      </c>
      <c r="D118" s="55">
        <f>'1.2.sz.mell.'!D118+'1.3.sz.mell.'!D118+'1.4.sz.mell.'!D118</f>
        <v>0</v>
      </c>
      <c r="E118" s="55">
        <f>'1.2.sz.mell.'!E118+'1.3.sz.mell.'!E118+'1.4.sz.mell.'!E118</f>
        <v>0</v>
      </c>
      <c r="F118" s="55">
        <f>'1.2.sz.mell.'!F118+'1.3.sz.mell.'!F118+'1.4.sz.mell.'!F118</f>
        <v>0</v>
      </c>
    </row>
    <row r="119" spans="1:6" ht="12" customHeight="1" thickBot="1" x14ac:dyDescent="0.3">
      <c r="A119" s="74" t="s">
        <v>646</v>
      </c>
      <c r="B119" s="243" t="s">
        <v>312</v>
      </c>
      <c r="C119" s="58" t="s">
        <v>645</v>
      </c>
      <c r="D119" s="55">
        <f>'1.2.sz.mell.'!D119+'1.3.sz.mell.'!D119+'1.4.sz.mell.'!D119</f>
        <v>0</v>
      </c>
      <c r="E119" s="55">
        <f>'1.2.sz.mell.'!E119+'1.3.sz.mell.'!E119+'1.4.sz.mell.'!E119</f>
        <v>0</v>
      </c>
      <c r="F119" s="55">
        <f>'1.2.sz.mell.'!F119+'1.3.sz.mell.'!F119+'1.4.sz.mell.'!F119</f>
        <v>0</v>
      </c>
    </row>
    <row r="120" spans="1:6" ht="12" customHeight="1" thickBot="1" x14ac:dyDescent="0.3">
      <c r="A120" s="71" t="s">
        <v>148</v>
      </c>
      <c r="B120" s="236"/>
      <c r="C120" s="20" t="s">
        <v>149</v>
      </c>
      <c r="D120" s="59">
        <f>SUM(D121:D125)</f>
        <v>30030251</v>
      </c>
      <c r="E120" s="59">
        <f t="shared" ref="E120:F120" si="22">SUM(E121:E125)</f>
        <v>0</v>
      </c>
      <c r="F120" s="59">
        <f t="shared" si="22"/>
        <v>30030251</v>
      </c>
    </row>
    <row r="121" spans="1:6" ht="12" customHeight="1" x14ac:dyDescent="0.25">
      <c r="A121" s="74" t="s">
        <v>79</v>
      </c>
      <c r="B121" s="237" t="s">
        <v>313</v>
      </c>
      <c r="C121" s="18" t="s">
        <v>150</v>
      </c>
      <c r="D121" s="55">
        <f>'1.2.sz.mell.'!D121+'1.3.sz.mell.'!D121+'1.4.sz.mell.'!D121</f>
        <v>0</v>
      </c>
      <c r="E121" s="55">
        <f>'1.2.sz.mell.'!E121+'1.3.sz.mell.'!E121+'1.4.sz.mell.'!E121</f>
        <v>0</v>
      </c>
      <c r="F121" s="55">
        <f>'1.2.sz.mell.'!F121+'1.3.sz.mell.'!F121+'1.4.sz.mell.'!F121</f>
        <v>0</v>
      </c>
    </row>
    <row r="122" spans="1:6" ht="12" customHeight="1" x14ac:dyDescent="0.25">
      <c r="A122" s="74" t="s">
        <v>80</v>
      </c>
      <c r="B122" s="237" t="s">
        <v>314</v>
      </c>
      <c r="C122" s="18" t="s">
        <v>151</v>
      </c>
      <c r="D122" s="55">
        <f>'1.2.sz.mell.'!D122+'1.3.sz.mell.'!D122+'1.4.sz.mell.'!D122</f>
        <v>30030251</v>
      </c>
      <c r="E122" s="55">
        <f>'1.2.sz.mell.'!E122+'1.3.sz.mell.'!E122+'1.4.sz.mell.'!E122</f>
        <v>0</v>
      </c>
      <c r="F122" s="55">
        <f>'1.2.sz.mell.'!F122+'1.3.sz.mell.'!F122+'1.4.sz.mell.'!F122</f>
        <v>30030251</v>
      </c>
    </row>
    <row r="123" spans="1:6" ht="12" customHeight="1" x14ac:dyDescent="0.25">
      <c r="A123" s="74" t="s">
        <v>81</v>
      </c>
      <c r="B123" s="237" t="s">
        <v>315</v>
      </c>
      <c r="C123" s="18" t="s">
        <v>647</v>
      </c>
      <c r="D123" s="55">
        <f>'1.2.sz.mell.'!D123+'1.3.sz.mell.'!D123+'1.4.sz.mell.'!D123</f>
        <v>0</v>
      </c>
      <c r="E123" s="55">
        <f>'1.2.sz.mell.'!E123+'1.3.sz.mell.'!E123+'1.4.sz.mell.'!E123</f>
        <v>0</v>
      </c>
      <c r="F123" s="55">
        <f>'1.2.sz.mell.'!F123+'1.3.sz.mell.'!F123+'1.4.sz.mell.'!F123</f>
        <v>0</v>
      </c>
    </row>
    <row r="124" spans="1:6" ht="12" customHeight="1" x14ac:dyDescent="0.25">
      <c r="A124" s="74" t="s">
        <v>571</v>
      </c>
      <c r="B124" s="237" t="s">
        <v>316</v>
      </c>
      <c r="C124" s="18" t="s">
        <v>230</v>
      </c>
      <c r="D124" s="55">
        <f>'1.2.sz.mell.'!D124+'1.3.sz.mell.'!D124+'1.4.sz.mell.'!D124</f>
        <v>0</v>
      </c>
      <c r="E124" s="55">
        <f>'1.2.sz.mell.'!E124+'1.3.sz.mell.'!E124+'1.4.sz.mell.'!E124</f>
        <v>0</v>
      </c>
      <c r="F124" s="55">
        <f>'1.2.sz.mell.'!F124+'1.3.sz.mell.'!F124+'1.4.sz.mell.'!F124</f>
        <v>0</v>
      </c>
    </row>
    <row r="125" spans="1:6" ht="12" customHeight="1" thickBot="1" x14ac:dyDescent="0.3">
      <c r="A125" s="74" t="s">
        <v>572</v>
      </c>
      <c r="B125" s="243" t="s">
        <v>663</v>
      </c>
      <c r="C125" s="58" t="s">
        <v>662</v>
      </c>
      <c r="D125" s="247">
        <f>'1.2.sz.mell.'!D125+'1.3.sz.mell.'!D125+'1.4.sz.mell.'!D125</f>
        <v>0</v>
      </c>
      <c r="E125" s="247">
        <f>'1.2.sz.mell.'!E125+'1.3.sz.mell.'!E125+'1.4.sz.mell.'!E125</f>
        <v>0</v>
      </c>
      <c r="F125" s="247">
        <f>'1.2.sz.mell.'!F125+'1.3.sz.mell.'!F125+'1.4.sz.mell.'!F125</f>
        <v>0</v>
      </c>
    </row>
    <row r="126" spans="1:6" ht="12" customHeight="1" thickBot="1" x14ac:dyDescent="0.3">
      <c r="A126" s="71" t="s">
        <v>83</v>
      </c>
      <c r="B126" s="236" t="s">
        <v>317</v>
      </c>
      <c r="C126" s="20" t="s">
        <v>152</v>
      </c>
      <c r="D126" s="113">
        <f>+D127+D128+D130+D131</f>
        <v>0</v>
      </c>
      <c r="E126" s="113">
        <f t="shared" ref="E126:F126" si="23">+E127+E128+E130+E131</f>
        <v>0</v>
      </c>
      <c r="F126" s="113">
        <f t="shared" si="23"/>
        <v>0</v>
      </c>
    </row>
    <row r="127" spans="1:6" ht="12" customHeight="1" x14ac:dyDescent="0.25">
      <c r="A127" s="74" t="s">
        <v>580</v>
      </c>
      <c r="B127" s="237" t="s">
        <v>318</v>
      </c>
      <c r="C127" s="18" t="s">
        <v>648</v>
      </c>
      <c r="D127" s="55">
        <f>'1.2.sz.mell.'!D127+'1.3.sz.mell.'!D127+'1.4.sz.mell.'!D127</f>
        <v>0</v>
      </c>
      <c r="E127" s="55">
        <f>'1.2.sz.mell.'!E127+'1.3.sz.mell.'!E127+'1.4.sz.mell.'!E127</f>
        <v>0</v>
      </c>
      <c r="F127" s="55">
        <f>'1.2.sz.mell.'!F127+'1.3.sz.mell.'!F127+'1.4.sz.mell.'!F127</f>
        <v>0</v>
      </c>
    </row>
    <row r="128" spans="1:6" ht="12" customHeight="1" x14ac:dyDescent="0.25">
      <c r="A128" s="74" t="s">
        <v>581</v>
      </c>
      <c r="B128" s="237" t="s">
        <v>319</v>
      </c>
      <c r="C128" s="18" t="s">
        <v>649</v>
      </c>
      <c r="D128" s="55">
        <f>'1.2.sz.mell.'!D128+'1.3.sz.mell.'!D128+'1.4.sz.mell.'!D128</f>
        <v>0</v>
      </c>
      <c r="E128" s="55">
        <f>'1.2.sz.mell.'!E128+'1.3.sz.mell.'!E128+'1.4.sz.mell.'!E128</f>
        <v>0</v>
      </c>
      <c r="F128" s="55">
        <f>'1.2.sz.mell.'!F128+'1.3.sz.mell.'!F128+'1.4.sz.mell.'!F128</f>
        <v>0</v>
      </c>
    </row>
    <row r="129" spans="1:11" ht="12" customHeight="1" x14ac:dyDescent="0.25">
      <c r="A129" s="74" t="s">
        <v>582</v>
      </c>
      <c r="B129" s="237" t="s">
        <v>320</v>
      </c>
      <c r="C129" s="18" t="s">
        <v>650</v>
      </c>
      <c r="D129" s="55">
        <f>'1.2.sz.mell.'!D129+'1.3.sz.mell.'!D129+'1.4.sz.mell.'!D129</f>
        <v>0</v>
      </c>
      <c r="E129" s="55">
        <f>'1.2.sz.mell.'!E129+'1.3.sz.mell.'!E129+'1.4.sz.mell.'!E129</f>
        <v>0</v>
      </c>
      <c r="F129" s="55">
        <f>'1.2.sz.mell.'!F129+'1.3.sz.mell.'!F129+'1.4.sz.mell.'!F129</f>
        <v>0</v>
      </c>
    </row>
    <row r="130" spans="1:11" ht="12" customHeight="1" x14ac:dyDescent="0.25">
      <c r="A130" s="74" t="s">
        <v>583</v>
      </c>
      <c r="B130" s="237" t="s">
        <v>321</v>
      </c>
      <c r="C130" s="18" t="s">
        <v>651</v>
      </c>
      <c r="D130" s="55">
        <f>'1.2.sz.mell.'!D130+'1.3.sz.mell.'!D130+'1.4.sz.mell.'!D130</f>
        <v>0</v>
      </c>
      <c r="E130" s="55">
        <f>'1.2.sz.mell.'!E130+'1.3.sz.mell.'!E130+'1.4.sz.mell.'!E130</f>
        <v>0</v>
      </c>
      <c r="F130" s="55">
        <f>'1.2.sz.mell.'!F130+'1.3.sz.mell.'!F130+'1.4.sz.mell.'!F130</f>
        <v>0</v>
      </c>
    </row>
    <row r="131" spans="1:11" ht="12" customHeight="1" thickBot="1" x14ac:dyDescent="0.3">
      <c r="A131" s="108" t="s">
        <v>584</v>
      </c>
      <c r="B131" s="237" t="s">
        <v>664</v>
      </c>
      <c r="C131" s="58" t="s">
        <v>652</v>
      </c>
      <c r="D131" s="112">
        <f>'1.2.sz.mell.'!D131+'1.3.sz.mell.'!D131+'1.4.sz.mell.'!D131</f>
        <v>0</v>
      </c>
      <c r="E131" s="112">
        <f>'1.2.sz.mell.'!E131+'1.3.sz.mell.'!E131+'1.4.sz.mell.'!E131</f>
        <v>0</v>
      </c>
      <c r="F131" s="112">
        <f>'1.2.sz.mell.'!F131+'1.3.sz.mell.'!F131+'1.4.sz.mell.'!F131</f>
        <v>0</v>
      </c>
    </row>
    <row r="132" spans="1:11" ht="12" customHeight="1" thickBot="1" x14ac:dyDescent="0.3">
      <c r="A132" s="553" t="s">
        <v>603</v>
      </c>
      <c r="B132" s="554" t="s">
        <v>658</v>
      </c>
      <c r="C132" s="20" t="s">
        <v>653</v>
      </c>
      <c r="D132" s="532"/>
      <c r="E132" s="532"/>
      <c r="F132" s="532"/>
    </row>
    <row r="133" spans="1:11" ht="12" customHeight="1" thickBot="1" x14ac:dyDescent="0.3">
      <c r="A133" s="553" t="s">
        <v>604</v>
      </c>
      <c r="B133" s="554" t="s">
        <v>659</v>
      </c>
      <c r="C133" s="20" t="s">
        <v>654</v>
      </c>
      <c r="D133" s="532"/>
      <c r="E133" s="532"/>
      <c r="F133" s="532"/>
    </row>
    <row r="134" spans="1:11" ht="15" customHeight="1" thickBot="1" x14ac:dyDescent="0.3">
      <c r="A134" s="71" t="s">
        <v>171</v>
      </c>
      <c r="B134" s="236" t="s">
        <v>660</v>
      </c>
      <c r="C134" s="20" t="s">
        <v>656</v>
      </c>
      <c r="D134" s="114">
        <f>+D109+D113+D120+D126</f>
        <v>40675251</v>
      </c>
      <c r="E134" s="114">
        <f t="shared" ref="E134:F134" si="24">+E109+E113+E120+E126</f>
        <v>0</v>
      </c>
      <c r="F134" s="114">
        <f t="shared" si="24"/>
        <v>40675251</v>
      </c>
      <c r="H134" s="115"/>
      <c r="I134" s="116"/>
      <c r="J134" s="116"/>
      <c r="K134" s="116"/>
    </row>
    <row r="135" spans="1:11" s="73" customFormat="1" ht="12.95" customHeight="1" thickBot="1" x14ac:dyDescent="0.25">
      <c r="A135" s="117" t="s">
        <v>172</v>
      </c>
      <c r="B135" s="244"/>
      <c r="C135" s="118" t="s">
        <v>655</v>
      </c>
      <c r="D135" s="114">
        <f>+D108+D134</f>
        <v>5387925479</v>
      </c>
      <c r="E135" s="114">
        <f t="shared" ref="E135:F135" si="25">+E108+E134</f>
        <v>1300000</v>
      </c>
      <c r="F135" s="114">
        <f t="shared" si="25"/>
        <v>5389225479</v>
      </c>
    </row>
    <row r="136" spans="1:11" ht="7.5" customHeight="1" x14ac:dyDescent="0.25"/>
    <row r="137" spans="1:11" x14ac:dyDescent="0.25">
      <c r="A137" s="612" t="s">
        <v>155</v>
      </c>
      <c r="B137" s="612"/>
      <c r="C137" s="612"/>
      <c r="D137" s="612"/>
      <c r="E137" s="597"/>
      <c r="F137" s="597"/>
    </row>
    <row r="138" spans="1:11" ht="15" customHeight="1" thickBot="1" x14ac:dyDescent="0.3">
      <c r="A138" s="609" t="s">
        <v>156</v>
      </c>
      <c r="B138" s="609"/>
      <c r="C138" s="609"/>
      <c r="D138" s="63"/>
      <c r="E138" s="63"/>
      <c r="F138" s="63" t="s">
        <v>661</v>
      </c>
    </row>
    <row r="139" spans="1:11" ht="13.5" customHeight="1" thickBot="1" x14ac:dyDescent="0.3">
      <c r="A139" s="71">
        <v>1</v>
      </c>
      <c r="B139" s="236"/>
      <c r="C139" s="109" t="s">
        <v>157</v>
      </c>
      <c r="D139" s="52">
        <f>+D61-D108</f>
        <v>-1661939607</v>
      </c>
      <c r="E139" s="52">
        <f t="shared" ref="E139:F139" si="26">+E61-E108</f>
        <v>0</v>
      </c>
      <c r="F139" s="52">
        <f t="shared" si="26"/>
        <v>-1661939607</v>
      </c>
    </row>
    <row r="140" spans="1:11" ht="27.75" customHeight="1" thickBot="1" x14ac:dyDescent="0.3">
      <c r="A140" s="71" t="s">
        <v>17</v>
      </c>
      <c r="B140" s="236"/>
      <c r="C140" s="109" t="s">
        <v>158</v>
      </c>
      <c r="D140" s="52">
        <f>+D85-D134</f>
        <v>1661939607.3999999</v>
      </c>
      <c r="E140" s="52">
        <f t="shared" ref="E140:F140" si="27">+E85-E134</f>
        <v>0</v>
      </c>
      <c r="F140" s="52">
        <f t="shared" si="27"/>
        <v>1661939607.3999999</v>
      </c>
    </row>
    <row r="142" spans="1:11" x14ac:dyDescent="0.25">
      <c r="D142" s="235">
        <f>D135-D86</f>
        <v>-0.39999961853027344</v>
      </c>
      <c r="E142" s="235">
        <f t="shared" ref="E142:F142" si="28">E135-E86</f>
        <v>0</v>
      </c>
      <c r="F142" s="235">
        <f t="shared" si="28"/>
        <v>-0.39999961853027344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31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75" fitToHeight="2" orientation="portrait" r:id="rId1"/>
  <headerFooter alignWithMargins="0">
    <oddHeader xml:space="preserve">&amp;C&amp;"Times New Roman CE,Félkövér"&amp;12BONYHÁD VÁROS ÖNKORMÁNYZATA
 2018. ÉVI KÖLTSÉGVETÉSÉNEK ÖSSZEVONT MÉRLEGE&amp;R&amp;"Times New Roman CE,Félkövér dőlt" 1.1. melléklet
</oddHeader>
  </headerFooter>
  <rowBreaks count="2" manualBreakCount="2">
    <brk id="66" max="5" man="1"/>
    <brk id="87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38"/>
  <sheetViews>
    <sheetView view="pageBreakPreview" zoomScale="115" zoomScaleSheetLayoutView="115" workbookViewId="0">
      <selection activeCell="D25" sqref="D25:F25"/>
    </sheetView>
  </sheetViews>
  <sheetFormatPr defaultColWidth="9.140625" defaultRowHeight="18.75" x14ac:dyDescent="0.3"/>
  <cols>
    <col min="1" max="1" width="3.5703125" style="749" bestFit="1" customWidth="1"/>
    <col min="2" max="2" width="3.5703125" style="749" customWidth="1"/>
    <col min="3" max="3" width="48" style="749" bestFit="1" customWidth="1"/>
    <col min="4" max="4" width="22.140625" style="749" bestFit="1" customWidth="1"/>
    <col min="5" max="5" width="18.5703125" style="749" bestFit="1" customWidth="1"/>
    <col min="6" max="6" width="22.28515625" style="749" bestFit="1" customWidth="1"/>
    <col min="7" max="7" width="9.140625" style="750"/>
    <col min="8" max="8" width="9.140625" style="749"/>
    <col min="9" max="9" width="23.140625" style="749" customWidth="1"/>
    <col min="10" max="10" width="9.140625" style="749"/>
    <col min="11" max="13" width="13.5703125" style="749" bestFit="1" customWidth="1"/>
    <col min="14" max="14" width="17.140625" style="749" bestFit="1" customWidth="1"/>
    <col min="15" max="16384" width="9.140625" style="749"/>
  </cols>
  <sheetData>
    <row r="1" spans="1:14" x14ac:dyDescent="0.3">
      <c r="A1" s="747" t="s">
        <v>774</v>
      </c>
      <c r="B1" s="748"/>
      <c r="C1" s="748"/>
    </row>
    <row r="2" spans="1:14" x14ac:dyDescent="0.3">
      <c r="A2" s="751"/>
      <c r="B2" s="751"/>
      <c r="C2" s="752" t="s">
        <v>775</v>
      </c>
      <c r="D2" s="753"/>
      <c r="E2" s="754"/>
      <c r="F2" s="755">
        <v>10645000</v>
      </c>
    </row>
    <row r="3" spans="1:14" s="756" customFormat="1" x14ac:dyDescent="0.3">
      <c r="C3" s="757" t="s">
        <v>288</v>
      </c>
      <c r="D3" s="758"/>
      <c r="E3" s="759"/>
      <c r="F3" s="760">
        <f>SUM(F2:F2)</f>
        <v>10645000</v>
      </c>
      <c r="G3" s="761"/>
    </row>
    <row r="4" spans="1:14" x14ac:dyDescent="0.3">
      <c r="D4" s="762"/>
      <c r="E4" s="762"/>
      <c r="F4" s="762"/>
    </row>
    <row r="5" spans="1:14" x14ac:dyDescent="0.3">
      <c r="A5" s="747" t="s">
        <v>776</v>
      </c>
      <c r="B5" s="747"/>
      <c r="C5" s="747"/>
      <c r="D5" s="763" t="s">
        <v>739</v>
      </c>
      <c r="E5" s="763" t="s">
        <v>777</v>
      </c>
      <c r="F5" s="763" t="s">
        <v>254</v>
      </c>
    </row>
    <row r="6" spans="1:14" x14ac:dyDescent="0.3">
      <c r="A6" s="751"/>
      <c r="B6" s="764">
        <v>1</v>
      </c>
      <c r="C6" s="765" t="s">
        <v>695</v>
      </c>
      <c r="D6" s="755">
        <v>22000000</v>
      </c>
      <c r="E6" s="755">
        <v>0</v>
      </c>
      <c r="F6" s="755">
        <f t="shared" ref="F6:F18" si="0">SUM(D6:E6)</f>
        <v>22000000</v>
      </c>
      <c r="G6" s="750" t="s">
        <v>765</v>
      </c>
      <c r="K6" s="766">
        <f t="shared" ref="K6:K8" si="1">N6/1.27</f>
        <v>2897.6377952755906</v>
      </c>
      <c r="L6" s="766">
        <f t="shared" ref="L6:L8" si="2">K6*0.27</f>
        <v>782.36220472440948</v>
      </c>
      <c r="M6" s="766">
        <f t="shared" ref="M6:M8" si="3">SUM(K6:L6)</f>
        <v>3680</v>
      </c>
      <c r="N6" s="767">
        <v>3680</v>
      </c>
    </row>
    <row r="7" spans="1:14" x14ac:dyDescent="0.3">
      <c r="A7" s="751"/>
      <c r="B7" s="764">
        <v>2</v>
      </c>
      <c r="C7" s="765" t="s">
        <v>552</v>
      </c>
      <c r="D7" s="755">
        <v>8846000</v>
      </c>
      <c r="E7" s="755">
        <v>2389000</v>
      </c>
      <c r="F7" s="755">
        <f t="shared" si="0"/>
        <v>11235000</v>
      </c>
      <c r="G7" s="750" t="s">
        <v>767</v>
      </c>
      <c r="K7" s="766">
        <f t="shared" si="1"/>
        <v>24809.448818897636</v>
      </c>
      <c r="L7" s="766">
        <f t="shared" si="2"/>
        <v>6698.5511811023616</v>
      </c>
      <c r="M7" s="766">
        <f t="shared" si="3"/>
        <v>31507.999999999996</v>
      </c>
      <c r="N7" s="767">
        <v>31508</v>
      </c>
    </row>
    <row r="8" spans="1:14" x14ac:dyDescent="0.3">
      <c r="A8" s="751"/>
      <c r="B8" s="764">
        <v>3</v>
      </c>
      <c r="C8" s="765" t="s">
        <v>708</v>
      </c>
      <c r="D8" s="755">
        <v>1601199000</v>
      </c>
      <c r="E8" s="755">
        <v>0</v>
      </c>
      <c r="F8" s="755">
        <f t="shared" si="0"/>
        <v>1601199000</v>
      </c>
      <c r="G8" s="750" t="s">
        <v>767</v>
      </c>
      <c r="K8" s="766">
        <f t="shared" si="1"/>
        <v>11524.409448818897</v>
      </c>
      <c r="L8" s="766">
        <f t="shared" si="2"/>
        <v>3111.5905511811025</v>
      </c>
      <c r="M8" s="766">
        <f t="shared" si="3"/>
        <v>14636</v>
      </c>
      <c r="N8" s="767">
        <v>14636</v>
      </c>
    </row>
    <row r="9" spans="1:14" x14ac:dyDescent="0.3">
      <c r="A9" s="751"/>
      <c r="B9" s="764">
        <v>4</v>
      </c>
      <c r="C9" s="765" t="s">
        <v>669</v>
      </c>
      <c r="D9" s="755">
        <v>43898000</v>
      </c>
      <c r="E9" s="755">
        <v>11852000</v>
      </c>
      <c r="F9" s="755">
        <f t="shared" si="0"/>
        <v>55750000</v>
      </c>
      <c r="G9" s="750" t="s">
        <v>767</v>
      </c>
      <c r="I9" s="766">
        <f>SUM(F9:F14,F8)</f>
        <v>1993262000</v>
      </c>
      <c r="K9" s="766"/>
      <c r="L9" s="766"/>
      <c r="M9" s="766"/>
      <c r="N9" s="767"/>
    </row>
    <row r="10" spans="1:14" x14ac:dyDescent="0.3">
      <c r="A10" s="751"/>
      <c r="B10" s="764">
        <v>5</v>
      </c>
      <c r="C10" s="765" t="s">
        <v>709</v>
      </c>
      <c r="D10" s="755">
        <v>57028000</v>
      </c>
      <c r="E10" s="755">
        <v>0</v>
      </c>
      <c r="F10" s="755">
        <f t="shared" si="0"/>
        <v>57028000</v>
      </c>
      <c r="G10" s="750" t="s">
        <v>767</v>
      </c>
      <c r="K10" s="766"/>
      <c r="L10" s="766"/>
      <c r="M10" s="766"/>
      <c r="N10" s="767"/>
    </row>
    <row r="11" spans="1:14" x14ac:dyDescent="0.3">
      <c r="A11" s="751"/>
      <c r="B11" s="764">
        <v>6</v>
      </c>
      <c r="C11" s="765" t="s">
        <v>778</v>
      </c>
      <c r="D11" s="755">
        <v>1235000</v>
      </c>
      <c r="E11" s="755">
        <v>334000</v>
      </c>
      <c r="F11" s="755">
        <f t="shared" si="0"/>
        <v>1569000</v>
      </c>
      <c r="G11" s="750" t="s">
        <v>767</v>
      </c>
      <c r="K11" s="766"/>
      <c r="L11" s="766"/>
      <c r="M11" s="766"/>
      <c r="N11" s="767"/>
    </row>
    <row r="12" spans="1:14" x14ac:dyDescent="0.3">
      <c r="A12" s="751"/>
      <c r="B12" s="764">
        <v>7</v>
      </c>
      <c r="C12" s="301" t="s">
        <v>720</v>
      </c>
      <c r="D12" s="755">
        <v>2512000</v>
      </c>
      <c r="E12" s="755">
        <v>678000</v>
      </c>
      <c r="F12" s="755">
        <f t="shared" si="0"/>
        <v>3190000</v>
      </c>
      <c r="G12" s="750" t="s">
        <v>767</v>
      </c>
      <c r="K12" s="766"/>
      <c r="L12" s="766"/>
      <c r="M12" s="766"/>
      <c r="N12" s="767"/>
    </row>
    <row r="13" spans="1:14" x14ac:dyDescent="0.3">
      <c r="A13" s="751"/>
      <c r="B13" s="764">
        <v>8</v>
      </c>
      <c r="C13" s="765" t="s">
        <v>711</v>
      </c>
      <c r="D13" s="755">
        <v>173238000</v>
      </c>
      <c r="E13" s="755">
        <v>46774000</v>
      </c>
      <c r="F13" s="755">
        <f t="shared" si="0"/>
        <v>220012000</v>
      </c>
      <c r="G13" s="750" t="s">
        <v>767</v>
      </c>
      <c r="K13" s="766"/>
      <c r="L13" s="766"/>
      <c r="M13" s="766"/>
      <c r="N13" s="767"/>
    </row>
    <row r="14" spans="1:14" x14ac:dyDescent="0.3">
      <c r="A14" s="751"/>
      <c r="B14" s="764">
        <v>9</v>
      </c>
      <c r="C14" s="765" t="s">
        <v>721</v>
      </c>
      <c r="D14" s="755">
        <v>42924000</v>
      </c>
      <c r="E14" s="755">
        <v>11590000</v>
      </c>
      <c r="F14" s="755">
        <f t="shared" si="0"/>
        <v>54514000</v>
      </c>
      <c r="G14" s="750" t="s">
        <v>767</v>
      </c>
      <c r="K14" s="766"/>
      <c r="L14" s="766"/>
      <c r="M14" s="766"/>
      <c r="N14" s="767"/>
    </row>
    <row r="15" spans="1:14" x14ac:dyDescent="0.3">
      <c r="A15" s="751"/>
      <c r="B15" s="764">
        <v>10</v>
      </c>
      <c r="C15" s="765" t="s">
        <v>692</v>
      </c>
      <c r="D15" s="755">
        <v>5000000</v>
      </c>
      <c r="E15" s="755">
        <v>0</v>
      </c>
      <c r="F15" s="755">
        <f t="shared" si="0"/>
        <v>5000000</v>
      </c>
      <c r="G15" s="750" t="s">
        <v>767</v>
      </c>
      <c r="K15" s="766"/>
      <c r="L15" s="766"/>
      <c r="M15" s="766"/>
      <c r="N15" s="767"/>
    </row>
    <row r="16" spans="1:14" x14ac:dyDescent="0.3">
      <c r="A16" s="751"/>
      <c r="B16" s="764">
        <v>11</v>
      </c>
      <c r="C16" s="765" t="s">
        <v>693</v>
      </c>
      <c r="D16" s="755">
        <v>4000000</v>
      </c>
      <c r="E16" s="755"/>
      <c r="F16" s="755">
        <f t="shared" si="0"/>
        <v>4000000</v>
      </c>
      <c r="G16" s="750" t="s">
        <v>767</v>
      </c>
      <c r="K16" s="766"/>
      <c r="L16" s="766"/>
      <c r="M16" s="766"/>
      <c r="N16" s="767"/>
    </row>
    <row r="17" spans="1:14" ht="31.5" x14ac:dyDescent="0.3">
      <c r="A17" s="751"/>
      <c r="B17" s="764">
        <v>12</v>
      </c>
      <c r="C17" s="765" t="s">
        <v>694</v>
      </c>
      <c r="D17" s="755">
        <v>5535000</v>
      </c>
      <c r="E17" s="755">
        <v>1495000</v>
      </c>
      <c r="F17" s="755">
        <f t="shared" si="0"/>
        <v>7030000</v>
      </c>
      <c r="G17" s="750" t="s">
        <v>767</v>
      </c>
      <c r="K17" s="766"/>
      <c r="L17" s="766"/>
      <c r="M17" s="766"/>
      <c r="N17" s="767"/>
    </row>
    <row r="18" spans="1:14" x14ac:dyDescent="0.3">
      <c r="A18" s="751"/>
      <c r="B18" s="764">
        <v>13</v>
      </c>
      <c r="C18" s="765" t="s">
        <v>521</v>
      </c>
      <c r="D18" s="755">
        <v>1823000</v>
      </c>
      <c r="E18" s="755">
        <v>0</v>
      </c>
      <c r="F18" s="768">
        <f t="shared" si="0"/>
        <v>1823000</v>
      </c>
      <c r="G18" s="750" t="s">
        <v>765</v>
      </c>
      <c r="K18" s="766"/>
      <c r="L18" s="766"/>
      <c r="M18" s="766"/>
      <c r="N18" s="767"/>
    </row>
    <row r="19" spans="1:14" x14ac:dyDescent="0.3">
      <c r="A19" s="751"/>
      <c r="B19" s="769" t="s">
        <v>779</v>
      </c>
      <c r="C19" s="770"/>
      <c r="D19" s="760">
        <f>SUM(D6:D18)</f>
        <v>1969238000</v>
      </c>
      <c r="E19" s="760">
        <f>SUM(E6:E18)</f>
        <v>75112000</v>
      </c>
      <c r="F19" s="760">
        <f>SUM(F6:F18)</f>
        <v>2044350000</v>
      </c>
    </row>
    <row r="20" spans="1:14" x14ac:dyDescent="0.3">
      <c r="A20" s="751"/>
      <c r="B20" s="751"/>
      <c r="D20" s="762"/>
      <c r="E20" s="762"/>
      <c r="F20" s="762"/>
    </row>
    <row r="21" spans="1:14" x14ac:dyDescent="0.3">
      <c r="A21" s="747" t="s">
        <v>780</v>
      </c>
      <c r="B21" s="747"/>
      <c r="C21" s="747"/>
      <c r="D21" s="760">
        <f>SUM(D22:D22)</f>
        <v>8000000</v>
      </c>
      <c r="E21" s="760"/>
      <c r="F21" s="760">
        <f>SUM(D21:E21)</f>
        <v>8000000</v>
      </c>
    </row>
    <row r="22" spans="1:14" x14ac:dyDescent="0.3">
      <c r="A22" s="771"/>
      <c r="B22" s="771"/>
      <c r="C22" s="772" t="s">
        <v>781</v>
      </c>
      <c r="D22" s="755">
        <v>8000000</v>
      </c>
      <c r="E22" s="760"/>
      <c r="F22" s="755">
        <f>SUM(D22:E22)</f>
        <v>8000000</v>
      </c>
      <c r="G22" s="750" t="s">
        <v>782</v>
      </c>
    </row>
    <row r="23" spans="1:14" hidden="1" x14ac:dyDescent="0.3">
      <c r="A23" s="747" t="s">
        <v>783</v>
      </c>
      <c r="B23" s="747"/>
      <c r="C23" s="747"/>
      <c r="D23" s="760">
        <f>SUM(D24:D24)</f>
        <v>0</v>
      </c>
      <c r="E23" s="760">
        <v>0</v>
      </c>
      <c r="F23" s="760">
        <f>SUM(D23:E23)</f>
        <v>0</v>
      </c>
    </row>
    <row r="24" spans="1:14" hidden="1" x14ac:dyDescent="0.3">
      <c r="A24" s="771"/>
      <c r="B24" s="771"/>
      <c r="C24" s="772"/>
      <c r="D24" s="755"/>
      <c r="E24" s="755"/>
      <c r="F24" s="755">
        <f>SUM(D24:E24)</f>
        <v>0</v>
      </c>
      <c r="G24" s="750" t="s">
        <v>782</v>
      </c>
    </row>
    <row r="25" spans="1:14" x14ac:dyDescent="0.3">
      <c r="A25" s="773"/>
      <c r="B25" s="773"/>
      <c r="C25" s="773"/>
      <c r="D25" s="774"/>
      <c r="E25" s="774"/>
      <c r="F25" s="774"/>
    </row>
    <row r="26" spans="1:14" x14ac:dyDescent="0.3">
      <c r="C26" s="775" t="s">
        <v>784</v>
      </c>
      <c r="D26" s="776">
        <f>SUM(D23,D21,D19,D3)</f>
        <v>1977238000</v>
      </c>
      <c r="E26" s="776">
        <f>SUM(E23,E21,E19,E3)</f>
        <v>75112000</v>
      </c>
      <c r="F26" s="776">
        <f>SUM(F23,F21,F19,F3)</f>
        <v>2062995000</v>
      </c>
    </row>
    <row r="27" spans="1:14" x14ac:dyDescent="0.3">
      <c r="C27" s="777"/>
      <c r="F27" s="778"/>
    </row>
    <row r="28" spans="1:14" x14ac:dyDescent="0.3">
      <c r="C28" s="777"/>
      <c r="F28" s="778"/>
    </row>
    <row r="29" spans="1:14" x14ac:dyDescent="0.3">
      <c r="A29" s="779"/>
      <c r="B29" s="779"/>
      <c r="C29" s="779"/>
      <c r="E29" s="749" t="s">
        <v>772</v>
      </c>
      <c r="F29" s="778" t="e">
        <f>SUM(F18,#REF!,F13)</f>
        <v>#REF!</v>
      </c>
    </row>
    <row r="30" spans="1:14" x14ac:dyDescent="0.3">
      <c r="E30" s="749" t="s">
        <v>773</v>
      </c>
      <c r="F30" s="766">
        <f>SUM(F17:F17,F6:F9)</f>
        <v>1697214000</v>
      </c>
    </row>
    <row r="31" spans="1:14" x14ac:dyDescent="0.3">
      <c r="A31" s="751"/>
      <c r="B31" s="751"/>
      <c r="F31" s="762"/>
    </row>
    <row r="32" spans="1:14" x14ac:dyDescent="0.3">
      <c r="A32" s="751"/>
      <c r="B32" s="751"/>
      <c r="F32" s="762"/>
    </row>
    <row r="33" spans="1:6" x14ac:dyDescent="0.3">
      <c r="A33" s="751"/>
      <c r="B33" s="751"/>
      <c r="F33" s="762"/>
    </row>
    <row r="34" spans="1:6" x14ac:dyDescent="0.3">
      <c r="F34" s="762"/>
    </row>
    <row r="35" spans="1:6" x14ac:dyDescent="0.3">
      <c r="C35" s="777"/>
      <c r="F35" s="774"/>
    </row>
    <row r="38" spans="1:6" x14ac:dyDescent="0.3">
      <c r="C38" s="780"/>
      <c r="D38" s="780"/>
      <c r="F38" s="762"/>
    </row>
  </sheetData>
  <mergeCells count="8">
    <mergeCell ref="A29:C29"/>
    <mergeCell ref="C38:D38"/>
    <mergeCell ref="A1:C1"/>
    <mergeCell ref="A5:C5"/>
    <mergeCell ref="B19:C19"/>
    <mergeCell ref="A21:C21"/>
    <mergeCell ref="A23:C23"/>
    <mergeCell ref="A25:C25"/>
  </mergeCells>
  <printOptions horizontalCentered="1"/>
  <pageMargins left="0.31496062992125984" right="0.19685039370078741" top="1.8503937007874016" bottom="0.98425196850393704" header="0.78740157480314965" footer="0.51181102362204722"/>
  <pageSetup paperSize="9" scale="80" orientation="portrait" r:id="rId1"/>
  <headerFooter alignWithMargins="0">
    <oddHeader>&amp;C&amp;"Arial,Félkövér"&amp;14 Bonyhád Város Önkormányzata
2018. évi beruházási kiadásainak előirányzata 
fejletszési célonként&amp;R&amp;"Arial,Félkövér dőlt"&amp;12 7.A. melléklet
&amp;"Arial,Normál"&amp;10Forintban</oddHeader>
  </headerFooter>
  <rowBreaks count="1" manualBreakCount="1">
    <brk id="29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19"/>
  <sheetViews>
    <sheetView view="pageBreakPreview" zoomScale="115" zoomScaleSheetLayoutView="115" workbookViewId="0">
      <selection activeCell="D25" sqref="D25:F25"/>
    </sheetView>
  </sheetViews>
  <sheetFormatPr defaultColWidth="9.140625" defaultRowHeight="18.75" x14ac:dyDescent="0.3"/>
  <cols>
    <col min="1" max="1" width="3.5703125" style="749" bestFit="1" customWidth="1"/>
    <col min="2" max="2" width="58.140625" style="749" bestFit="1" customWidth="1"/>
    <col min="3" max="3" width="17.5703125" style="749" customWidth="1"/>
    <col min="4" max="4" width="17.140625" style="749" customWidth="1"/>
    <col min="5" max="5" width="17.7109375" style="749" customWidth="1"/>
    <col min="6" max="16384" width="9.140625" style="749"/>
  </cols>
  <sheetData>
    <row r="1" spans="1:5" x14ac:dyDescent="0.3">
      <c r="C1" s="762"/>
      <c r="D1" s="762"/>
      <c r="E1" s="762"/>
    </row>
    <row r="2" spans="1:5" x14ac:dyDescent="0.3">
      <c r="A2" s="747" t="s">
        <v>785</v>
      </c>
      <c r="B2" s="747"/>
      <c r="C2" s="763" t="s">
        <v>739</v>
      </c>
      <c r="D2" s="763" t="s">
        <v>777</v>
      </c>
      <c r="E2" s="763" t="s">
        <v>254</v>
      </c>
    </row>
    <row r="3" spans="1:5" x14ac:dyDescent="0.3">
      <c r="A3" s="751"/>
      <c r="B3" s="781" t="s">
        <v>289</v>
      </c>
      <c r="C3" s="755">
        <v>1575000</v>
      </c>
      <c r="D3" s="755">
        <v>425000</v>
      </c>
      <c r="E3" s="755">
        <f>SUM(C3:D3)</f>
        <v>2000000</v>
      </c>
    </row>
    <row r="4" spans="1:5" x14ac:dyDescent="0.3">
      <c r="A4" s="751"/>
      <c r="B4" s="781" t="s">
        <v>786</v>
      </c>
      <c r="C4" s="755">
        <v>236000</v>
      </c>
      <c r="D4" s="755">
        <v>64000</v>
      </c>
      <c r="E4" s="755">
        <f>SUM(C4:D4)</f>
        <v>300000</v>
      </c>
    </row>
    <row r="5" spans="1:5" x14ac:dyDescent="0.3">
      <c r="A5" s="751"/>
      <c r="B5" s="782" t="s">
        <v>779</v>
      </c>
      <c r="C5" s="760">
        <f>SUM(C3:C4)</f>
        <v>1811000</v>
      </c>
      <c r="D5" s="760">
        <f t="shared" ref="D5:E5" si="0">SUM(D3:D4)</f>
        <v>489000</v>
      </c>
      <c r="E5" s="760">
        <f t="shared" si="0"/>
        <v>2300000</v>
      </c>
    </row>
    <row r="6" spans="1:5" x14ac:dyDescent="0.3">
      <c r="A6" s="751"/>
      <c r="C6" s="762"/>
      <c r="D6" s="762"/>
      <c r="E6" s="762"/>
    </row>
    <row r="7" spans="1:5" x14ac:dyDescent="0.3">
      <c r="A7" s="773"/>
      <c r="B7" s="773"/>
      <c r="C7" s="774"/>
      <c r="D7" s="774"/>
      <c r="E7" s="774"/>
    </row>
    <row r="8" spans="1:5" x14ac:dyDescent="0.3">
      <c r="B8" s="777"/>
      <c r="E8" s="778"/>
    </row>
    <row r="9" spans="1:5" x14ac:dyDescent="0.3">
      <c r="B9" s="777"/>
      <c r="E9" s="778"/>
    </row>
    <row r="10" spans="1:5" x14ac:dyDescent="0.3">
      <c r="A10" s="779"/>
      <c r="B10" s="779"/>
      <c r="E10" s="778"/>
    </row>
    <row r="12" spans="1:5" x14ac:dyDescent="0.3">
      <c r="A12" s="751"/>
      <c r="E12" s="762"/>
    </row>
    <row r="13" spans="1:5" x14ac:dyDescent="0.3">
      <c r="A13" s="751"/>
      <c r="E13" s="762"/>
    </row>
    <row r="14" spans="1:5" x14ac:dyDescent="0.3">
      <c r="A14" s="751"/>
      <c r="E14" s="762"/>
    </row>
    <row r="15" spans="1:5" x14ac:dyDescent="0.3">
      <c r="E15" s="762"/>
    </row>
    <row r="16" spans="1:5" x14ac:dyDescent="0.3">
      <c r="B16" s="777"/>
      <c r="E16" s="774"/>
    </row>
    <row r="19" spans="2:5" x14ac:dyDescent="0.3">
      <c r="B19" s="780"/>
      <c r="C19" s="780"/>
      <c r="E19" s="762"/>
    </row>
  </sheetData>
  <mergeCells count="4">
    <mergeCell ref="A2:B2"/>
    <mergeCell ref="A7:B7"/>
    <mergeCell ref="A10:B10"/>
    <mergeCell ref="B19:C19"/>
  </mergeCells>
  <printOptions horizontalCentered="1"/>
  <pageMargins left="0.31496062992125984" right="0.19685039370078741" top="2.4409448818897639" bottom="0.98425196850393704" header="0.78740157480314965" footer="0.51181102362204722"/>
  <pageSetup paperSize="9" scale="80" orientation="portrait" r:id="rId1"/>
  <headerFooter alignWithMargins="0">
    <oddHeader>&amp;C&amp;"Arial,Félkövér"&amp;14 Bonyhádi Közös Önkormányzati Hivatal
2018. évi beruházási kiadásainak előirányzata fejletszési célonként&amp;R&amp;"Arial,Félkövér dőlt"&amp;12 7. B. melléklet
Forintban</oddHeader>
  </headerFooter>
  <rowBreaks count="1" manualBreakCount="1">
    <brk id="1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53"/>
  <sheetViews>
    <sheetView view="pageBreakPreview" topLeftCell="A109" zoomScale="130" zoomScaleNormal="120" zoomScaleSheetLayoutView="130" workbookViewId="0">
      <selection activeCell="D25" sqref="D25:F25"/>
    </sheetView>
  </sheetViews>
  <sheetFormatPr defaultColWidth="9.140625" defaultRowHeight="15.75" x14ac:dyDescent="0.25"/>
  <cols>
    <col min="1" max="1" width="7.7109375" style="784" customWidth="1"/>
    <col min="2" max="2" width="65" style="784" customWidth="1"/>
    <col min="3" max="5" width="12.140625" style="784" customWidth="1"/>
    <col min="6" max="6" width="9.140625" style="783"/>
    <col min="7" max="7" width="10.85546875" style="783" bestFit="1" customWidth="1"/>
    <col min="8" max="16384" width="9.140625" style="783"/>
  </cols>
  <sheetData>
    <row r="1" spans="1:5" ht="15.95" customHeight="1" x14ac:dyDescent="0.25">
      <c r="A1" s="610" t="s">
        <v>2</v>
      </c>
      <c r="B1" s="610"/>
      <c r="C1" s="610"/>
      <c r="D1" s="610"/>
      <c r="E1" s="610"/>
    </row>
    <row r="2" spans="1:5" ht="15.95" customHeight="1" thickBot="1" x14ac:dyDescent="0.3">
      <c r="A2" s="609"/>
      <c r="B2" s="609"/>
      <c r="C2" s="606"/>
      <c r="E2" s="63" t="s">
        <v>661</v>
      </c>
    </row>
    <row r="3" spans="1:5" ht="38.1" customHeight="1" thickBot="1" x14ac:dyDescent="0.3">
      <c r="A3" s="64" t="s">
        <v>4</v>
      </c>
      <c r="B3" s="65" t="s">
        <v>5</v>
      </c>
      <c r="C3" s="180" t="s">
        <v>787</v>
      </c>
      <c r="D3" s="785" t="s">
        <v>788</v>
      </c>
      <c r="E3" s="785" t="s">
        <v>698</v>
      </c>
    </row>
    <row r="4" spans="1:5" s="787" customFormat="1" ht="12" customHeight="1" thickBot="1" x14ac:dyDescent="0.25">
      <c r="A4" s="51">
        <v>1</v>
      </c>
      <c r="B4" s="98">
        <v>2</v>
      </c>
      <c r="C4" s="98">
        <v>4</v>
      </c>
      <c r="D4" s="786">
        <v>5</v>
      </c>
      <c r="E4" s="786">
        <v>5</v>
      </c>
    </row>
    <row r="5" spans="1:5" s="789" customFormat="1" ht="12" customHeight="1" thickBot="1" x14ac:dyDescent="0.25">
      <c r="A5" s="71" t="s">
        <v>6</v>
      </c>
      <c r="B5" s="72" t="s">
        <v>7</v>
      </c>
      <c r="C5" s="788">
        <f>+C6+C7+C8+C9+C10+C11</f>
        <v>869342968</v>
      </c>
      <c r="D5" s="181">
        <f>+D6+D7+D8+D9+D10+D11</f>
        <v>900536367</v>
      </c>
      <c r="E5" s="181">
        <f>+E6+E7+E8+E9+E10+E11</f>
        <v>852230622</v>
      </c>
    </row>
    <row r="6" spans="1:5" s="789" customFormat="1" ht="12" customHeight="1" x14ac:dyDescent="0.2">
      <c r="A6" s="74" t="s">
        <v>8</v>
      </c>
      <c r="B6" s="75" t="s">
        <v>9</v>
      </c>
      <c r="C6" s="790">
        <v>254727629</v>
      </c>
      <c r="D6" s="182">
        <v>249198808</v>
      </c>
      <c r="E6" s="182">
        <f>'[1]1.1.sz.mell.'!D6</f>
        <v>254912723</v>
      </c>
    </row>
    <row r="7" spans="1:5" s="789" customFormat="1" ht="12" customHeight="1" x14ac:dyDescent="0.2">
      <c r="A7" s="77" t="s">
        <v>10</v>
      </c>
      <c r="B7" s="78" t="s">
        <v>11</v>
      </c>
      <c r="C7" s="791">
        <v>286549800</v>
      </c>
      <c r="D7" s="55">
        <v>297355328</v>
      </c>
      <c r="E7" s="55">
        <f>'[1]1.1.sz.mell.'!D7</f>
        <v>292911351</v>
      </c>
    </row>
    <row r="8" spans="1:5" s="789" customFormat="1" ht="12" customHeight="1" x14ac:dyDescent="0.2">
      <c r="A8" s="77" t="s">
        <v>12</v>
      </c>
      <c r="B8" s="78" t="s">
        <v>789</v>
      </c>
      <c r="C8" s="791">
        <v>264966667</v>
      </c>
      <c r="D8" s="55">
        <v>282580084</v>
      </c>
      <c r="E8" s="55">
        <f>'[1]1.1.sz.mell.'!D8</f>
        <v>285158668</v>
      </c>
    </row>
    <row r="9" spans="1:5" s="789" customFormat="1" ht="12" customHeight="1" x14ac:dyDescent="0.2">
      <c r="A9" s="77" t="s">
        <v>13</v>
      </c>
      <c r="B9" s="78" t="s">
        <v>14</v>
      </c>
      <c r="C9" s="791">
        <v>17284775</v>
      </c>
      <c r="D9" s="55">
        <v>22014026</v>
      </c>
      <c r="E9" s="55">
        <f>'[1]1.1.sz.mell.'!D9</f>
        <v>19247880</v>
      </c>
    </row>
    <row r="10" spans="1:5" s="789" customFormat="1" ht="12" customHeight="1" x14ac:dyDescent="0.2">
      <c r="A10" s="77" t="s">
        <v>15</v>
      </c>
      <c r="B10" s="78" t="s">
        <v>790</v>
      </c>
      <c r="C10" s="792">
        <v>45637100</v>
      </c>
      <c r="D10" s="55">
        <v>49194319</v>
      </c>
      <c r="E10" s="55">
        <f>'[1]1.1.sz.mell.'!D10</f>
        <v>0</v>
      </c>
    </row>
    <row r="11" spans="1:5" s="789" customFormat="1" ht="12" customHeight="1" thickBot="1" x14ac:dyDescent="0.25">
      <c r="A11" s="80" t="s">
        <v>16</v>
      </c>
      <c r="B11" s="111" t="s">
        <v>555</v>
      </c>
      <c r="C11" s="793">
        <v>176997</v>
      </c>
      <c r="D11" s="55">
        <v>193802</v>
      </c>
      <c r="E11" s="55">
        <f>'[1]1.1.sz.mell.'!D11</f>
        <v>0</v>
      </c>
    </row>
    <row r="12" spans="1:5" s="789" customFormat="1" ht="12" customHeight="1" thickBot="1" x14ac:dyDescent="0.25">
      <c r="A12" s="71" t="s">
        <v>17</v>
      </c>
      <c r="B12" s="82" t="s">
        <v>18</v>
      </c>
      <c r="C12" s="788">
        <f>+C13+C14+C15+C16+C17</f>
        <v>104354647</v>
      </c>
      <c r="D12" s="181">
        <f>+D13+D14+D15+D16+D17</f>
        <v>152349778</v>
      </c>
      <c r="E12" s="181">
        <f>+E13+E14+E15+E16+E17</f>
        <v>44387000</v>
      </c>
    </row>
    <row r="13" spans="1:5" s="789" customFormat="1" ht="12" customHeight="1" x14ac:dyDescent="0.2">
      <c r="A13" s="74" t="s">
        <v>19</v>
      </c>
      <c r="B13" s="75" t="s">
        <v>20</v>
      </c>
      <c r="C13" s="790">
        <v>0</v>
      </c>
      <c r="D13" s="182"/>
      <c r="E13" s="182">
        <f>'[1]1.1.sz.mell.'!D13</f>
        <v>0</v>
      </c>
    </row>
    <row r="14" spans="1:5" s="789" customFormat="1" ht="12" customHeight="1" x14ac:dyDescent="0.2">
      <c r="A14" s="77" t="s">
        <v>21</v>
      </c>
      <c r="B14" s="78" t="s">
        <v>22</v>
      </c>
      <c r="C14" s="791">
        <v>0</v>
      </c>
      <c r="D14" s="55"/>
      <c r="E14" s="55">
        <f>'[1]1.1.sz.mell.'!D14</f>
        <v>0</v>
      </c>
    </row>
    <row r="15" spans="1:5" s="789" customFormat="1" ht="12" customHeight="1" x14ac:dyDescent="0.2">
      <c r="A15" s="77" t="s">
        <v>23</v>
      </c>
      <c r="B15" s="78" t="s">
        <v>24</v>
      </c>
      <c r="C15" s="791">
        <v>0</v>
      </c>
      <c r="D15" s="55"/>
      <c r="E15" s="55">
        <f>'[1]1.1.sz.mell.'!D15</f>
        <v>0</v>
      </c>
    </row>
    <row r="16" spans="1:5" s="789" customFormat="1" ht="12" customHeight="1" x14ac:dyDescent="0.2">
      <c r="A16" s="77" t="s">
        <v>25</v>
      </c>
      <c r="B16" s="78" t="s">
        <v>26</v>
      </c>
      <c r="C16" s="791">
        <v>0</v>
      </c>
      <c r="D16" s="55"/>
      <c r="E16" s="55">
        <f>'[1]1.1.sz.mell.'!D16</f>
        <v>0</v>
      </c>
    </row>
    <row r="17" spans="1:5" s="789" customFormat="1" ht="12" customHeight="1" thickBot="1" x14ac:dyDescent="0.25">
      <c r="A17" s="77" t="s">
        <v>27</v>
      </c>
      <c r="B17" s="78" t="s">
        <v>28</v>
      </c>
      <c r="C17" s="791">
        <v>104354647</v>
      </c>
      <c r="D17" s="55">
        <v>152349778</v>
      </c>
      <c r="E17" s="55">
        <f>'[1]1.1.sz.mell.'!D17</f>
        <v>44387000</v>
      </c>
    </row>
    <row r="18" spans="1:5" s="789" customFormat="1" ht="12" customHeight="1" thickBot="1" x14ac:dyDescent="0.25">
      <c r="A18" s="71" t="s">
        <v>29</v>
      </c>
      <c r="B18" s="72" t="s">
        <v>30</v>
      </c>
      <c r="C18" s="788">
        <f>+C19+C20+C21+C22+C23</f>
        <v>70132000</v>
      </c>
      <c r="D18" s="181">
        <f>+D19+D20+D21+D22+D23</f>
        <v>2524031418</v>
      </c>
      <c r="E18" s="181">
        <f>+E19+E20+E21+E22+E23</f>
        <v>1963877999</v>
      </c>
    </row>
    <row r="19" spans="1:5" s="789" customFormat="1" ht="12" customHeight="1" x14ac:dyDescent="0.2">
      <c r="A19" s="74" t="s">
        <v>31</v>
      </c>
      <c r="B19" s="75" t="s">
        <v>32</v>
      </c>
      <c r="C19" s="790">
        <v>14382000</v>
      </c>
      <c r="D19" s="182">
        <v>676608000</v>
      </c>
      <c r="E19" s="182">
        <f>'[1]1.1.sz.mell.'!D19</f>
        <v>29999999</v>
      </c>
    </row>
    <row r="20" spans="1:5" s="789" customFormat="1" ht="12" customHeight="1" x14ac:dyDescent="0.2">
      <c r="A20" s="77" t="s">
        <v>33</v>
      </c>
      <c r="B20" s="78" t="s">
        <v>34</v>
      </c>
      <c r="C20" s="791">
        <v>0</v>
      </c>
      <c r="D20" s="55"/>
      <c r="E20" s="55">
        <f>'[1]1.1.sz.mell.'!D20</f>
        <v>0</v>
      </c>
    </row>
    <row r="21" spans="1:5" s="789" customFormat="1" ht="12" customHeight="1" x14ac:dyDescent="0.2">
      <c r="A21" s="77" t="s">
        <v>35</v>
      </c>
      <c r="B21" s="78" t="s">
        <v>36</v>
      </c>
      <c r="C21" s="791">
        <v>0</v>
      </c>
      <c r="D21" s="55"/>
      <c r="E21" s="55">
        <f>'[1]1.1.sz.mell.'!D21</f>
        <v>0</v>
      </c>
    </row>
    <row r="22" spans="1:5" s="789" customFormat="1" ht="12" customHeight="1" x14ac:dyDescent="0.2">
      <c r="A22" s="77" t="s">
        <v>37</v>
      </c>
      <c r="B22" s="78" t="s">
        <v>38</v>
      </c>
      <c r="C22" s="791">
        <v>0</v>
      </c>
      <c r="D22" s="55"/>
      <c r="E22" s="55">
        <f>'[1]1.1.sz.mell.'!D22</f>
        <v>0</v>
      </c>
    </row>
    <row r="23" spans="1:5" s="789" customFormat="1" ht="12" customHeight="1" thickBot="1" x14ac:dyDescent="0.25">
      <c r="A23" s="77" t="s">
        <v>39</v>
      </c>
      <c r="B23" s="78" t="s">
        <v>40</v>
      </c>
      <c r="C23" s="791">
        <v>55750000</v>
      </c>
      <c r="D23" s="55">
        <v>1847423418</v>
      </c>
      <c r="E23" s="55">
        <f>'[1]1.1.sz.mell.'!D23</f>
        <v>1933878000</v>
      </c>
    </row>
    <row r="24" spans="1:5" s="789" customFormat="1" ht="12" customHeight="1" thickBot="1" x14ac:dyDescent="0.25">
      <c r="A24" s="71" t="s">
        <v>41</v>
      </c>
      <c r="B24" s="72" t="s">
        <v>42</v>
      </c>
      <c r="C24" s="794">
        <f t="shared" ref="C24:D24" si="0">SUM(C25:C31)</f>
        <v>551087202</v>
      </c>
      <c r="D24" s="794">
        <f t="shared" si="0"/>
        <v>558710728</v>
      </c>
      <c r="E24" s="794">
        <f>SUM(E25:E31)</f>
        <v>586800000</v>
      </c>
    </row>
    <row r="25" spans="1:5" s="789" customFormat="1" ht="12" customHeight="1" x14ac:dyDescent="0.2">
      <c r="A25" s="74" t="s">
        <v>405</v>
      </c>
      <c r="B25" s="75" t="s">
        <v>559</v>
      </c>
      <c r="C25" s="795">
        <v>55648420</v>
      </c>
      <c r="D25" s="183">
        <v>56058043</v>
      </c>
      <c r="E25" s="183">
        <f>'[1]1.1.sz.mell.'!D25</f>
        <v>56000000</v>
      </c>
    </row>
    <row r="26" spans="1:5" s="789" customFormat="1" ht="12" customHeight="1" x14ac:dyDescent="0.2">
      <c r="A26" s="74" t="s">
        <v>406</v>
      </c>
      <c r="B26" s="75" t="s">
        <v>600</v>
      </c>
      <c r="C26" s="795">
        <v>125013</v>
      </c>
      <c r="D26" s="183">
        <v>109021</v>
      </c>
      <c r="E26" s="183">
        <f>'[1]1.1.sz.mell.'!D26</f>
        <v>0</v>
      </c>
    </row>
    <row r="27" spans="1:5" s="789" customFormat="1" ht="12" customHeight="1" x14ac:dyDescent="0.2">
      <c r="A27" s="74" t="s">
        <v>407</v>
      </c>
      <c r="B27" s="78" t="s">
        <v>560</v>
      </c>
      <c r="C27" s="791">
        <v>446438065</v>
      </c>
      <c r="D27" s="55">
        <v>450977908</v>
      </c>
      <c r="E27" s="183">
        <f>'[1]1.1.sz.mell.'!D27</f>
        <v>480500000</v>
      </c>
    </row>
    <row r="28" spans="1:5" s="789" customFormat="1" ht="12" customHeight="1" x14ac:dyDescent="0.2">
      <c r="A28" s="74" t="s">
        <v>408</v>
      </c>
      <c r="B28" s="78" t="s">
        <v>561</v>
      </c>
      <c r="C28" s="791"/>
      <c r="D28" s="55"/>
      <c r="E28" s="183">
        <f>'[1]1.1.sz.mell.'!D28</f>
        <v>0</v>
      </c>
    </row>
    <row r="29" spans="1:5" s="789" customFormat="1" ht="12" customHeight="1" x14ac:dyDescent="0.2">
      <c r="A29" s="74" t="s">
        <v>409</v>
      </c>
      <c r="B29" s="78" t="s">
        <v>562</v>
      </c>
      <c r="C29" s="791">
        <v>46614276</v>
      </c>
      <c r="D29" s="55">
        <v>48716978</v>
      </c>
      <c r="E29" s="183">
        <f>'[1]1.1.sz.mell.'!D29</f>
        <v>48500000</v>
      </c>
    </row>
    <row r="30" spans="1:5" s="789" customFormat="1" ht="12" customHeight="1" x14ac:dyDescent="0.2">
      <c r="A30" s="74" t="s">
        <v>410</v>
      </c>
      <c r="B30" s="78" t="s">
        <v>563</v>
      </c>
      <c r="C30" s="791">
        <v>1027382</v>
      </c>
      <c r="D30" s="55">
        <v>546950</v>
      </c>
      <c r="E30" s="183">
        <f>'[1]1.1.sz.mell.'!D30</f>
        <v>500000</v>
      </c>
    </row>
    <row r="31" spans="1:5" s="789" customFormat="1" ht="12" customHeight="1" thickBot="1" x14ac:dyDescent="0.25">
      <c r="A31" s="74" t="s">
        <v>602</v>
      </c>
      <c r="B31" s="111" t="s">
        <v>558</v>
      </c>
      <c r="C31" s="796">
        <v>1234046</v>
      </c>
      <c r="D31" s="112">
        <v>2301828</v>
      </c>
      <c r="E31" s="183">
        <f>'[1]1.1.sz.mell.'!D31</f>
        <v>1300000</v>
      </c>
    </row>
    <row r="32" spans="1:5" s="789" customFormat="1" ht="12" customHeight="1" thickBot="1" x14ac:dyDescent="0.25">
      <c r="A32" s="71" t="s">
        <v>43</v>
      </c>
      <c r="B32" s="72" t="s">
        <v>44</v>
      </c>
      <c r="C32" s="788">
        <f>SUM(C33:C42)</f>
        <v>235591831</v>
      </c>
      <c r="D32" s="181">
        <f>SUM(D33:D42)</f>
        <v>231866712</v>
      </c>
      <c r="E32" s="181">
        <f>SUM(E33:E42)</f>
        <v>216015000</v>
      </c>
    </row>
    <row r="33" spans="1:5" s="789" customFormat="1" ht="12" customHeight="1" x14ac:dyDescent="0.2">
      <c r="A33" s="74" t="s">
        <v>45</v>
      </c>
      <c r="B33" s="75" t="s">
        <v>46</v>
      </c>
      <c r="C33" s="790">
        <v>2410551</v>
      </c>
      <c r="D33" s="182">
        <v>1542697</v>
      </c>
      <c r="E33" s="182">
        <f>'[1]1.1.sz.mell.'!D33</f>
        <v>0</v>
      </c>
    </row>
    <row r="34" spans="1:5" s="789" customFormat="1" ht="12" customHeight="1" x14ac:dyDescent="0.2">
      <c r="A34" s="77" t="s">
        <v>47</v>
      </c>
      <c r="B34" s="78" t="s">
        <v>48</v>
      </c>
      <c r="C34" s="791">
        <v>91624943</v>
      </c>
      <c r="D34" s="55">
        <v>89161205</v>
      </c>
      <c r="E34" s="55">
        <f>'[1]1.1.sz.mell.'!D34</f>
        <v>84000</v>
      </c>
    </row>
    <row r="35" spans="1:5" s="789" customFormat="1" ht="12" customHeight="1" x14ac:dyDescent="0.2">
      <c r="A35" s="77" t="s">
        <v>49</v>
      </c>
      <c r="B35" s="78" t="s">
        <v>50</v>
      </c>
      <c r="C35" s="791">
        <v>17359242</v>
      </c>
      <c r="D35" s="55">
        <v>11170900</v>
      </c>
      <c r="E35" s="55">
        <f>'[1]1.1.sz.mell.'!D35</f>
        <v>0</v>
      </c>
    </row>
    <row r="36" spans="1:5" s="789" customFormat="1" ht="12" customHeight="1" x14ac:dyDescent="0.2">
      <c r="A36" s="77" t="s">
        <v>51</v>
      </c>
      <c r="B36" s="78" t="s">
        <v>52</v>
      </c>
      <c r="C36" s="791">
        <v>55019461</v>
      </c>
      <c r="D36" s="55">
        <v>59020388</v>
      </c>
      <c r="E36" s="55">
        <f>'[1]1.1.sz.mell.'!D36</f>
        <v>58500000</v>
      </c>
    </row>
    <row r="37" spans="1:5" s="789" customFormat="1" ht="12" customHeight="1" x14ac:dyDescent="0.2">
      <c r="A37" s="77" t="s">
        <v>53</v>
      </c>
      <c r="B37" s="78" t="s">
        <v>54</v>
      </c>
      <c r="C37" s="791">
        <v>35400660</v>
      </c>
      <c r="D37" s="55">
        <v>35249853</v>
      </c>
      <c r="E37" s="55">
        <f>'[1]1.1.sz.mell.'!D37</f>
        <v>0</v>
      </c>
    </row>
    <row r="38" spans="1:5" s="789" customFormat="1" ht="12" customHeight="1" x14ac:dyDescent="0.2">
      <c r="A38" s="77" t="s">
        <v>55</v>
      </c>
      <c r="B38" s="78" t="s">
        <v>56</v>
      </c>
      <c r="C38" s="791">
        <v>26135695</v>
      </c>
      <c r="D38" s="55">
        <v>28717049</v>
      </c>
      <c r="E38" s="55">
        <f>'[1]1.1.sz.mell.'!D38</f>
        <v>23000</v>
      </c>
    </row>
    <row r="39" spans="1:5" s="789" customFormat="1" ht="12" customHeight="1" x14ac:dyDescent="0.2">
      <c r="A39" s="77" t="s">
        <v>57</v>
      </c>
      <c r="B39" s="78" t="s">
        <v>58</v>
      </c>
      <c r="C39" s="791">
        <v>5230000</v>
      </c>
      <c r="D39" s="55">
        <v>3892946</v>
      </c>
      <c r="E39" s="55">
        <f>'[1]1.1.sz.mell.'!D39</f>
        <v>0</v>
      </c>
    </row>
    <row r="40" spans="1:5" s="789" customFormat="1" ht="12" customHeight="1" x14ac:dyDescent="0.2">
      <c r="A40" s="77" t="s">
        <v>59</v>
      </c>
      <c r="B40" s="78" t="s">
        <v>60</v>
      </c>
      <c r="C40" s="791">
        <v>1579458</v>
      </c>
      <c r="D40" s="55">
        <v>593400</v>
      </c>
      <c r="E40" s="55">
        <f>'[1]1.1.sz.mell.'!D40</f>
        <v>0</v>
      </c>
    </row>
    <row r="41" spans="1:5" s="789" customFormat="1" ht="12" customHeight="1" x14ac:dyDescent="0.2">
      <c r="A41" s="77" t="s">
        <v>61</v>
      </c>
      <c r="B41" s="78" t="s">
        <v>62</v>
      </c>
      <c r="C41" s="797">
        <v>10769</v>
      </c>
      <c r="D41" s="798">
        <v>967830</v>
      </c>
      <c r="E41" s="798">
        <f>'[1]1.1.sz.mell.'!D41</f>
        <v>0</v>
      </c>
    </row>
    <row r="42" spans="1:5" s="789" customFormat="1" ht="12" customHeight="1" thickBot="1" x14ac:dyDescent="0.25">
      <c r="A42" s="80" t="s">
        <v>63</v>
      </c>
      <c r="B42" s="111" t="s">
        <v>64</v>
      </c>
      <c r="C42" s="799">
        <v>821052</v>
      </c>
      <c r="D42" s="800">
        <v>1550444</v>
      </c>
      <c r="E42" s="800">
        <f>'[1]1.1.sz.mell.'!D42</f>
        <v>157408000</v>
      </c>
    </row>
    <row r="43" spans="1:5" s="789" customFormat="1" ht="12" customHeight="1" thickBot="1" x14ac:dyDescent="0.25">
      <c r="A43" s="71" t="s">
        <v>65</v>
      </c>
      <c r="B43" s="72" t="s">
        <v>66</v>
      </c>
      <c r="C43" s="788">
        <f>SUM(C44:C48)</f>
        <v>12637931</v>
      </c>
      <c r="D43" s="181">
        <f>SUM(D44:D48)</f>
        <v>33582588</v>
      </c>
      <c r="E43" s="181">
        <f>SUM(E44:E48)</f>
        <v>22000000</v>
      </c>
    </row>
    <row r="44" spans="1:5" s="789" customFormat="1" ht="12" customHeight="1" x14ac:dyDescent="0.2">
      <c r="A44" s="74" t="s">
        <v>67</v>
      </c>
      <c r="B44" s="75" t="s">
        <v>68</v>
      </c>
      <c r="C44" s="801">
        <v>0</v>
      </c>
      <c r="D44" s="802"/>
      <c r="E44" s="802">
        <f>'[1]1.1.sz.mell.'!D44</f>
        <v>0</v>
      </c>
    </row>
    <row r="45" spans="1:5" s="789" customFormat="1" ht="12" customHeight="1" x14ac:dyDescent="0.2">
      <c r="A45" s="77" t="s">
        <v>69</v>
      </c>
      <c r="B45" s="78" t="s">
        <v>70</v>
      </c>
      <c r="C45" s="797">
        <v>12247931</v>
      </c>
      <c r="D45" s="798">
        <v>27328231</v>
      </c>
      <c r="E45" s="798">
        <f>'[1]1.1.sz.mell.'!D45</f>
        <v>22000000</v>
      </c>
    </row>
    <row r="46" spans="1:5" s="789" customFormat="1" ht="12" customHeight="1" x14ac:dyDescent="0.2">
      <c r="A46" s="77" t="s">
        <v>71</v>
      </c>
      <c r="B46" s="78" t="s">
        <v>72</v>
      </c>
      <c r="C46" s="797">
        <v>0</v>
      </c>
      <c r="D46" s="798">
        <v>6254357</v>
      </c>
      <c r="E46" s="798">
        <f>'[1]1.1.sz.mell.'!D46</f>
        <v>0</v>
      </c>
    </row>
    <row r="47" spans="1:5" s="789" customFormat="1" ht="12" customHeight="1" x14ac:dyDescent="0.2">
      <c r="A47" s="77" t="s">
        <v>73</v>
      </c>
      <c r="B47" s="78" t="s">
        <v>74</v>
      </c>
      <c r="C47" s="797">
        <v>390000</v>
      </c>
      <c r="D47" s="798"/>
      <c r="E47" s="798">
        <f>'[1]1.1.sz.mell.'!D47</f>
        <v>0</v>
      </c>
    </row>
    <row r="48" spans="1:5" s="789" customFormat="1" ht="12" customHeight="1" thickBot="1" x14ac:dyDescent="0.25">
      <c r="A48" s="80" t="s">
        <v>75</v>
      </c>
      <c r="B48" s="111" t="s">
        <v>76</v>
      </c>
      <c r="C48" s="799">
        <v>0</v>
      </c>
      <c r="D48" s="800"/>
      <c r="E48" s="800">
        <f>'[1]1.1.sz.mell.'!D48</f>
        <v>0</v>
      </c>
    </row>
    <row r="49" spans="1:5" s="789" customFormat="1" ht="12" customHeight="1" thickBot="1" x14ac:dyDescent="0.25">
      <c r="A49" s="71" t="s">
        <v>77</v>
      </c>
      <c r="B49" s="72" t="s">
        <v>78</v>
      </c>
      <c r="C49" s="181">
        <f t="shared" ref="C49:D49" si="1">SUM(C50:C54)</f>
        <v>12084219</v>
      </c>
      <c r="D49" s="181">
        <f t="shared" si="1"/>
        <v>12068478</v>
      </c>
      <c r="E49" s="181">
        <f>SUM(E50:E54)</f>
        <v>0</v>
      </c>
    </row>
    <row r="50" spans="1:5" s="789" customFormat="1" ht="12" customHeight="1" x14ac:dyDescent="0.2">
      <c r="A50" s="74" t="s">
        <v>568</v>
      </c>
      <c r="B50" s="75" t="s">
        <v>565</v>
      </c>
      <c r="C50" s="790">
        <v>0</v>
      </c>
      <c r="D50" s="182"/>
      <c r="E50" s="182">
        <f>'[1]1.1.sz.mell.'!D50</f>
        <v>0</v>
      </c>
    </row>
    <row r="51" spans="1:5" s="789" customFormat="1" ht="12" customHeight="1" x14ac:dyDescent="0.2">
      <c r="A51" s="74" t="s">
        <v>569</v>
      </c>
      <c r="B51" s="78" t="s">
        <v>566</v>
      </c>
      <c r="C51" s="791">
        <v>0</v>
      </c>
      <c r="D51" s="55"/>
      <c r="E51" s="182">
        <f>'[1]1.1.sz.mell.'!D53</f>
        <v>0</v>
      </c>
    </row>
    <row r="52" spans="1:5" s="789" customFormat="1" ht="12" customHeight="1" x14ac:dyDescent="0.2">
      <c r="A52" s="74" t="s">
        <v>570</v>
      </c>
      <c r="B52" s="78" t="s">
        <v>594</v>
      </c>
      <c r="C52" s="791">
        <v>0</v>
      </c>
      <c r="D52" s="55"/>
      <c r="E52" s="182">
        <f>'[1]1.1.sz.mell.'!D54</f>
        <v>0</v>
      </c>
    </row>
    <row r="53" spans="1:5" s="789" customFormat="1" ht="12" customHeight="1" x14ac:dyDescent="0.2">
      <c r="A53" s="74" t="s">
        <v>571</v>
      </c>
      <c r="B53" s="81" t="s">
        <v>573</v>
      </c>
      <c r="C53" s="796">
        <v>1528000</v>
      </c>
      <c r="D53" s="112">
        <v>45000</v>
      </c>
      <c r="E53" s="182">
        <f>'[1]1.1.sz.mell.'!D55</f>
        <v>0</v>
      </c>
    </row>
    <row r="54" spans="1:5" s="789" customFormat="1" ht="12" customHeight="1" thickBot="1" x14ac:dyDescent="0.25">
      <c r="A54" s="74" t="s">
        <v>572</v>
      </c>
      <c r="B54" s="81" t="s">
        <v>574</v>
      </c>
      <c r="C54" s="796">
        <v>10556219</v>
      </c>
      <c r="D54" s="112">
        <v>12023478</v>
      </c>
      <c r="E54" s="182">
        <f>'[1]1.1.sz.mell.'!D56</f>
        <v>0</v>
      </c>
    </row>
    <row r="55" spans="1:5" s="789" customFormat="1" ht="12" customHeight="1" thickBot="1" x14ac:dyDescent="0.25">
      <c r="A55" s="71" t="s">
        <v>83</v>
      </c>
      <c r="B55" s="82" t="s">
        <v>84</v>
      </c>
      <c r="C55" s="181">
        <f t="shared" ref="C55:D55" si="2">SUM(C56:C60)</f>
        <v>0</v>
      </c>
      <c r="D55" s="181">
        <f t="shared" si="2"/>
        <v>1259818</v>
      </c>
      <c r="E55" s="181">
        <f>SUM(E56:E60)</f>
        <v>0</v>
      </c>
    </row>
    <row r="56" spans="1:5" s="789" customFormat="1" ht="12" customHeight="1" x14ac:dyDescent="0.2">
      <c r="A56" s="77" t="s">
        <v>580</v>
      </c>
      <c r="B56" s="75" t="s">
        <v>575</v>
      </c>
      <c r="C56" s="797">
        <v>0</v>
      </c>
      <c r="D56" s="798"/>
      <c r="E56" s="798"/>
    </row>
    <row r="57" spans="1:5" s="789" customFormat="1" ht="12" customHeight="1" x14ac:dyDescent="0.2">
      <c r="A57" s="77" t="s">
        <v>581</v>
      </c>
      <c r="B57" s="78" t="s">
        <v>576</v>
      </c>
      <c r="C57" s="797">
        <v>0</v>
      </c>
      <c r="D57" s="798"/>
      <c r="E57" s="798"/>
    </row>
    <row r="58" spans="1:5" s="789" customFormat="1" ht="12" customHeight="1" x14ac:dyDescent="0.2">
      <c r="A58" s="77" t="s">
        <v>582</v>
      </c>
      <c r="B58" s="78" t="s">
        <v>595</v>
      </c>
      <c r="C58" s="797">
        <v>0</v>
      </c>
      <c r="D58" s="798"/>
      <c r="E58" s="798"/>
    </row>
    <row r="59" spans="1:5" s="789" customFormat="1" ht="12" customHeight="1" x14ac:dyDescent="0.2">
      <c r="A59" s="77" t="s">
        <v>583</v>
      </c>
      <c r="B59" s="81" t="s">
        <v>577</v>
      </c>
      <c r="C59" s="797"/>
      <c r="D59" s="798">
        <v>24593</v>
      </c>
      <c r="E59" s="798"/>
    </row>
    <row r="60" spans="1:5" s="789" customFormat="1" ht="12" customHeight="1" thickBot="1" x14ac:dyDescent="0.25">
      <c r="A60" s="77" t="s">
        <v>584</v>
      </c>
      <c r="B60" s="81" t="s">
        <v>579</v>
      </c>
      <c r="C60" s="797">
        <v>0</v>
      </c>
      <c r="D60" s="798">
        <v>1235225</v>
      </c>
      <c r="E60" s="798"/>
    </row>
    <row r="61" spans="1:5" s="789" customFormat="1" ht="12" customHeight="1" thickBot="1" x14ac:dyDescent="0.25">
      <c r="A61" s="71" t="s">
        <v>85</v>
      </c>
      <c r="B61" s="72" t="s">
        <v>86</v>
      </c>
      <c r="C61" s="803">
        <f>+C5+C12+C18+C24+C32+C43+C49+C55</f>
        <v>1855230798</v>
      </c>
      <c r="D61" s="794">
        <f>+D5+D12+D18+D24+D32+D43+D49+D55</f>
        <v>4414405887</v>
      </c>
      <c r="E61" s="794">
        <f>+E5+E12+E18+E24+E32+E43+E49+E55</f>
        <v>3685310621</v>
      </c>
    </row>
    <row r="62" spans="1:5" s="789" customFormat="1" ht="12" customHeight="1" thickBot="1" x14ac:dyDescent="0.25">
      <c r="A62" s="804" t="s">
        <v>87</v>
      </c>
      <c r="B62" s="82" t="s">
        <v>88</v>
      </c>
      <c r="C62" s="788">
        <f>SUM(C63:C65)</f>
        <v>0</v>
      </c>
      <c r="D62" s="181">
        <f>SUM(D63:D65)</f>
        <v>0</v>
      </c>
      <c r="E62" s="181">
        <f>SUM(E63:E65)</f>
        <v>0</v>
      </c>
    </row>
    <row r="63" spans="1:5" s="789" customFormat="1" ht="12" customHeight="1" x14ac:dyDescent="0.2">
      <c r="A63" s="77" t="s">
        <v>89</v>
      </c>
      <c r="B63" s="75" t="s">
        <v>90</v>
      </c>
      <c r="C63" s="797"/>
      <c r="D63" s="798"/>
      <c r="E63" s="798"/>
    </row>
    <row r="64" spans="1:5" s="789" customFormat="1" ht="12" customHeight="1" x14ac:dyDescent="0.2">
      <c r="A64" s="77" t="s">
        <v>91</v>
      </c>
      <c r="B64" s="78" t="s">
        <v>92</v>
      </c>
      <c r="C64" s="797">
        <v>0</v>
      </c>
      <c r="D64" s="798"/>
      <c r="E64" s="798"/>
    </row>
    <row r="65" spans="1:6" s="789" customFormat="1" ht="12" customHeight="1" thickBot="1" x14ac:dyDescent="0.25">
      <c r="A65" s="77" t="s">
        <v>93</v>
      </c>
      <c r="B65" s="805" t="s">
        <v>791</v>
      </c>
      <c r="C65" s="797">
        <v>0</v>
      </c>
      <c r="D65" s="798"/>
      <c r="E65" s="798"/>
    </row>
    <row r="66" spans="1:6" s="789" customFormat="1" ht="12" customHeight="1" thickBot="1" x14ac:dyDescent="0.25">
      <c r="A66" s="804" t="s">
        <v>95</v>
      </c>
      <c r="B66" s="82" t="s">
        <v>96</v>
      </c>
      <c r="C66" s="788">
        <f>SUM(C67:C70)</f>
        <v>150000000</v>
      </c>
      <c r="D66" s="181">
        <f>SUM(D67:D70)</f>
        <v>0</v>
      </c>
      <c r="E66" s="181">
        <f>SUM(E67:E70)</f>
        <v>0</v>
      </c>
    </row>
    <row r="67" spans="1:6" s="789" customFormat="1" ht="12" customHeight="1" x14ac:dyDescent="0.2">
      <c r="A67" s="77" t="s">
        <v>97</v>
      </c>
      <c r="B67" s="75" t="s">
        <v>98</v>
      </c>
      <c r="C67" s="797">
        <v>150000000</v>
      </c>
      <c r="D67" s="798"/>
      <c r="E67" s="798"/>
    </row>
    <row r="68" spans="1:6" s="789" customFormat="1" ht="12" customHeight="1" x14ac:dyDescent="0.2">
      <c r="A68" s="77" t="s">
        <v>99</v>
      </c>
      <c r="B68" s="78" t="s">
        <v>100</v>
      </c>
      <c r="C68" s="797"/>
      <c r="D68" s="798"/>
      <c r="E68" s="798"/>
    </row>
    <row r="69" spans="1:6" s="789" customFormat="1" ht="12" customHeight="1" x14ac:dyDescent="0.2">
      <c r="A69" s="77" t="s">
        <v>101</v>
      </c>
      <c r="B69" s="78" t="s">
        <v>102</v>
      </c>
      <c r="C69" s="797"/>
      <c r="D69" s="798"/>
      <c r="E69" s="798"/>
    </row>
    <row r="70" spans="1:6" s="789" customFormat="1" ht="17.25" customHeight="1" thickBot="1" x14ac:dyDescent="0.3">
      <c r="A70" s="77" t="s">
        <v>103</v>
      </c>
      <c r="B70" s="111" t="s">
        <v>104</v>
      </c>
      <c r="C70" s="797"/>
      <c r="D70" s="798"/>
      <c r="E70" s="798"/>
      <c r="F70" s="806"/>
    </row>
    <row r="71" spans="1:6" s="789" customFormat="1" ht="12" customHeight="1" thickBot="1" x14ac:dyDescent="0.25">
      <c r="A71" s="804" t="s">
        <v>105</v>
      </c>
      <c r="B71" s="82" t="s">
        <v>106</v>
      </c>
      <c r="C71" s="788">
        <f>SUM(C72:C73)</f>
        <v>254611420</v>
      </c>
      <c r="D71" s="181">
        <f>SUM(D72:D73)</f>
        <v>212027868</v>
      </c>
      <c r="E71" s="181">
        <f>SUM(E72:E73)</f>
        <v>1702614858.3999999</v>
      </c>
    </row>
    <row r="72" spans="1:6" s="789" customFormat="1" ht="12" customHeight="1" x14ac:dyDescent="0.2">
      <c r="A72" s="77" t="s">
        <v>107</v>
      </c>
      <c r="B72" s="75" t="s">
        <v>108</v>
      </c>
      <c r="C72" s="797">
        <v>254611420</v>
      </c>
      <c r="D72" s="798">
        <v>212027868</v>
      </c>
      <c r="E72" s="798">
        <f>'[1]1.1.sz.mell.'!D72</f>
        <v>1702614858.3999999</v>
      </c>
    </row>
    <row r="73" spans="1:6" s="789" customFormat="1" ht="12" customHeight="1" thickBot="1" x14ac:dyDescent="0.25">
      <c r="A73" s="77" t="s">
        <v>109</v>
      </c>
      <c r="B73" s="111" t="s">
        <v>110</v>
      </c>
      <c r="C73" s="797"/>
      <c r="D73" s="798"/>
      <c r="E73" s="798">
        <f>'[1]1.1.sz.mell.'!D77</f>
        <v>0</v>
      </c>
    </row>
    <row r="74" spans="1:6" s="789" customFormat="1" ht="12" customHeight="1" thickBot="1" x14ac:dyDescent="0.25">
      <c r="A74" s="804" t="s">
        <v>111</v>
      </c>
      <c r="B74" s="82" t="s">
        <v>112</v>
      </c>
      <c r="C74" s="788">
        <f>SUM(C75:C77)</f>
        <v>27765680</v>
      </c>
      <c r="D74" s="181">
        <f>SUM(D75:D77)</f>
        <v>30030251</v>
      </c>
      <c r="E74" s="181">
        <f>SUM(E75:E77)</f>
        <v>0</v>
      </c>
    </row>
    <row r="75" spans="1:6" s="789" customFormat="1" ht="12" customHeight="1" x14ac:dyDescent="0.2">
      <c r="A75" s="77" t="s">
        <v>587</v>
      </c>
      <c r="B75" s="75" t="s">
        <v>113</v>
      </c>
      <c r="C75" s="797">
        <v>27765680</v>
      </c>
      <c r="D75" s="798">
        <v>30030251</v>
      </c>
      <c r="E75" s="798">
        <f>'[1]1.1.sz.mell.'!D79</f>
        <v>0</v>
      </c>
    </row>
    <row r="76" spans="1:6" s="789" customFormat="1" ht="12" customHeight="1" x14ac:dyDescent="0.2">
      <c r="A76" s="77" t="s">
        <v>588</v>
      </c>
      <c r="B76" s="78" t="s">
        <v>114</v>
      </c>
      <c r="C76" s="797">
        <v>0</v>
      </c>
      <c r="D76" s="798"/>
      <c r="E76" s="798">
        <f>'[1]1.1.sz.mell.'!D80</f>
        <v>0</v>
      </c>
    </row>
    <row r="77" spans="1:6" s="789" customFormat="1" ht="12" customHeight="1" thickBot="1" x14ac:dyDescent="0.25">
      <c r="A77" s="77" t="s">
        <v>589</v>
      </c>
      <c r="B77" s="81" t="s">
        <v>792</v>
      </c>
      <c r="C77" s="797"/>
      <c r="D77" s="798"/>
      <c r="E77" s="798"/>
    </row>
    <row r="78" spans="1:6" s="789" customFormat="1" ht="12" customHeight="1" thickBot="1" x14ac:dyDescent="0.25">
      <c r="A78" s="804" t="s">
        <v>115</v>
      </c>
      <c r="B78" s="82" t="s">
        <v>116</v>
      </c>
      <c r="C78" s="788">
        <f>SUM(C79:C83)</f>
        <v>0</v>
      </c>
      <c r="D78" s="181">
        <f>SUM(D79:D83)</f>
        <v>0</v>
      </c>
      <c r="E78" s="181">
        <f>SUM(E79:E83)</f>
        <v>0</v>
      </c>
    </row>
    <row r="79" spans="1:6" s="789" customFormat="1" ht="12" customHeight="1" x14ac:dyDescent="0.2">
      <c r="A79" s="807" t="s">
        <v>590</v>
      </c>
      <c r="B79" s="75" t="s">
        <v>793</v>
      </c>
      <c r="C79" s="797"/>
      <c r="D79" s="798"/>
      <c r="E79" s="798"/>
    </row>
    <row r="80" spans="1:6" s="789" customFormat="1" ht="12" customHeight="1" x14ac:dyDescent="0.2">
      <c r="A80" s="807" t="s">
        <v>591</v>
      </c>
      <c r="B80" s="78" t="s">
        <v>794</v>
      </c>
      <c r="C80" s="797"/>
      <c r="D80" s="798"/>
      <c r="E80" s="798"/>
    </row>
    <row r="81" spans="1:7" s="789" customFormat="1" ht="12" customHeight="1" x14ac:dyDescent="0.2">
      <c r="A81" s="807" t="s">
        <v>592</v>
      </c>
      <c r="B81" s="78" t="s">
        <v>795</v>
      </c>
      <c r="C81" s="797"/>
      <c r="D81" s="798"/>
      <c r="E81" s="798"/>
    </row>
    <row r="82" spans="1:7" s="789" customFormat="1" ht="12" customHeight="1" x14ac:dyDescent="0.2">
      <c r="A82" s="807" t="s">
        <v>593</v>
      </c>
      <c r="B82" s="81" t="s">
        <v>796</v>
      </c>
      <c r="C82" s="797"/>
      <c r="D82" s="798"/>
      <c r="E82" s="798"/>
    </row>
    <row r="83" spans="1:7" s="789" customFormat="1" ht="12" customHeight="1" thickBot="1" x14ac:dyDescent="0.25">
      <c r="A83" s="807" t="s">
        <v>797</v>
      </c>
      <c r="B83" s="81" t="s">
        <v>798</v>
      </c>
      <c r="C83" s="797"/>
      <c r="D83" s="798"/>
      <c r="E83" s="798"/>
    </row>
    <row r="84" spans="1:7" s="789" customFormat="1" ht="12" customHeight="1" thickBot="1" x14ac:dyDescent="0.25">
      <c r="A84" s="804" t="s">
        <v>119</v>
      </c>
      <c r="B84" s="82" t="s">
        <v>120</v>
      </c>
      <c r="C84" s="808"/>
      <c r="D84" s="809"/>
      <c r="E84" s="809"/>
    </row>
    <row r="85" spans="1:7" s="789" customFormat="1" ht="12" customHeight="1" thickBot="1" x14ac:dyDescent="0.25">
      <c r="A85" s="804" t="s">
        <v>121</v>
      </c>
      <c r="B85" s="810" t="s">
        <v>122</v>
      </c>
      <c r="C85" s="803">
        <f>+C62+C66+C71+C74+C78+C84</f>
        <v>432377100</v>
      </c>
      <c r="D85" s="794">
        <f>+D62+D66+D71+D74+D78+D84</f>
        <v>242058119</v>
      </c>
      <c r="E85" s="794">
        <f>+E62+E66+E71+E74+E78+E84</f>
        <v>1702614858.3999999</v>
      </c>
    </row>
    <row r="86" spans="1:7" s="789" customFormat="1" ht="12" customHeight="1" thickBot="1" x14ac:dyDescent="0.25">
      <c r="A86" s="811" t="s">
        <v>123</v>
      </c>
      <c r="B86" s="812" t="s">
        <v>124</v>
      </c>
      <c r="C86" s="803">
        <f>+C61+C85</f>
        <v>2287607898</v>
      </c>
      <c r="D86" s="794">
        <f>+D61+D85</f>
        <v>4656464006</v>
      </c>
      <c r="E86" s="794">
        <f>+E61+E85</f>
        <v>5387925479.3999996</v>
      </c>
    </row>
    <row r="87" spans="1:7" s="789" customFormat="1" ht="12" customHeight="1" x14ac:dyDescent="0.2">
      <c r="A87" s="813"/>
      <c r="B87" s="814"/>
      <c r="C87" s="815"/>
      <c r="D87" s="816"/>
      <c r="E87" s="817"/>
    </row>
    <row r="88" spans="1:7" s="789" customFormat="1" ht="12" customHeight="1" x14ac:dyDescent="0.2">
      <c r="A88" s="610" t="s">
        <v>125</v>
      </c>
      <c r="B88" s="610"/>
      <c r="C88" s="610"/>
      <c r="D88" s="610"/>
      <c r="E88" s="610"/>
    </row>
    <row r="89" spans="1:7" s="789" customFormat="1" ht="12" customHeight="1" thickBot="1" x14ac:dyDescent="0.25">
      <c r="A89" s="611" t="s">
        <v>126</v>
      </c>
      <c r="B89" s="611"/>
      <c r="C89" s="606"/>
    </row>
    <row r="90" spans="1:7" s="789" customFormat="1" ht="24" customHeight="1" thickBot="1" x14ac:dyDescent="0.25">
      <c r="A90" s="64" t="s">
        <v>290</v>
      </c>
      <c r="B90" s="65" t="s">
        <v>127</v>
      </c>
      <c r="C90" s="180" t="s">
        <v>787</v>
      </c>
      <c r="D90" s="785" t="s">
        <v>788</v>
      </c>
      <c r="E90" s="785" t="s">
        <v>698</v>
      </c>
    </row>
    <row r="91" spans="1:7" s="789" customFormat="1" ht="12" customHeight="1" thickBot="1" x14ac:dyDescent="0.25">
      <c r="A91" s="51">
        <v>1</v>
      </c>
      <c r="B91" s="98">
        <v>2</v>
      </c>
      <c r="C91" s="98">
        <v>4</v>
      </c>
      <c r="D91" s="99">
        <v>5</v>
      </c>
      <c r="E91" s="99">
        <v>5</v>
      </c>
    </row>
    <row r="92" spans="1:7" s="789" customFormat="1" ht="15" customHeight="1" thickBot="1" x14ac:dyDescent="0.25">
      <c r="A92" s="100" t="s">
        <v>6</v>
      </c>
      <c r="B92" s="101" t="s">
        <v>128</v>
      </c>
      <c r="C92" s="818">
        <f>+C93+C94+C95+C96+C97</f>
        <v>1709343601</v>
      </c>
      <c r="D92" s="819">
        <f>+D93+D94+D95+D96+D97</f>
        <v>1910766521</v>
      </c>
      <c r="E92" s="819">
        <f>+E93+E94+E95+E96+E97</f>
        <v>1925288056</v>
      </c>
    </row>
    <row r="93" spans="1:7" s="789" customFormat="1" ht="12.95" customHeight="1" x14ac:dyDescent="0.2">
      <c r="A93" s="103" t="s">
        <v>8</v>
      </c>
      <c r="B93" s="104" t="s">
        <v>129</v>
      </c>
      <c r="C93" s="820">
        <v>628733881</v>
      </c>
      <c r="D93" s="821">
        <v>627391796</v>
      </c>
      <c r="E93" s="821">
        <f>'[1]1.1.sz.mell.'!D93</f>
        <v>656962000</v>
      </c>
    </row>
    <row r="94" spans="1:7" ht="16.5" customHeight="1" x14ac:dyDescent="0.25">
      <c r="A94" s="77" t="s">
        <v>10</v>
      </c>
      <c r="B94" s="15" t="s">
        <v>130</v>
      </c>
      <c r="C94" s="791">
        <v>171257799</v>
      </c>
      <c r="D94" s="55">
        <v>148290927</v>
      </c>
      <c r="E94" s="55">
        <f>'[1]1.1.sz.mell.'!D94</f>
        <v>139798000</v>
      </c>
      <c r="G94" s="789"/>
    </row>
    <row r="95" spans="1:7" x14ac:dyDescent="0.25">
      <c r="A95" s="77" t="s">
        <v>12</v>
      </c>
      <c r="B95" s="15" t="s">
        <v>131</v>
      </c>
      <c r="C95" s="796">
        <v>626280285</v>
      </c>
      <c r="D95" s="112">
        <v>826339677</v>
      </c>
      <c r="E95" s="112">
        <f>'[1]1.1.sz.mell.'!D95</f>
        <v>853500000</v>
      </c>
      <c r="G95" s="789"/>
    </row>
    <row r="96" spans="1:7" s="787" customFormat="1" ht="12" customHeight="1" x14ac:dyDescent="0.2">
      <c r="A96" s="77" t="s">
        <v>13</v>
      </c>
      <c r="B96" s="106" t="s">
        <v>132</v>
      </c>
      <c r="C96" s="796">
        <v>19351713</v>
      </c>
      <c r="D96" s="112">
        <v>19027630</v>
      </c>
      <c r="E96" s="112">
        <f>'[1]1.1.sz.mell.'!D96</f>
        <v>15219000</v>
      </c>
      <c r="G96" s="789"/>
    </row>
    <row r="97" spans="1:7" ht="12" customHeight="1" thickBot="1" x14ac:dyDescent="0.3">
      <c r="A97" s="77" t="s">
        <v>133</v>
      </c>
      <c r="B97" s="107" t="s">
        <v>134</v>
      </c>
      <c r="C97" s="796">
        <v>263719923</v>
      </c>
      <c r="D97" s="112">
        <v>289716491</v>
      </c>
      <c r="E97" s="112">
        <f>'[1]1.1.sz.mell.'!D97</f>
        <v>259809056</v>
      </c>
      <c r="G97" s="789"/>
    </row>
    <row r="98" spans="1:7" ht="12" customHeight="1" thickBot="1" x14ac:dyDescent="0.3">
      <c r="A98" s="71" t="s">
        <v>17</v>
      </c>
      <c r="B98" s="20" t="s">
        <v>636</v>
      </c>
      <c r="C98" s="181">
        <f>SUM(C99:C101)</f>
        <v>0</v>
      </c>
      <c r="D98" s="181">
        <f>SUM(D99:D101)</f>
        <v>0</v>
      </c>
      <c r="E98" s="181">
        <f>SUM(E99:E101)</f>
        <v>316393172</v>
      </c>
      <c r="G98" s="789"/>
    </row>
    <row r="99" spans="1:7" ht="12" customHeight="1" x14ac:dyDescent="0.25">
      <c r="A99" s="74" t="s">
        <v>400</v>
      </c>
      <c r="B99" s="18" t="s">
        <v>140</v>
      </c>
      <c r="C99" s="790"/>
      <c r="D99" s="182"/>
      <c r="E99" s="182">
        <f>'[1]1.1.sz.mell.'!D99</f>
        <v>15077457</v>
      </c>
      <c r="G99" s="789"/>
    </row>
    <row r="100" spans="1:7" ht="12" customHeight="1" x14ac:dyDescent="0.25">
      <c r="A100" s="74" t="s">
        <v>401</v>
      </c>
      <c r="B100" s="277" t="s">
        <v>597</v>
      </c>
      <c r="C100" s="822"/>
      <c r="D100" s="247"/>
      <c r="E100" s="182">
        <f>'[1]1.1.sz.mell.'!D100</f>
        <v>293315715</v>
      </c>
      <c r="G100" s="789"/>
    </row>
    <row r="101" spans="1:7" ht="12" customHeight="1" thickBot="1" x14ac:dyDescent="0.3">
      <c r="A101" s="74" t="s">
        <v>402</v>
      </c>
      <c r="B101" s="110" t="s">
        <v>596</v>
      </c>
      <c r="C101" s="796"/>
      <c r="D101" s="112"/>
      <c r="E101" s="182">
        <f>'[1]1.1.sz.mell.'!D101</f>
        <v>8000000</v>
      </c>
      <c r="G101" s="789"/>
    </row>
    <row r="102" spans="1:7" ht="12" customHeight="1" thickBot="1" x14ac:dyDescent="0.3">
      <c r="A102" s="71" t="s">
        <v>29</v>
      </c>
      <c r="B102" s="109" t="s">
        <v>639</v>
      </c>
      <c r="C102" s="788">
        <f>+C103+C105+C107</f>
        <v>177002524</v>
      </c>
      <c r="D102" s="181">
        <f>+D103+D105+D107</f>
        <v>1004672147</v>
      </c>
      <c r="E102" s="181">
        <f>+E103+E105+E107</f>
        <v>3105569000</v>
      </c>
      <c r="G102" s="789"/>
    </row>
    <row r="103" spans="1:7" ht="12" customHeight="1" x14ac:dyDescent="0.25">
      <c r="A103" s="74" t="s">
        <v>605</v>
      </c>
      <c r="B103" s="15" t="s">
        <v>135</v>
      </c>
      <c r="C103" s="790">
        <v>88361475</v>
      </c>
      <c r="D103" s="182">
        <v>180931760</v>
      </c>
      <c r="E103" s="182">
        <f>'[1]1.1.sz.mell.'!D103</f>
        <v>2053810000</v>
      </c>
      <c r="G103" s="789"/>
    </row>
    <row r="104" spans="1:7" ht="12" customHeight="1" x14ac:dyDescent="0.25">
      <c r="A104" s="74" t="s">
        <v>606</v>
      </c>
      <c r="B104" s="110" t="s">
        <v>136</v>
      </c>
      <c r="C104" s="790"/>
      <c r="D104" s="182"/>
      <c r="E104" s="182">
        <f>'[1]1.1.sz.mell.'!D104</f>
        <v>1993262000</v>
      </c>
      <c r="G104" s="789"/>
    </row>
    <row r="105" spans="1:7" ht="12" customHeight="1" x14ac:dyDescent="0.25">
      <c r="A105" s="74" t="s">
        <v>607</v>
      </c>
      <c r="B105" s="110" t="s">
        <v>137</v>
      </c>
      <c r="C105" s="791">
        <v>85491049</v>
      </c>
      <c r="D105" s="55">
        <v>823740387</v>
      </c>
      <c r="E105" s="182">
        <f>'[1]1.1.sz.mell.'!D105</f>
        <v>1047759000</v>
      </c>
      <c r="G105" s="789"/>
    </row>
    <row r="106" spans="1:7" ht="12" customHeight="1" x14ac:dyDescent="0.25">
      <c r="A106" s="74" t="s">
        <v>637</v>
      </c>
      <c r="B106" s="110" t="s">
        <v>138</v>
      </c>
      <c r="C106" s="791"/>
      <c r="D106" s="55"/>
      <c r="E106" s="182">
        <f>'[1]1.1.sz.mell.'!D106</f>
        <v>719852000</v>
      </c>
      <c r="G106" s="789"/>
    </row>
    <row r="107" spans="1:7" ht="12" customHeight="1" thickBot="1" x14ac:dyDescent="0.3">
      <c r="A107" s="74" t="s">
        <v>638</v>
      </c>
      <c r="B107" s="111" t="s">
        <v>139</v>
      </c>
      <c r="C107" s="791">
        <v>3150000</v>
      </c>
      <c r="D107" s="55"/>
      <c r="E107" s="182">
        <f>'[1]1.1.sz.mell.'!D107</f>
        <v>4000000</v>
      </c>
      <c r="G107" s="789"/>
    </row>
    <row r="108" spans="1:7" ht="12" customHeight="1" thickBot="1" x14ac:dyDescent="0.3">
      <c r="A108" s="71" t="s">
        <v>141</v>
      </c>
      <c r="B108" s="20" t="s">
        <v>142</v>
      </c>
      <c r="C108" s="788">
        <f>+C92+C102+C98</f>
        <v>1886346125</v>
      </c>
      <c r="D108" s="181">
        <f>+D92+D102+D98</f>
        <v>2915438668</v>
      </c>
      <c r="E108" s="181">
        <f>+E92+E102+E98</f>
        <v>5347250228</v>
      </c>
      <c r="G108" s="789"/>
    </row>
    <row r="109" spans="1:7" ht="12" customHeight="1" thickBot="1" x14ac:dyDescent="0.3">
      <c r="A109" s="71" t="s">
        <v>43</v>
      </c>
      <c r="B109" s="20" t="s">
        <v>143</v>
      </c>
      <c r="C109" s="788">
        <f>+C110+C111+C112</f>
        <v>10644800</v>
      </c>
      <c r="D109" s="181">
        <f>+D110+D111+D112</f>
        <v>10644800</v>
      </c>
      <c r="E109" s="181">
        <f>+E110+E111+E112</f>
        <v>10645000</v>
      </c>
      <c r="G109" s="789"/>
    </row>
    <row r="110" spans="1:7" ht="12" customHeight="1" x14ac:dyDescent="0.25">
      <c r="A110" s="74" t="s">
        <v>45</v>
      </c>
      <c r="B110" s="18" t="s">
        <v>144</v>
      </c>
      <c r="C110" s="791">
        <v>10644800</v>
      </c>
      <c r="D110" s="55">
        <v>10644800</v>
      </c>
      <c r="E110" s="55">
        <f>'[1]1.1.sz.mell.'!D110</f>
        <v>10645000</v>
      </c>
      <c r="G110" s="789"/>
    </row>
    <row r="111" spans="1:7" ht="12" customHeight="1" x14ac:dyDescent="0.25">
      <c r="A111" s="74" t="s">
        <v>47</v>
      </c>
      <c r="B111" s="18" t="s">
        <v>145</v>
      </c>
      <c r="C111" s="791">
        <v>0</v>
      </c>
      <c r="D111" s="55"/>
      <c r="E111" s="55"/>
      <c r="G111" s="789"/>
    </row>
    <row r="112" spans="1:7" ht="12" customHeight="1" thickBot="1" x14ac:dyDescent="0.3">
      <c r="A112" s="108" t="s">
        <v>49</v>
      </c>
      <c r="B112" s="58" t="s">
        <v>146</v>
      </c>
      <c r="C112" s="791">
        <v>0</v>
      </c>
      <c r="D112" s="55"/>
      <c r="E112" s="55"/>
      <c r="G112" s="789"/>
    </row>
    <row r="113" spans="1:7" ht="12" customHeight="1" thickBot="1" x14ac:dyDescent="0.3">
      <c r="A113" s="71" t="s">
        <v>65</v>
      </c>
      <c r="B113" s="20" t="s">
        <v>683</v>
      </c>
      <c r="C113" s="788">
        <f>SUM(C114:C119)</f>
        <v>150000000</v>
      </c>
      <c r="D113" s="788">
        <f t="shared" ref="D113:E113" si="3">SUM(D114:D119)</f>
        <v>0</v>
      </c>
      <c r="E113" s="788">
        <f t="shared" si="3"/>
        <v>0</v>
      </c>
      <c r="G113" s="789"/>
    </row>
    <row r="114" spans="1:7" ht="12" customHeight="1" x14ac:dyDescent="0.25">
      <c r="A114" s="74" t="s">
        <v>411</v>
      </c>
      <c r="B114" s="18" t="s">
        <v>640</v>
      </c>
      <c r="C114" s="791"/>
      <c r="D114" s="55"/>
      <c r="E114" s="55"/>
      <c r="G114" s="789"/>
    </row>
    <row r="115" spans="1:7" ht="12" customHeight="1" x14ac:dyDescent="0.25">
      <c r="A115" s="74" t="s">
        <v>412</v>
      </c>
      <c r="B115" s="18" t="s">
        <v>641</v>
      </c>
      <c r="C115" s="791"/>
      <c r="D115" s="55"/>
      <c r="E115" s="55"/>
      <c r="G115" s="789"/>
    </row>
    <row r="116" spans="1:7" ht="12" customHeight="1" x14ac:dyDescent="0.25">
      <c r="A116" s="74" t="s">
        <v>413</v>
      </c>
      <c r="B116" s="18" t="s">
        <v>642</v>
      </c>
      <c r="C116" s="791">
        <v>150000000</v>
      </c>
      <c r="D116" s="55"/>
      <c r="E116" s="55"/>
      <c r="G116" s="789"/>
    </row>
    <row r="117" spans="1:7" ht="12" customHeight="1" x14ac:dyDescent="0.25">
      <c r="A117" s="74" t="s">
        <v>414</v>
      </c>
      <c r="B117" s="18" t="s">
        <v>643</v>
      </c>
      <c r="C117" s="791"/>
      <c r="D117" s="55"/>
      <c r="E117" s="55"/>
      <c r="G117" s="789"/>
    </row>
    <row r="118" spans="1:7" ht="12" customHeight="1" x14ac:dyDescent="0.25">
      <c r="A118" s="74" t="s">
        <v>598</v>
      </c>
      <c r="B118" s="18" t="s">
        <v>644</v>
      </c>
      <c r="C118" s="791"/>
      <c r="D118" s="55"/>
      <c r="E118" s="55"/>
      <c r="G118" s="789"/>
    </row>
    <row r="119" spans="1:7" ht="12" customHeight="1" thickBot="1" x14ac:dyDescent="0.3">
      <c r="A119" s="74" t="s">
        <v>646</v>
      </c>
      <c r="B119" s="58" t="s">
        <v>645</v>
      </c>
      <c r="C119" s="791"/>
      <c r="D119" s="55"/>
      <c r="E119" s="55"/>
      <c r="G119" s="789"/>
    </row>
    <row r="120" spans="1:7" ht="12" customHeight="1" thickBot="1" x14ac:dyDescent="0.3">
      <c r="A120" s="71" t="s">
        <v>148</v>
      </c>
      <c r="B120" s="20" t="s">
        <v>283</v>
      </c>
      <c r="C120" s="803">
        <f>+C121+C122+C124+C125</f>
        <v>28589105</v>
      </c>
      <c r="D120" s="794">
        <f>+D121+D122+D124+D125</f>
        <v>27765680</v>
      </c>
      <c r="E120" s="794">
        <f>+E121+E122+E124+E125</f>
        <v>30030251</v>
      </c>
      <c r="G120" s="789"/>
    </row>
    <row r="121" spans="1:7" ht="12" customHeight="1" x14ac:dyDescent="0.25">
      <c r="A121" s="74" t="s">
        <v>568</v>
      </c>
      <c r="B121" s="18" t="s">
        <v>150</v>
      </c>
      <c r="C121" s="791"/>
      <c r="D121" s="55"/>
      <c r="E121" s="55"/>
      <c r="G121" s="789"/>
    </row>
    <row r="122" spans="1:7" ht="12" customHeight="1" x14ac:dyDescent="0.25">
      <c r="A122" s="74" t="s">
        <v>569</v>
      </c>
      <c r="B122" s="18" t="s">
        <v>151</v>
      </c>
      <c r="C122" s="791">
        <v>28589105</v>
      </c>
      <c r="D122" s="55">
        <v>27765680</v>
      </c>
      <c r="E122" s="55">
        <f>'[1]1.1.sz.mell.'!D122</f>
        <v>30030251</v>
      </c>
      <c r="G122" s="789"/>
    </row>
    <row r="123" spans="1:7" ht="12" customHeight="1" x14ac:dyDescent="0.25">
      <c r="A123" s="74" t="s">
        <v>570</v>
      </c>
      <c r="B123" s="18" t="s">
        <v>647</v>
      </c>
      <c r="C123" s="791"/>
      <c r="D123" s="55"/>
      <c r="E123" s="55"/>
      <c r="G123" s="789"/>
    </row>
    <row r="124" spans="1:7" ht="12" customHeight="1" x14ac:dyDescent="0.25">
      <c r="A124" s="74" t="s">
        <v>571</v>
      </c>
      <c r="B124" s="18" t="s">
        <v>230</v>
      </c>
      <c r="C124" s="791"/>
      <c r="D124" s="55"/>
      <c r="E124" s="55"/>
      <c r="G124" s="789"/>
    </row>
    <row r="125" spans="1:7" ht="12" customHeight="1" thickBot="1" x14ac:dyDescent="0.3">
      <c r="A125" s="74" t="s">
        <v>572</v>
      </c>
      <c r="B125" s="58" t="s">
        <v>662</v>
      </c>
      <c r="C125" s="791"/>
      <c r="D125" s="55"/>
      <c r="E125" s="55"/>
      <c r="G125" s="789"/>
    </row>
    <row r="126" spans="1:7" ht="12" customHeight="1" thickBot="1" x14ac:dyDescent="0.3">
      <c r="A126" s="71" t="s">
        <v>83</v>
      </c>
      <c r="B126" s="20" t="s">
        <v>684</v>
      </c>
      <c r="C126" s="823">
        <f>+C127+C128+C130+C131</f>
        <v>0</v>
      </c>
      <c r="D126" s="824">
        <f>+D127+D128+D130+D131</f>
        <v>0</v>
      </c>
      <c r="E126" s="824">
        <f>+E127+E128+E130+E131</f>
        <v>0</v>
      </c>
      <c r="G126" s="789"/>
    </row>
    <row r="127" spans="1:7" ht="12" customHeight="1" x14ac:dyDescent="0.25">
      <c r="A127" s="74" t="s">
        <v>580</v>
      </c>
      <c r="B127" s="18" t="s">
        <v>648</v>
      </c>
      <c r="C127" s="791"/>
      <c r="D127" s="55"/>
      <c r="E127" s="55">
        <f>'[1]1.1.sz.mell.'!D130</f>
        <v>0</v>
      </c>
      <c r="G127" s="789"/>
    </row>
    <row r="128" spans="1:7" ht="12" customHeight="1" x14ac:dyDescent="0.25">
      <c r="A128" s="74" t="s">
        <v>581</v>
      </c>
      <c r="B128" s="18" t="s">
        <v>649</v>
      </c>
      <c r="C128" s="791"/>
      <c r="D128" s="55"/>
      <c r="E128" s="55">
        <f>'[1]1.1.sz.mell.'!D131</f>
        <v>0</v>
      </c>
      <c r="G128" s="789"/>
    </row>
    <row r="129" spans="1:7" ht="12" customHeight="1" x14ac:dyDescent="0.25">
      <c r="A129" s="74" t="s">
        <v>582</v>
      </c>
      <c r="B129" s="18" t="s">
        <v>650</v>
      </c>
      <c r="C129" s="791"/>
      <c r="D129" s="55"/>
      <c r="E129" s="55"/>
      <c r="G129" s="789"/>
    </row>
    <row r="130" spans="1:7" ht="12" customHeight="1" x14ac:dyDescent="0.25">
      <c r="A130" s="74" t="s">
        <v>583</v>
      </c>
      <c r="B130" s="18" t="s">
        <v>651</v>
      </c>
      <c r="C130" s="791"/>
      <c r="D130" s="55"/>
      <c r="E130" s="55">
        <f>'[1]1.1.sz.mell.'!D132</f>
        <v>0</v>
      </c>
      <c r="G130" s="789"/>
    </row>
    <row r="131" spans="1:7" ht="12" customHeight="1" thickBot="1" x14ac:dyDescent="0.3">
      <c r="A131" s="74" t="s">
        <v>584</v>
      </c>
      <c r="B131" s="58" t="s">
        <v>652</v>
      </c>
      <c r="C131" s="791"/>
      <c r="D131" s="55"/>
      <c r="E131" s="55">
        <f>'[1]1.1.sz.mell.'!D133</f>
        <v>0</v>
      </c>
      <c r="G131" s="789"/>
    </row>
    <row r="132" spans="1:7" ht="12" customHeight="1" thickBot="1" x14ac:dyDescent="0.3">
      <c r="A132" s="71" t="s">
        <v>85</v>
      </c>
      <c r="B132" s="20" t="s">
        <v>153</v>
      </c>
      <c r="C132" s="825">
        <f>+C109+C113+C120+C126</f>
        <v>189233905</v>
      </c>
      <c r="D132" s="826">
        <f>+D109+D113+D120+D126</f>
        <v>38410480</v>
      </c>
      <c r="E132" s="826">
        <f>+E109+E113+E120+E126</f>
        <v>40675251</v>
      </c>
      <c r="G132" s="789"/>
    </row>
    <row r="133" spans="1:7" ht="12" customHeight="1" thickBot="1" x14ac:dyDescent="0.3">
      <c r="A133" s="117" t="s">
        <v>154</v>
      </c>
      <c r="B133" s="118" t="s">
        <v>799</v>
      </c>
      <c r="C133" s="825">
        <f>+C108+C132</f>
        <v>2075580030</v>
      </c>
      <c r="D133" s="826">
        <f>+D108+D132</f>
        <v>2953849148</v>
      </c>
      <c r="E133" s="826">
        <f>+E108+E132</f>
        <v>5387925479</v>
      </c>
      <c r="G133" s="789"/>
    </row>
    <row r="134" spans="1:7" ht="12" customHeight="1" x14ac:dyDescent="0.25"/>
    <row r="135" spans="1:7" ht="12" customHeight="1" x14ac:dyDescent="0.25"/>
    <row r="136" spans="1:7" ht="12" customHeight="1" x14ac:dyDescent="0.25"/>
    <row r="137" spans="1:7" ht="12" customHeight="1" x14ac:dyDescent="0.25"/>
    <row r="138" spans="1:7" ht="12" customHeight="1" x14ac:dyDescent="0.25"/>
    <row r="139" spans="1:7" ht="15" customHeight="1" x14ac:dyDescent="0.25">
      <c r="C139" s="827"/>
      <c r="D139" s="827"/>
      <c r="E139" s="827"/>
    </row>
    <row r="140" spans="1:7" s="789" customFormat="1" ht="12.95" customHeight="1" x14ac:dyDescent="0.2"/>
    <row r="144" spans="1:7" ht="16.5" customHeight="1" x14ac:dyDescent="0.25"/>
    <row r="150" spans="6:6" s="784" customFormat="1" x14ac:dyDescent="0.25">
      <c r="F150" s="783"/>
    </row>
    <row r="151" spans="6:6" s="784" customFormat="1" x14ac:dyDescent="0.25">
      <c r="F151" s="783"/>
    </row>
    <row r="152" spans="6:6" s="784" customFormat="1" x14ac:dyDescent="0.25">
      <c r="F152" s="783"/>
    </row>
    <row r="153" spans="6:6" s="784" customFormat="1" x14ac:dyDescent="0.25">
      <c r="F153" s="783"/>
    </row>
  </sheetData>
  <mergeCells count="4">
    <mergeCell ref="A1:E1"/>
    <mergeCell ref="A2:B2"/>
    <mergeCell ref="A88:E88"/>
    <mergeCell ref="A89:B89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75" fitToWidth="3" fitToHeight="2" orientation="portrait" r:id="rId1"/>
  <headerFooter alignWithMargins="0">
    <oddHeader>&amp;C&amp;"Times New Roman CE,Félkövér"&amp;12BONYHÁD VÁROS ÖNKORMÁNYZATA 2018. ÉVI KÖLTSÉGVETÉSÉNEK MÉRLEGE&amp;R&amp;"Times New Roman CE,Félkövér dőlt"8. melléklet</oddHeader>
  </headerFooter>
  <rowBreaks count="1" manualBreakCount="1">
    <brk id="8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8"/>
  <sheetViews>
    <sheetView view="pageBreakPreview" topLeftCell="A241" zoomScale="145" zoomScaleNormal="100" zoomScaleSheetLayoutView="145" workbookViewId="0">
      <selection activeCell="D25" sqref="D25:F25"/>
    </sheetView>
  </sheetViews>
  <sheetFormatPr defaultColWidth="9.140625" defaultRowHeight="12.75" x14ac:dyDescent="0.2"/>
  <cols>
    <col min="1" max="1" width="33.140625" style="831" customWidth="1"/>
    <col min="2" max="5" width="11.85546875" style="831" customWidth="1"/>
    <col min="6" max="6" width="9.140625" style="831"/>
    <col min="7" max="7" width="15.5703125" style="857" bestFit="1" customWidth="1"/>
    <col min="8" max="16384" width="9.140625" style="831"/>
  </cols>
  <sheetData>
    <row r="1" spans="1:5" ht="26.25" customHeight="1" x14ac:dyDescent="0.25">
      <c r="A1" s="828" t="s">
        <v>800</v>
      </c>
      <c r="B1" s="829" t="s">
        <v>801</v>
      </c>
      <c r="C1" s="830"/>
      <c r="D1" s="830"/>
      <c r="E1" s="830"/>
    </row>
    <row r="2" spans="1:5" ht="14.25" thickBot="1" x14ac:dyDescent="0.3">
      <c r="A2" s="832"/>
      <c r="B2" s="832"/>
      <c r="C2" s="832"/>
      <c r="D2" s="833" t="s">
        <v>802</v>
      </c>
      <c r="E2" s="833"/>
    </row>
    <row r="3" spans="1:5" ht="15" customHeight="1" thickBot="1" x14ac:dyDescent="0.25">
      <c r="A3" s="834" t="s">
        <v>803</v>
      </c>
      <c r="B3" s="835" t="s">
        <v>804</v>
      </c>
      <c r="C3" s="835" t="s">
        <v>805</v>
      </c>
      <c r="D3" s="835" t="s">
        <v>806</v>
      </c>
      <c r="E3" s="836" t="s">
        <v>254</v>
      </c>
    </row>
    <row r="4" spans="1:5" x14ac:dyDescent="0.2">
      <c r="A4" s="837" t="s">
        <v>807</v>
      </c>
      <c r="B4" s="838"/>
      <c r="C4" s="838"/>
      <c r="D4" s="838"/>
      <c r="E4" s="839">
        <f>SUM(B4:D4)</f>
        <v>0</v>
      </c>
    </row>
    <row r="5" spans="1:5" x14ac:dyDescent="0.2">
      <c r="A5" s="840" t="s">
        <v>808</v>
      </c>
      <c r="B5" s="841"/>
      <c r="C5" s="841"/>
      <c r="D5" s="841"/>
      <c r="E5" s="842">
        <f>SUM(B5:D5)</f>
        <v>0</v>
      </c>
    </row>
    <row r="6" spans="1:5" x14ac:dyDescent="0.2">
      <c r="A6" s="843" t="s">
        <v>809</v>
      </c>
      <c r="B6" s="844">
        <v>223488000</v>
      </c>
      <c r="C6" s="844"/>
      <c r="D6" s="844"/>
      <c r="E6" s="845">
        <f>SUM(B6:D6)</f>
        <v>223488000</v>
      </c>
    </row>
    <row r="7" spans="1:5" x14ac:dyDescent="0.2">
      <c r="A7" s="843" t="s">
        <v>810</v>
      </c>
      <c r="B7" s="844"/>
      <c r="C7" s="844"/>
      <c r="D7" s="844"/>
      <c r="E7" s="845">
        <f>SUM(B7:D7)</f>
        <v>0</v>
      </c>
    </row>
    <row r="8" spans="1:5" x14ac:dyDescent="0.2">
      <c r="A8" s="843" t="s">
        <v>811</v>
      </c>
      <c r="B8" s="844"/>
      <c r="C8" s="844"/>
      <c r="D8" s="844"/>
      <c r="E8" s="845">
        <f>SUM(B8:D8)</f>
        <v>0</v>
      </c>
    </row>
    <row r="9" spans="1:5" ht="13.5" thickBot="1" x14ac:dyDescent="0.25">
      <c r="A9" s="843" t="s">
        <v>812</v>
      </c>
      <c r="B9" s="844"/>
      <c r="C9" s="844"/>
      <c r="D9" s="844"/>
      <c r="E9" s="845"/>
    </row>
    <row r="10" spans="1:5" ht="13.5" thickBot="1" x14ac:dyDescent="0.25">
      <c r="A10" s="846" t="s">
        <v>813</v>
      </c>
      <c r="B10" s="847">
        <f>B4+SUM(B6:B9)</f>
        <v>223488000</v>
      </c>
      <c r="C10" s="847">
        <f>C4+SUM(C6:C9)</f>
        <v>0</v>
      </c>
      <c r="D10" s="847">
        <f>D4+SUM(D6:D9)</f>
        <v>0</v>
      </c>
      <c r="E10" s="848">
        <f>E4+SUM(E6:E9)</f>
        <v>223488000</v>
      </c>
    </row>
    <row r="11" spans="1:5" ht="13.5" thickBot="1" x14ac:dyDescent="0.25">
      <c r="A11" s="849"/>
      <c r="B11" s="849"/>
      <c r="C11" s="849"/>
      <c r="D11" s="849"/>
      <c r="E11" s="849"/>
    </row>
    <row r="12" spans="1:5" ht="15" customHeight="1" thickBot="1" x14ac:dyDescent="0.25">
      <c r="A12" s="834" t="s">
        <v>814</v>
      </c>
      <c r="B12" s="835" t="s">
        <v>804</v>
      </c>
      <c r="C12" s="835" t="s">
        <v>805</v>
      </c>
      <c r="D12" s="835" t="s">
        <v>806</v>
      </c>
      <c r="E12" s="836" t="s">
        <v>254</v>
      </c>
    </row>
    <row r="13" spans="1:5" x14ac:dyDescent="0.2">
      <c r="A13" s="837" t="s">
        <v>815</v>
      </c>
      <c r="B13" s="838"/>
      <c r="C13" s="838"/>
      <c r="D13" s="838"/>
      <c r="E13" s="839">
        <f t="shared" ref="E13:E19" si="0">SUM(B13:D13)</f>
        <v>0</v>
      </c>
    </row>
    <row r="14" spans="1:5" x14ac:dyDescent="0.2">
      <c r="A14" s="850" t="s">
        <v>816</v>
      </c>
      <c r="B14" s="844">
        <v>206633000</v>
      </c>
      <c r="C14" s="844"/>
      <c r="D14" s="844"/>
      <c r="E14" s="845">
        <f t="shared" si="0"/>
        <v>206633000</v>
      </c>
    </row>
    <row r="15" spans="1:5" x14ac:dyDescent="0.2">
      <c r="A15" s="843" t="s">
        <v>817</v>
      </c>
      <c r="B15" s="844">
        <v>16855000</v>
      </c>
      <c r="C15" s="844"/>
      <c r="D15" s="844"/>
      <c r="E15" s="845">
        <f t="shared" si="0"/>
        <v>16855000</v>
      </c>
    </row>
    <row r="16" spans="1:5" x14ac:dyDescent="0.2">
      <c r="A16" s="843" t="s">
        <v>818</v>
      </c>
      <c r="B16" s="844"/>
      <c r="C16" s="844"/>
      <c r="D16" s="844"/>
      <c r="E16" s="845">
        <f t="shared" si="0"/>
        <v>0</v>
      </c>
    </row>
    <row r="17" spans="1:5" x14ac:dyDescent="0.2">
      <c r="A17" s="851"/>
      <c r="B17" s="844"/>
      <c r="C17" s="844"/>
      <c r="D17" s="844"/>
      <c r="E17" s="845">
        <f t="shared" si="0"/>
        <v>0</v>
      </c>
    </row>
    <row r="18" spans="1:5" x14ac:dyDescent="0.2">
      <c r="A18" s="851"/>
      <c r="B18" s="844"/>
      <c r="C18" s="844"/>
      <c r="D18" s="844"/>
      <c r="E18" s="845">
        <f t="shared" si="0"/>
        <v>0</v>
      </c>
    </row>
    <row r="19" spans="1:5" ht="13.5" thickBot="1" x14ac:dyDescent="0.25">
      <c r="A19" s="852"/>
      <c r="B19" s="853"/>
      <c r="C19" s="853"/>
      <c r="D19" s="853"/>
      <c r="E19" s="845">
        <f t="shared" si="0"/>
        <v>0</v>
      </c>
    </row>
    <row r="20" spans="1:5" ht="13.5" thickBot="1" x14ac:dyDescent="0.25">
      <c r="A20" s="846" t="s">
        <v>288</v>
      </c>
      <c r="B20" s="847">
        <f>SUM(B13:B19)</f>
        <v>223488000</v>
      </c>
      <c r="C20" s="847">
        <f>SUM(C13:C19)</f>
        <v>0</v>
      </c>
      <c r="D20" s="847">
        <f>SUM(D13:D19)</f>
        <v>0</v>
      </c>
      <c r="E20" s="848">
        <f>SUM(E13:E19)</f>
        <v>223488000</v>
      </c>
    </row>
    <row r="21" spans="1:5" x14ac:dyDescent="0.2">
      <c r="A21" s="832"/>
      <c r="B21" s="832"/>
      <c r="C21" s="832"/>
      <c r="D21" s="832"/>
      <c r="E21" s="832"/>
    </row>
    <row r="22" spans="1:5" ht="27.75" customHeight="1" x14ac:dyDescent="0.25">
      <c r="A22" s="828" t="s">
        <v>800</v>
      </c>
      <c r="B22" s="829" t="s">
        <v>819</v>
      </c>
      <c r="C22" s="830"/>
      <c r="D22" s="830"/>
      <c r="E22" s="830"/>
    </row>
    <row r="23" spans="1:5" ht="14.25" thickBot="1" x14ac:dyDescent="0.3">
      <c r="A23" s="832"/>
      <c r="B23" s="832"/>
      <c r="C23" s="832"/>
      <c r="D23" s="833" t="s">
        <v>802</v>
      </c>
      <c r="E23" s="833"/>
    </row>
    <row r="24" spans="1:5" ht="15" customHeight="1" thickBot="1" x14ac:dyDescent="0.25">
      <c r="A24" s="834" t="s">
        <v>803</v>
      </c>
      <c r="B24" s="835" t="s">
        <v>804</v>
      </c>
      <c r="C24" s="835" t="s">
        <v>805</v>
      </c>
      <c r="D24" s="835" t="s">
        <v>806</v>
      </c>
      <c r="E24" s="836" t="s">
        <v>254</v>
      </c>
    </row>
    <row r="25" spans="1:5" x14ac:dyDescent="0.2">
      <c r="A25" s="837" t="s">
        <v>807</v>
      </c>
      <c r="B25" s="838"/>
      <c r="C25" s="838"/>
      <c r="D25" s="838"/>
      <c r="E25" s="839">
        <f>SUM(B25:D25)</f>
        <v>0</v>
      </c>
    </row>
    <row r="26" spans="1:5" x14ac:dyDescent="0.2">
      <c r="A26" s="840" t="s">
        <v>808</v>
      </c>
      <c r="B26" s="841"/>
      <c r="C26" s="841"/>
      <c r="D26" s="841"/>
      <c r="E26" s="842">
        <f>SUM(B26:D26)</f>
        <v>0</v>
      </c>
    </row>
    <row r="27" spans="1:5" x14ac:dyDescent="0.2">
      <c r="A27" s="843" t="s">
        <v>809</v>
      </c>
      <c r="B27" s="844">
        <v>57833000</v>
      </c>
      <c r="C27" s="844"/>
      <c r="D27" s="844"/>
      <c r="E27" s="845">
        <f>SUM(B27:D27)</f>
        <v>57833000</v>
      </c>
    </row>
    <row r="28" spans="1:5" x14ac:dyDescent="0.2">
      <c r="A28" s="843" t="s">
        <v>810</v>
      </c>
      <c r="B28" s="844"/>
      <c r="C28" s="844"/>
      <c r="D28" s="844"/>
      <c r="E28" s="845">
        <f>SUM(B28:D28)</f>
        <v>0</v>
      </c>
    </row>
    <row r="29" spans="1:5" x14ac:dyDescent="0.2">
      <c r="A29" s="843" t="s">
        <v>811</v>
      </c>
      <c r="B29" s="844"/>
      <c r="C29" s="844"/>
      <c r="D29" s="844"/>
      <c r="E29" s="845">
        <f>SUM(B29:D29)</f>
        <v>0</v>
      </c>
    </row>
    <row r="30" spans="1:5" ht="13.5" thickBot="1" x14ac:dyDescent="0.25">
      <c r="A30" s="843" t="s">
        <v>812</v>
      </c>
      <c r="B30" s="844"/>
      <c r="C30" s="844"/>
      <c r="D30" s="844"/>
      <c r="E30" s="845"/>
    </row>
    <row r="31" spans="1:5" ht="13.5" thickBot="1" x14ac:dyDescent="0.25">
      <c r="A31" s="846" t="s">
        <v>813</v>
      </c>
      <c r="B31" s="847">
        <f>B25+SUM(B27:B30)</f>
        <v>57833000</v>
      </c>
      <c r="C31" s="847">
        <f>C25+SUM(C27:C30)</f>
        <v>0</v>
      </c>
      <c r="D31" s="847">
        <f>D25+SUM(D27:D30)</f>
        <v>0</v>
      </c>
      <c r="E31" s="848">
        <f>E25+SUM(E27:E30)</f>
        <v>57833000</v>
      </c>
    </row>
    <row r="32" spans="1:5" ht="13.5" thickBot="1" x14ac:dyDescent="0.25">
      <c r="A32" s="849"/>
      <c r="B32" s="849"/>
      <c r="C32" s="849"/>
      <c r="D32" s="849"/>
      <c r="E32" s="849"/>
    </row>
    <row r="33" spans="1:5" ht="15" customHeight="1" thickBot="1" x14ac:dyDescent="0.25">
      <c r="A33" s="834" t="s">
        <v>814</v>
      </c>
      <c r="B33" s="835" t="s">
        <v>804</v>
      </c>
      <c r="C33" s="835" t="s">
        <v>805</v>
      </c>
      <c r="D33" s="835" t="s">
        <v>806</v>
      </c>
      <c r="E33" s="836" t="s">
        <v>254</v>
      </c>
    </row>
    <row r="34" spans="1:5" x14ac:dyDescent="0.2">
      <c r="A34" s="837" t="s">
        <v>815</v>
      </c>
      <c r="B34" s="838"/>
      <c r="C34" s="838"/>
      <c r="D34" s="838"/>
      <c r="E34" s="839">
        <f t="shared" ref="E34:E40" si="1">SUM(B34:D34)</f>
        <v>0</v>
      </c>
    </row>
    <row r="35" spans="1:5" x14ac:dyDescent="0.2">
      <c r="A35" s="850" t="s">
        <v>816</v>
      </c>
      <c r="B35" s="844">
        <v>52377000</v>
      </c>
      <c r="C35" s="844"/>
      <c r="D35" s="844"/>
      <c r="E35" s="845">
        <f t="shared" si="1"/>
        <v>52377000</v>
      </c>
    </row>
    <row r="36" spans="1:5" x14ac:dyDescent="0.2">
      <c r="A36" s="843" t="s">
        <v>817</v>
      </c>
      <c r="B36" s="844">
        <v>5456000</v>
      </c>
      <c r="C36" s="844"/>
      <c r="D36" s="844"/>
      <c r="E36" s="845">
        <f t="shared" si="1"/>
        <v>5456000</v>
      </c>
    </row>
    <row r="37" spans="1:5" x14ac:dyDescent="0.2">
      <c r="A37" s="843" t="s">
        <v>818</v>
      </c>
      <c r="B37" s="844"/>
      <c r="C37" s="844"/>
      <c r="D37" s="844"/>
      <c r="E37" s="845">
        <f t="shared" si="1"/>
        <v>0</v>
      </c>
    </row>
    <row r="38" spans="1:5" x14ac:dyDescent="0.2">
      <c r="A38" s="851"/>
      <c r="B38" s="844"/>
      <c r="C38" s="844"/>
      <c r="D38" s="844"/>
      <c r="E38" s="845">
        <f t="shared" si="1"/>
        <v>0</v>
      </c>
    </row>
    <row r="39" spans="1:5" x14ac:dyDescent="0.2">
      <c r="A39" s="851"/>
      <c r="B39" s="844"/>
      <c r="C39" s="844"/>
      <c r="D39" s="844"/>
      <c r="E39" s="845">
        <f t="shared" si="1"/>
        <v>0</v>
      </c>
    </row>
    <row r="40" spans="1:5" ht="13.5" thickBot="1" x14ac:dyDescent="0.25">
      <c r="A40" s="852"/>
      <c r="B40" s="853"/>
      <c r="C40" s="853"/>
      <c r="D40" s="853"/>
      <c r="E40" s="845">
        <f t="shared" si="1"/>
        <v>0</v>
      </c>
    </row>
    <row r="41" spans="1:5" ht="13.5" thickBot="1" x14ac:dyDescent="0.25">
      <c r="A41" s="846" t="s">
        <v>288</v>
      </c>
      <c r="B41" s="847">
        <f>SUM(B34:B40)</f>
        <v>57833000</v>
      </c>
      <c r="C41" s="847">
        <f>SUM(C34:C40)</f>
        <v>0</v>
      </c>
      <c r="D41" s="847">
        <f>SUM(D34:D40)</f>
        <v>0</v>
      </c>
      <c r="E41" s="848">
        <f>SUM(E34:E40)</f>
        <v>57833000</v>
      </c>
    </row>
    <row r="42" spans="1:5" x14ac:dyDescent="0.2">
      <c r="A42" s="832"/>
      <c r="B42" s="832"/>
      <c r="C42" s="832"/>
      <c r="D42" s="832"/>
      <c r="E42" s="832"/>
    </row>
    <row r="43" spans="1:5" ht="30" customHeight="1" x14ac:dyDescent="0.25">
      <c r="A43" s="828" t="s">
        <v>800</v>
      </c>
      <c r="B43" s="829" t="s">
        <v>820</v>
      </c>
      <c r="C43" s="830"/>
      <c r="D43" s="830"/>
      <c r="E43" s="830"/>
    </row>
    <row r="44" spans="1:5" ht="14.25" thickBot="1" x14ac:dyDescent="0.3">
      <c r="A44" s="832"/>
      <c r="B44" s="832"/>
      <c r="C44" s="832"/>
      <c r="D44" s="833" t="s">
        <v>802</v>
      </c>
      <c r="E44" s="833"/>
    </row>
    <row r="45" spans="1:5" ht="15" customHeight="1" thickBot="1" x14ac:dyDescent="0.25">
      <c r="A45" s="834" t="s">
        <v>803</v>
      </c>
      <c r="B45" s="835" t="s">
        <v>804</v>
      </c>
      <c r="C45" s="835" t="s">
        <v>805</v>
      </c>
      <c r="D45" s="835" t="s">
        <v>806</v>
      </c>
      <c r="E45" s="836" t="s">
        <v>254</v>
      </c>
    </row>
    <row r="46" spans="1:5" x14ac:dyDescent="0.2">
      <c r="A46" s="837" t="s">
        <v>807</v>
      </c>
      <c r="B46" s="838"/>
      <c r="C46" s="838"/>
      <c r="D46" s="838"/>
      <c r="E46" s="839">
        <f>SUM(B46:D46)</f>
        <v>0</v>
      </c>
    </row>
    <row r="47" spans="1:5" x14ac:dyDescent="0.2">
      <c r="A47" s="840" t="s">
        <v>808</v>
      </c>
      <c r="B47" s="841"/>
      <c r="C47" s="841"/>
      <c r="D47" s="841"/>
      <c r="E47" s="842">
        <f>SUM(B47:D47)</f>
        <v>0</v>
      </c>
    </row>
    <row r="48" spans="1:5" x14ac:dyDescent="0.2">
      <c r="A48" s="843" t="s">
        <v>809</v>
      </c>
      <c r="B48" s="844">
        <v>67827000</v>
      </c>
      <c r="C48" s="844">
        <v>151374000</v>
      </c>
      <c r="D48" s="844"/>
      <c r="E48" s="845">
        <f>SUM(B48:D48)</f>
        <v>219201000</v>
      </c>
    </row>
    <row r="49" spans="1:5" x14ac:dyDescent="0.2">
      <c r="A49" s="843" t="s">
        <v>810</v>
      </c>
      <c r="B49" s="844"/>
      <c r="C49" s="844"/>
      <c r="D49" s="844"/>
      <c r="E49" s="845">
        <f>SUM(B49:D49)</f>
        <v>0</v>
      </c>
    </row>
    <row r="50" spans="1:5" x14ac:dyDescent="0.2">
      <c r="A50" s="843" t="s">
        <v>811</v>
      </c>
      <c r="B50" s="844"/>
      <c r="C50" s="844"/>
      <c r="D50" s="844"/>
      <c r="E50" s="845">
        <f>SUM(B50:D50)</f>
        <v>0</v>
      </c>
    </row>
    <row r="51" spans="1:5" ht="13.5" thickBot="1" x14ac:dyDescent="0.25">
      <c r="A51" s="843" t="s">
        <v>812</v>
      </c>
      <c r="B51" s="844"/>
      <c r="C51" s="844"/>
      <c r="D51" s="844"/>
      <c r="E51" s="845"/>
    </row>
    <row r="52" spans="1:5" ht="13.5" thickBot="1" x14ac:dyDescent="0.25">
      <c r="A52" s="846" t="s">
        <v>813</v>
      </c>
      <c r="B52" s="847">
        <f>B46+SUM(B48:B51)</f>
        <v>67827000</v>
      </c>
      <c r="C52" s="847">
        <f>C46+SUM(C48:C51)</f>
        <v>151374000</v>
      </c>
      <c r="D52" s="847">
        <f>D46+SUM(D48:D51)</f>
        <v>0</v>
      </c>
      <c r="E52" s="848">
        <f>E46+SUM(E48:E51)</f>
        <v>219201000</v>
      </c>
    </row>
    <row r="53" spans="1:5" ht="13.5" thickBot="1" x14ac:dyDescent="0.25">
      <c r="A53" s="849"/>
      <c r="B53" s="849"/>
      <c r="C53" s="849"/>
      <c r="D53" s="849"/>
      <c r="E53" s="849"/>
    </row>
    <row r="54" spans="1:5" ht="15" customHeight="1" thickBot="1" x14ac:dyDescent="0.25">
      <c r="A54" s="834" t="s">
        <v>814</v>
      </c>
      <c r="B54" s="835" t="s">
        <v>804</v>
      </c>
      <c r="C54" s="835" t="s">
        <v>805</v>
      </c>
      <c r="D54" s="835" t="s">
        <v>806</v>
      </c>
      <c r="E54" s="836" t="s">
        <v>254</v>
      </c>
    </row>
    <row r="55" spans="1:5" x14ac:dyDescent="0.2">
      <c r="A55" s="837" t="s">
        <v>815</v>
      </c>
      <c r="B55" s="838"/>
      <c r="C55" s="838"/>
      <c r="D55" s="838"/>
      <c r="E55" s="839">
        <f t="shared" ref="E55:E61" si="2">SUM(B55:D55)</f>
        <v>0</v>
      </c>
    </row>
    <row r="56" spans="1:5" x14ac:dyDescent="0.2">
      <c r="A56" s="850" t="s">
        <v>816</v>
      </c>
      <c r="B56" s="844">
        <v>54514000</v>
      </c>
      <c r="C56" s="844">
        <v>151374000</v>
      </c>
      <c r="D56" s="844"/>
      <c r="E56" s="845">
        <f t="shared" si="2"/>
        <v>205888000</v>
      </c>
    </row>
    <row r="57" spans="1:5" x14ac:dyDescent="0.2">
      <c r="A57" s="843" t="s">
        <v>817</v>
      </c>
      <c r="B57" s="844">
        <v>13313000</v>
      </c>
      <c r="C57" s="844"/>
      <c r="D57" s="844"/>
      <c r="E57" s="845">
        <f t="shared" si="2"/>
        <v>13313000</v>
      </c>
    </row>
    <row r="58" spans="1:5" x14ac:dyDescent="0.2">
      <c r="A58" s="843" t="s">
        <v>818</v>
      </c>
      <c r="B58" s="844"/>
      <c r="C58" s="844"/>
      <c r="D58" s="844"/>
      <c r="E58" s="845">
        <f t="shared" si="2"/>
        <v>0</v>
      </c>
    </row>
    <row r="59" spans="1:5" x14ac:dyDescent="0.2">
      <c r="A59" s="851"/>
      <c r="B59" s="844"/>
      <c r="C59" s="844"/>
      <c r="D59" s="844"/>
      <c r="E59" s="845">
        <f t="shared" si="2"/>
        <v>0</v>
      </c>
    </row>
    <row r="60" spans="1:5" x14ac:dyDescent="0.2">
      <c r="A60" s="851"/>
      <c r="B60" s="844"/>
      <c r="C60" s="844"/>
      <c r="D60" s="844"/>
      <c r="E60" s="845">
        <f t="shared" si="2"/>
        <v>0</v>
      </c>
    </row>
    <row r="61" spans="1:5" ht="13.5" thickBot="1" x14ac:dyDescent="0.25">
      <c r="A61" s="852"/>
      <c r="B61" s="853"/>
      <c r="C61" s="853"/>
      <c r="D61" s="853"/>
      <c r="E61" s="845">
        <f t="shared" si="2"/>
        <v>0</v>
      </c>
    </row>
    <row r="62" spans="1:5" ht="13.5" thickBot="1" x14ac:dyDescent="0.25">
      <c r="A62" s="846" t="s">
        <v>288</v>
      </c>
      <c r="B62" s="847">
        <f>SUM(B55:B61)</f>
        <v>67827000</v>
      </c>
      <c r="C62" s="847">
        <f>SUM(C55:C61)</f>
        <v>151374000</v>
      </c>
      <c r="D62" s="847">
        <f>SUM(D55:D61)</f>
        <v>0</v>
      </c>
      <c r="E62" s="848">
        <f>SUM(E55:E61)</f>
        <v>219201000</v>
      </c>
    </row>
    <row r="63" spans="1:5" x14ac:dyDescent="0.2">
      <c r="A63" s="832"/>
      <c r="B63" s="832"/>
      <c r="C63" s="832"/>
      <c r="D63" s="832"/>
      <c r="E63" s="832"/>
    </row>
    <row r="64" spans="1:5" ht="15.75" x14ac:dyDescent="0.25">
      <c r="A64" s="828" t="s">
        <v>800</v>
      </c>
      <c r="B64" s="854" t="s">
        <v>821</v>
      </c>
      <c r="C64" s="855"/>
      <c r="D64" s="855"/>
      <c r="E64" s="855"/>
    </row>
    <row r="65" spans="1:5" ht="14.25" thickBot="1" x14ac:dyDescent="0.3">
      <c r="A65" s="832"/>
      <c r="B65" s="832"/>
      <c r="C65" s="832"/>
      <c r="D65" s="833" t="s">
        <v>802</v>
      </c>
      <c r="E65" s="833"/>
    </row>
    <row r="66" spans="1:5" ht="15" customHeight="1" thickBot="1" x14ac:dyDescent="0.25">
      <c r="A66" s="834" t="s">
        <v>803</v>
      </c>
      <c r="B66" s="835" t="s">
        <v>804</v>
      </c>
      <c r="C66" s="835" t="s">
        <v>805</v>
      </c>
      <c r="D66" s="835" t="s">
        <v>806</v>
      </c>
      <c r="E66" s="836" t="s">
        <v>254</v>
      </c>
    </row>
    <row r="67" spans="1:5" x14ac:dyDescent="0.2">
      <c r="A67" s="837" t="s">
        <v>807</v>
      </c>
      <c r="B67" s="838"/>
      <c r="C67" s="838"/>
      <c r="D67" s="838"/>
      <c r="E67" s="839">
        <f>SUM(B67:D67)</f>
        <v>0</v>
      </c>
    </row>
    <row r="68" spans="1:5" x14ac:dyDescent="0.2">
      <c r="A68" s="840" t="s">
        <v>808</v>
      </c>
      <c r="B68" s="841"/>
      <c r="C68" s="841"/>
      <c r="D68" s="841"/>
      <c r="E68" s="842">
        <f>SUM(B68:D68)</f>
        <v>0</v>
      </c>
    </row>
    <row r="69" spans="1:5" x14ac:dyDescent="0.2">
      <c r="A69" s="843" t="s">
        <v>809</v>
      </c>
      <c r="B69" s="844">
        <v>89171000</v>
      </c>
      <c r="C69" s="844"/>
      <c r="D69" s="844"/>
      <c r="E69" s="845">
        <f>SUM(B69:D69)</f>
        <v>89171000</v>
      </c>
    </row>
    <row r="70" spans="1:5" x14ac:dyDescent="0.2">
      <c r="A70" s="843" t="s">
        <v>810</v>
      </c>
      <c r="B70" s="844"/>
      <c r="C70" s="844"/>
      <c r="D70" s="844"/>
      <c r="E70" s="845">
        <f>SUM(B70:D70)</f>
        <v>0</v>
      </c>
    </row>
    <row r="71" spans="1:5" x14ac:dyDescent="0.2">
      <c r="A71" s="843" t="s">
        <v>811</v>
      </c>
      <c r="B71" s="844"/>
      <c r="C71" s="844"/>
      <c r="D71" s="844"/>
      <c r="E71" s="845">
        <f>SUM(B71:D71)</f>
        <v>0</v>
      </c>
    </row>
    <row r="72" spans="1:5" ht="13.5" thickBot="1" x14ac:dyDescent="0.25">
      <c r="A72" s="843" t="s">
        <v>812</v>
      </c>
      <c r="B72" s="844"/>
      <c r="C72" s="844"/>
      <c r="D72" s="844"/>
      <c r="E72" s="845"/>
    </row>
    <row r="73" spans="1:5" ht="13.5" thickBot="1" x14ac:dyDescent="0.25">
      <c r="A73" s="846" t="s">
        <v>813</v>
      </c>
      <c r="B73" s="847">
        <f>B67+SUM(B69:B72)</f>
        <v>89171000</v>
      </c>
      <c r="C73" s="847">
        <f>C67+SUM(C69:C72)</f>
        <v>0</v>
      </c>
      <c r="D73" s="847">
        <f>D67+SUM(D69:D72)</f>
        <v>0</v>
      </c>
      <c r="E73" s="848">
        <f>E67+SUM(E69:E72)</f>
        <v>89171000</v>
      </c>
    </row>
    <row r="74" spans="1:5" ht="13.5" thickBot="1" x14ac:dyDescent="0.25">
      <c r="A74" s="849"/>
      <c r="B74" s="849"/>
      <c r="C74" s="849"/>
      <c r="D74" s="849"/>
      <c r="E74" s="849"/>
    </row>
    <row r="75" spans="1:5" ht="15" customHeight="1" thickBot="1" x14ac:dyDescent="0.25">
      <c r="A75" s="834" t="s">
        <v>814</v>
      </c>
      <c r="B75" s="835" t="s">
        <v>804</v>
      </c>
      <c r="C75" s="835" t="s">
        <v>805</v>
      </c>
      <c r="D75" s="835" t="s">
        <v>806</v>
      </c>
      <c r="E75" s="836" t="s">
        <v>254</v>
      </c>
    </row>
    <row r="76" spans="1:5" x14ac:dyDescent="0.2">
      <c r="A76" s="837" t="s">
        <v>815</v>
      </c>
      <c r="B76" s="838"/>
      <c r="C76" s="838"/>
      <c r="D76" s="838"/>
      <c r="E76" s="839">
        <f t="shared" ref="E76:E82" si="3">SUM(B76:D76)</f>
        <v>0</v>
      </c>
    </row>
    <row r="77" spans="1:5" x14ac:dyDescent="0.2">
      <c r="A77" s="850" t="s">
        <v>816</v>
      </c>
      <c r="B77" s="844">
        <v>57028000</v>
      </c>
      <c r="C77" s="844"/>
      <c r="D77" s="844"/>
      <c r="E77" s="845">
        <f t="shared" si="3"/>
        <v>57028000</v>
      </c>
    </row>
    <row r="78" spans="1:5" x14ac:dyDescent="0.2">
      <c r="A78" s="843" t="s">
        <v>817</v>
      </c>
      <c r="B78" s="844">
        <v>32143000</v>
      </c>
      <c r="C78" s="844"/>
      <c r="D78" s="844"/>
      <c r="E78" s="845">
        <f t="shared" si="3"/>
        <v>32143000</v>
      </c>
    </row>
    <row r="79" spans="1:5" x14ac:dyDescent="0.2">
      <c r="A79" s="843" t="s">
        <v>818</v>
      </c>
      <c r="B79" s="844"/>
      <c r="C79" s="844"/>
      <c r="D79" s="844"/>
      <c r="E79" s="845">
        <f t="shared" si="3"/>
        <v>0</v>
      </c>
    </row>
    <row r="80" spans="1:5" x14ac:dyDescent="0.2">
      <c r="A80" s="851"/>
      <c r="B80" s="844"/>
      <c r="C80" s="844"/>
      <c r="D80" s="844"/>
      <c r="E80" s="845">
        <f t="shared" si="3"/>
        <v>0</v>
      </c>
    </row>
    <row r="81" spans="1:5" x14ac:dyDescent="0.2">
      <c r="A81" s="851"/>
      <c r="B81" s="844"/>
      <c r="C81" s="844"/>
      <c r="D81" s="844"/>
      <c r="E81" s="845">
        <f t="shared" si="3"/>
        <v>0</v>
      </c>
    </row>
    <row r="82" spans="1:5" ht="13.5" thickBot="1" x14ac:dyDescent="0.25">
      <c r="A82" s="852"/>
      <c r="B82" s="853"/>
      <c r="C82" s="853"/>
      <c r="D82" s="853"/>
      <c r="E82" s="845">
        <f t="shared" si="3"/>
        <v>0</v>
      </c>
    </row>
    <row r="83" spans="1:5" ht="13.5" thickBot="1" x14ac:dyDescent="0.25">
      <c r="A83" s="846" t="s">
        <v>288</v>
      </c>
      <c r="B83" s="847">
        <f>SUM(B76:B82)</f>
        <v>89171000</v>
      </c>
      <c r="C83" s="847">
        <f>SUM(C76:C82)</f>
        <v>0</v>
      </c>
      <c r="D83" s="847">
        <f>SUM(D76:D82)</f>
        <v>0</v>
      </c>
      <c r="E83" s="848">
        <f>SUM(E76:E82)</f>
        <v>89171000</v>
      </c>
    </row>
    <row r="84" spans="1:5" x14ac:dyDescent="0.2">
      <c r="A84" s="832"/>
      <c r="B84" s="832"/>
      <c r="C84" s="832"/>
      <c r="D84" s="832"/>
      <c r="E84" s="832"/>
    </row>
    <row r="85" spans="1:5" ht="25.5" customHeight="1" x14ac:dyDescent="0.25">
      <c r="A85" s="828" t="s">
        <v>800</v>
      </c>
      <c r="B85" s="856" t="s">
        <v>822</v>
      </c>
      <c r="C85" s="856"/>
      <c r="D85" s="856"/>
      <c r="E85" s="856"/>
    </row>
    <row r="86" spans="1:5" ht="14.25" thickBot="1" x14ac:dyDescent="0.3">
      <c r="A86" s="832"/>
      <c r="B86" s="832"/>
      <c r="C86" s="832"/>
      <c r="D86" s="833" t="s">
        <v>802</v>
      </c>
      <c r="E86" s="833"/>
    </row>
    <row r="87" spans="1:5" ht="15" customHeight="1" thickBot="1" x14ac:dyDescent="0.25">
      <c r="A87" s="834" t="s">
        <v>803</v>
      </c>
      <c r="B87" s="835" t="s">
        <v>804</v>
      </c>
      <c r="C87" s="835" t="s">
        <v>805</v>
      </c>
      <c r="D87" s="835" t="s">
        <v>806</v>
      </c>
      <c r="E87" s="836" t="s">
        <v>254</v>
      </c>
    </row>
    <row r="88" spans="1:5" x14ac:dyDescent="0.2">
      <c r="A88" s="837" t="s">
        <v>807</v>
      </c>
      <c r="B88" s="838"/>
      <c r="C88" s="838"/>
      <c r="D88" s="838"/>
      <c r="E88" s="839">
        <f>SUM(B88:D88)</f>
        <v>0</v>
      </c>
    </row>
    <row r="89" spans="1:5" x14ac:dyDescent="0.2">
      <c r="A89" s="840" t="s">
        <v>808</v>
      </c>
      <c r="B89" s="841"/>
      <c r="C89" s="841"/>
      <c r="D89" s="841"/>
      <c r="E89" s="842">
        <f>SUM(B89:D89)</f>
        <v>0</v>
      </c>
    </row>
    <row r="90" spans="1:5" x14ac:dyDescent="0.2">
      <c r="A90" s="843" t="s">
        <v>809</v>
      </c>
      <c r="B90" s="844">
        <v>235523000</v>
      </c>
      <c r="C90" s="844">
        <v>90606000</v>
      </c>
      <c r="D90" s="844"/>
      <c r="E90" s="845">
        <f>SUM(B90:D90)</f>
        <v>326129000</v>
      </c>
    </row>
    <row r="91" spans="1:5" x14ac:dyDescent="0.2">
      <c r="A91" s="843" t="s">
        <v>810</v>
      </c>
      <c r="B91" s="844"/>
      <c r="C91" s="844"/>
      <c r="D91" s="844"/>
      <c r="E91" s="845">
        <f>SUM(B91:D91)</f>
        <v>0</v>
      </c>
    </row>
    <row r="92" spans="1:5" x14ac:dyDescent="0.2">
      <c r="A92" s="843" t="s">
        <v>811</v>
      </c>
      <c r="B92" s="844"/>
      <c r="C92" s="844"/>
      <c r="D92" s="844"/>
      <c r="E92" s="845">
        <f>SUM(B92:D92)</f>
        <v>0</v>
      </c>
    </row>
    <row r="93" spans="1:5" ht="13.5" thickBot="1" x14ac:dyDescent="0.25">
      <c r="A93" s="843" t="s">
        <v>812</v>
      </c>
      <c r="B93" s="844"/>
      <c r="C93" s="844"/>
      <c r="D93" s="844"/>
      <c r="E93" s="845"/>
    </row>
    <row r="94" spans="1:5" ht="13.5" thickBot="1" x14ac:dyDescent="0.25">
      <c r="A94" s="846" t="s">
        <v>813</v>
      </c>
      <c r="B94" s="847">
        <f>B88+SUM(B90:B93)</f>
        <v>235523000</v>
      </c>
      <c r="C94" s="847">
        <f>C88+SUM(C90:C93)</f>
        <v>90606000</v>
      </c>
      <c r="D94" s="847">
        <f>D88+SUM(D90:D93)</f>
        <v>0</v>
      </c>
      <c r="E94" s="848">
        <f>E88+SUM(E90:E93)</f>
        <v>326129000</v>
      </c>
    </row>
    <row r="95" spans="1:5" ht="13.5" thickBot="1" x14ac:dyDescent="0.25">
      <c r="A95" s="849"/>
      <c r="B95" s="849"/>
      <c r="C95" s="849"/>
      <c r="D95" s="849"/>
      <c r="E95" s="849"/>
    </row>
    <row r="96" spans="1:5" ht="15" customHeight="1" thickBot="1" x14ac:dyDescent="0.25">
      <c r="A96" s="834" t="s">
        <v>814</v>
      </c>
      <c r="B96" s="835" t="s">
        <v>804</v>
      </c>
      <c r="C96" s="835" t="s">
        <v>805</v>
      </c>
      <c r="D96" s="835" t="s">
        <v>806</v>
      </c>
      <c r="E96" s="836" t="s">
        <v>254</v>
      </c>
    </row>
    <row r="97" spans="1:5" x14ac:dyDescent="0.2">
      <c r="A97" s="837" t="s">
        <v>815</v>
      </c>
      <c r="B97" s="838"/>
      <c r="C97" s="838"/>
      <c r="D97" s="838"/>
      <c r="E97" s="839">
        <f t="shared" ref="E97:E103" si="4">SUM(B97:D97)</f>
        <v>0</v>
      </c>
    </row>
    <row r="98" spans="1:5" x14ac:dyDescent="0.2">
      <c r="A98" s="850" t="s">
        <v>816</v>
      </c>
      <c r="B98" s="844">
        <v>220012000</v>
      </c>
      <c r="C98" s="844">
        <v>90606000</v>
      </c>
      <c r="D98" s="844"/>
      <c r="E98" s="845">
        <f t="shared" si="4"/>
        <v>310618000</v>
      </c>
    </row>
    <row r="99" spans="1:5" x14ac:dyDescent="0.2">
      <c r="A99" s="843" t="s">
        <v>817</v>
      </c>
      <c r="B99" s="844">
        <v>15511000</v>
      </c>
      <c r="C99" s="844"/>
      <c r="D99" s="844"/>
      <c r="E99" s="845">
        <f t="shared" si="4"/>
        <v>15511000</v>
      </c>
    </row>
    <row r="100" spans="1:5" x14ac:dyDescent="0.2">
      <c r="A100" s="843" t="s">
        <v>818</v>
      </c>
      <c r="B100" s="844"/>
      <c r="C100" s="844"/>
      <c r="D100" s="844"/>
      <c r="E100" s="845">
        <f t="shared" si="4"/>
        <v>0</v>
      </c>
    </row>
    <row r="101" spans="1:5" x14ac:dyDescent="0.2">
      <c r="A101" s="851"/>
      <c r="B101" s="844"/>
      <c r="C101" s="844"/>
      <c r="D101" s="844"/>
      <c r="E101" s="845">
        <f t="shared" si="4"/>
        <v>0</v>
      </c>
    </row>
    <row r="102" spans="1:5" x14ac:dyDescent="0.2">
      <c r="A102" s="851"/>
      <c r="B102" s="844"/>
      <c r="C102" s="844"/>
      <c r="D102" s="844"/>
      <c r="E102" s="845">
        <f t="shared" si="4"/>
        <v>0</v>
      </c>
    </row>
    <row r="103" spans="1:5" ht="13.5" thickBot="1" x14ac:dyDescent="0.25">
      <c r="A103" s="852"/>
      <c r="B103" s="853"/>
      <c r="C103" s="853"/>
      <c r="D103" s="853"/>
      <c r="E103" s="845">
        <f t="shared" si="4"/>
        <v>0</v>
      </c>
    </row>
    <row r="104" spans="1:5" ht="13.5" thickBot="1" x14ac:dyDescent="0.25">
      <c r="A104" s="846" t="s">
        <v>288</v>
      </c>
      <c r="B104" s="847">
        <f>SUM(B97:B103)</f>
        <v>235523000</v>
      </c>
      <c r="C104" s="847">
        <f>SUM(C97:C103)</f>
        <v>90606000</v>
      </c>
      <c r="D104" s="847">
        <f>SUM(D97:D103)</f>
        <v>0</v>
      </c>
      <c r="E104" s="848">
        <f>SUM(E97:E103)</f>
        <v>326129000</v>
      </c>
    </row>
    <row r="105" spans="1:5" x14ac:dyDescent="0.2">
      <c r="A105" s="832"/>
      <c r="B105" s="832"/>
      <c r="C105" s="832"/>
      <c r="D105" s="832"/>
      <c r="E105" s="832"/>
    </row>
    <row r="106" spans="1:5" ht="27.75" customHeight="1" x14ac:dyDescent="0.25">
      <c r="A106" s="828" t="s">
        <v>800</v>
      </c>
      <c r="B106" s="829" t="s">
        <v>823</v>
      </c>
      <c r="C106" s="830"/>
      <c r="D106" s="830"/>
      <c r="E106" s="830"/>
    </row>
    <row r="107" spans="1:5" ht="14.25" thickBot="1" x14ac:dyDescent="0.3">
      <c r="A107" s="832"/>
      <c r="B107" s="832"/>
      <c r="C107" s="832"/>
      <c r="D107" s="833" t="s">
        <v>802</v>
      </c>
      <c r="E107" s="833"/>
    </row>
    <row r="108" spans="1:5" ht="15" customHeight="1" thickBot="1" x14ac:dyDescent="0.25">
      <c r="A108" s="834" t="s">
        <v>803</v>
      </c>
      <c r="B108" s="835" t="s">
        <v>804</v>
      </c>
      <c r="C108" s="835" t="s">
        <v>805</v>
      </c>
      <c r="D108" s="835" t="s">
        <v>806</v>
      </c>
      <c r="E108" s="836" t="s">
        <v>254</v>
      </c>
    </row>
    <row r="109" spans="1:5" x14ac:dyDescent="0.2">
      <c r="A109" s="837" t="s">
        <v>807</v>
      </c>
      <c r="B109" s="838"/>
      <c r="C109" s="838"/>
      <c r="D109" s="838"/>
      <c r="E109" s="839">
        <f>SUM(B109:D109)</f>
        <v>0</v>
      </c>
    </row>
    <row r="110" spans="1:5" x14ac:dyDescent="0.2">
      <c r="A110" s="840" t="s">
        <v>808</v>
      </c>
      <c r="B110" s="841"/>
      <c r="C110" s="841"/>
      <c r="D110" s="841"/>
      <c r="E110" s="842">
        <f>SUM(B110:D110)</f>
        <v>0</v>
      </c>
    </row>
    <row r="111" spans="1:5" x14ac:dyDescent="0.2">
      <c r="A111" s="843" t="s">
        <v>809</v>
      </c>
      <c r="B111" s="844"/>
      <c r="C111" s="844"/>
      <c r="D111" s="844"/>
      <c r="E111" s="845">
        <f>SUM(B111:D111)</f>
        <v>0</v>
      </c>
    </row>
    <row r="112" spans="1:5" x14ac:dyDescent="0.2">
      <c r="A112" s="843" t="s">
        <v>810</v>
      </c>
      <c r="B112" s="844"/>
      <c r="C112" s="844"/>
      <c r="D112" s="844"/>
      <c r="E112" s="845">
        <f>SUM(B112:D112)</f>
        <v>0</v>
      </c>
    </row>
    <row r="113" spans="1:5" x14ac:dyDescent="0.2">
      <c r="A113" s="843" t="s">
        <v>811</v>
      </c>
      <c r="B113" s="844"/>
      <c r="C113" s="844"/>
      <c r="D113" s="844"/>
      <c r="E113" s="845">
        <f>SUM(B113:D113)</f>
        <v>0</v>
      </c>
    </row>
    <row r="114" spans="1:5" ht="13.5" thickBot="1" x14ac:dyDescent="0.25">
      <c r="A114" s="843" t="s">
        <v>812</v>
      </c>
      <c r="B114" s="844"/>
      <c r="C114" s="844"/>
      <c r="D114" s="844"/>
      <c r="E114" s="845"/>
    </row>
    <row r="115" spans="1:5" ht="13.5" thickBot="1" x14ac:dyDescent="0.25">
      <c r="A115" s="846" t="s">
        <v>813</v>
      </c>
      <c r="B115" s="847">
        <f>B109+SUM(B111:B114)</f>
        <v>0</v>
      </c>
      <c r="C115" s="847">
        <f>C109+SUM(C111:C114)</f>
        <v>0</v>
      </c>
      <c r="D115" s="847">
        <f>D109+SUM(D111:D114)</f>
        <v>0</v>
      </c>
      <c r="E115" s="848">
        <f>E109+SUM(E111:E114)</f>
        <v>0</v>
      </c>
    </row>
    <row r="116" spans="1:5" ht="13.5" thickBot="1" x14ac:dyDescent="0.25">
      <c r="A116" s="849"/>
      <c r="B116" s="849"/>
      <c r="C116" s="849"/>
      <c r="D116" s="849"/>
      <c r="E116" s="849"/>
    </row>
    <row r="117" spans="1:5" ht="15" customHeight="1" thickBot="1" x14ac:dyDescent="0.25">
      <c r="A117" s="834" t="s">
        <v>814</v>
      </c>
      <c r="B117" s="835" t="s">
        <v>804</v>
      </c>
      <c r="C117" s="835" t="s">
        <v>805</v>
      </c>
      <c r="D117" s="835" t="s">
        <v>806</v>
      </c>
      <c r="E117" s="836" t="s">
        <v>254</v>
      </c>
    </row>
    <row r="118" spans="1:5" x14ac:dyDescent="0.2">
      <c r="A118" s="837" t="s">
        <v>815</v>
      </c>
      <c r="B118" s="838">
        <v>1967000</v>
      </c>
      <c r="C118" s="838">
        <v>3508000</v>
      </c>
      <c r="D118" s="838"/>
      <c r="E118" s="839">
        <f t="shared" ref="E118:E124" si="5">SUM(B118:D118)</f>
        <v>5475000</v>
      </c>
    </row>
    <row r="119" spans="1:5" x14ac:dyDescent="0.2">
      <c r="A119" s="850" t="s">
        <v>816</v>
      </c>
      <c r="B119" s="844"/>
      <c r="C119" s="844"/>
      <c r="D119" s="844"/>
      <c r="E119" s="845">
        <f t="shared" si="5"/>
        <v>0</v>
      </c>
    </row>
    <row r="120" spans="1:5" x14ac:dyDescent="0.2">
      <c r="A120" s="843" t="s">
        <v>817</v>
      </c>
      <c r="B120" s="844"/>
      <c r="C120" s="844"/>
      <c r="D120" s="844"/>
      <c r="E120" s="845">
        <f t="shared" si="5"/>
        <v>0</v>
      </c>
    </row>
    <row r="121" spans="1:5" x14ac:dyDescent="0.2">
      <c r="A121" s="843" t="s">
        <v>818</v>
      </c>
      <c r="B121" s="844"/>
      <c r="C121" s="844"/>
      <c r="D121" s="844"/>
      <c r="E121" s="845">
        <f t="shared" si="5"/>
        <v>0</v>
      </c>
    </row>
    <row r="122" spans="1:5" x14ac:dyDescent="0.2">
      <c r="A122" s="851"/>
      <c r="B122" s="844"/>
      <c r="C122" s="844"/>
      <c r="D122" s="844"/>
      <c r="E122" s="845">
        <f t="shared" si="5"/>
        <v>0</v>
      </c>
    </row>
    <row r="123" spans="1:5" x14ac:dyDescent="0.2">
      <c r="A123" s="851"/>
      <c r="B123" s="844"/>
      <c r="C123" s="844"/>
      <c r="D123" s="844"/>
      <c r="E123" s="845">
        <f t="shared" si="5"/>
        <v>0</v>
      </c>
    </row>
    <row r="124" spans="1:5" ht="13.5" thickBot="1" x14ac:dyDescent="0.25">
      <c r="A124" s="852"/>
      <c r="B124" s="853"/>
      <c r="C124" s="853"/>
      <c r="D124" s="853"/>
      <c r="E124" s="845">
        <f t="shared" si="5"/>
        <v>0</v>
      </c>
    </row>
    <row r="125" spans="1:5" ht="13.5" thickBot="1" x14ac:dyDescent="0.25">
      <c r="A125" s="846" t="s">
        <v>288</v>
      </c>
      <c r="B125" s="847">
        <f>SUM(B118:B124)</f>
        <v>1967000</v>
      </c>
      <c r="C125" s="847">
        <f>SUM(C118:C124)</f>
        <v>3508000</v>
      </c>
      <c r="D125" s="847">
        <f>SUM(D118:D124)</f>
        <v>0</v>
      </c>
      <c r="E125" s="848">
        <f>SUM(E118:E124)</f>
        <v>5475000</v>
      </c>
    </row>
    <row r="126" spans="1:5" ht="15.75" x14ac:dyDescent="0.25">
      <c r="A126" s="828" t="s">
        <v>800</v>
      </c>
      <c r="B126" s="854" t="s">
        <v>824</v>
      </c>
      <c r="C126" s="855"/>
      <c r="D126" s="855"/>
      <c r="E126" s="855"/>
    </row>
    <row r="127" spans="1:5" ht="14.25" thickBot="1" x14ac:dyDescent="0.3">
      <c r="A127" s="832"/>
      <c r="B127" s="832"/>
      <c r="C127" s="832"/>
      <c r="D127" s="833" t="s">
        <v>802</v>
      </c>
      <c r="E127" s="833"/>
    </row>
    <row r="128" spans="1:5" ht="15" customHeight="1" thickBot="1" x14ac:dyDescent="0.25">
      <c r="A128" s="834" t="s">
        <v>803</v>
      </c>
      <c r="B128" s="835" t="s">
        <v>804</v>
      </c>
      <c r="C128" s="835" t="s">
        <v>805</v>
      </c>
      <c r="D128" s="835" t="s">
        <v>806</v>
      </c>
      <c r="E128" s="836" t="s">
        <v>254</v>
      </c>
    </row>
    <row r="129" spans="1:5" x14ac:dyDescent="0.2">
      <c r="A129" s="837" t="s">
        <v>807</v>
      </c>
      <c r="B129" s="838"/>
      <c r="C129" s="838"/>
      <c r="D129" s="838"/>
      <c r="E129" s="839">
        <f>SUM(B129:D129)</f>
        <v>0</v>
      </c>
    </row>
    <row r="130" spans="1:5" x14ac:dyDescent="0.2">
      <c r="A130" s="840" t="s">
        <v>808</v>
      </c>
      <c r="B130" s="841"/>
      <c r="C130" s="841"/>
      <c r="D130" s="841"/>
      <c r="E130" s="842">
        <f>SUM(B130:D130)</f>
        <v>0</v>
      </c>
    </row>
    <row r="131" spans="1:5" x14ac:dyDescent="0.2">
      <c r="A131" s="843" t="s">
        <v>809</v>
      </c>
      <c r="B131" s="844">
        <v>85893000</v>
      </c>
      <c r="C131" s="844"/>
      <c r="D131" s="844"/>
      <c r="E131" s="845">
        <f>SUM(B131:D131)</f>
        <v>85893000</v>
      </c>
    </row>
    <row r="132" spans="1:5" x14ac:dyDescent="0.2">
      <c r="A132" s="843" t="s">
        <v>810</v>
      </c>
      <c r="B132" s="844"/>
      <c r="C132" s="844"/>
      <c r="D132" s="844"/>
      <c r="E132" s="845">
        <f>SUM(B132:D132)</f>
        <v>0</v>
      </c>
    </row>
    <row r="133" spans="1:5" x14ac:dyDescent="0.2">
      <c r="A133" s="843" t="s">
        <v>811</v>
      </c>
      <c r="B133" s="844"/>
      <c r="C133" s="844"/>
      <c r="D133" s="844"/>
      <c r="E133" s="845">
        <f>SUM(B133:D133)</f>
        <v>0</v>
      </c>
    </row>
    <row r="134" spans="1:5" ht="13.5" thickBot="1" x14ac:dyDescent="0.25">
      <c r="A134" s="843" t="s">
        <v>812</v>
      </c>
      <c r="B134" s="844"/>
      <c r="C134" s="844"/>
      <c r="D134" s="844"/>
      <c r="E134" s="845"/>
    </row>
    <row r="135" spans="1:5" ht="13.5" thickBot="1" x14ac:dyDescent="0.25">
      <c r="A135" s="846" t="s">
        <v>813</v>
      </c>
      <c r="B135" s="847">
        <f>B129+SUM(B131:B134)</f>
        <v>85893000</v>
      </c>
      <c r="C135" s="847">
        <f>C129+SUM(C131:C134)</f>
        <v>0</v>
      </c>
      <c r="D135" s="847">
        <f>D129+SUM(D131:D134)</f>
        <v>0</v>
      </c>
      <c r="E135" s="848">
        <f>E129+SUM(E131:E134)</f>
        <v>85893000</v>
      </c>
    </row>
    <row r="136" spans="1:5" ht="13.5" thickBot="1" x14ac:dyDescent="0.25">
      <c r="A136" s="849"/>
      <c r="B136" s="849"/>
      <c r="C136" s="849"/>
      <c r="D136" s="849"/>
      <c r="E136" s="849"/>
    </row>
    <row r="137" spans="1:5" ht="15" customHeight="1" thickBot="1" x14ac:dyDescent="0.25">
      <c r="A137" s="834" t="s">
        <v>814</v>
      </c>
      <c r="B137" s="835" t="s">
        <v>804</v>
      </c>
      <c r="C137" s="835" t="s">
        <v>805</v>
      </c>
      <c r="D137" s="835" t="s">
        <v>806</v>
      </c>
      <c r="E137" s="836" t="s">
        <v>254</v>
      </c>
    </row>
    <row r="138" spans="1:5" x14ac:dyDescent="0.2">
      <c r="A138" s="837" t="s">
        <v>815</v>
      </c>
      <c r="B138" s="838"/>
      <c r="C138" s="838"/>
      <c r="D138" s="838"/>
      <c r="E138" s="839">
        <f t="shared" ref="E138:E144" si="6">SUM(B138:D138)</f>
        <v>0</v>
      </c>
    </row>
    <row r="139" spans="1:5" x14ac:dyDescent="0.2">
      <c r="A139" s="850" t="s">
        <v>816</v>
      </c>
      <c r="B139" s="844">
        <v>75790000</v>
      </c>
      <c r="C139" s="844"/>
      <c r="D139" s="844"/>
      <c r="E139" s="845">
        <f t="shared" si="6"/>
        <v>75790000</v>
      </c>
    </row>
    <row r="140" spans="1:5" x14ac:dyDescent="0.2">
      <c r="A140" s="843" t="s">
        <v>817</v>
      </c>
      <c r="B140" s="844">
        <v>10103000</v>
      </c>
      <c r="C140" s="844"/>
      <c r="D140" s="844"/>
      <c r="E140" s="845">
        <f t="shared" si="6"/>
        <v>10103000</v>
      </c>
    </row>
    <row r="141" spans="1:5" x14ac:dyDescent="0.2">
      <c r="A141" s="843" t="s">
        <v>818</v>
      </c>
      <c r="B141" s="844"/>
      <c r="C141" s="844"/>
      <c r="D141" s="844"/>
      <c r="E141" s="845">
        <f t="shared" si="6"/>
        <v>0</v>
      </c>
    </row>
    <row r="142" spans="1:5" x14ac:dyDescent="0.2">
      <c r="A142" s="851"/>
      <c r="B142" s="844"/>
      <c r="C142" s="844"/>
      <c r="D142" s="844"/>
      <c r="E142" s="845">
        <f t="shared" si="6"/>
        <v>0</v>
      </c>
    </row>
    <row r="143" spans="1:5" x14ac:dyDescent="0.2">
      <c r="A143" s="851"/>
      <c r="B143" s="844"/>
      <c r="C143" s="844"/>
      <c r="D143" s="844"/>
      <c r="E143" s="845">
        <f t="shared" si="6"/>
        <v>0</v>
      </c>
    </row>
    <row r="144" spans="1:5" ht="13.5" thickBot="1" x14ac:dyDescent="0.25">
      <c r="A144" s="852"/>
      <c r="B144" s="853"/>
      <c r="C144" s="853"/>
      <c r="D144" s="853"/>
      <c r="E144" s="845">
        <f t="shared" si="6"/>
        <v>0</v>
      </c>
    </row>
    <row r="145" spans="1:5" ht="13.5" thickBot="1" x14ac:dyDescent="0.25">
      <c r="A145" s="846" t="s">
        <v>288</v>
      </c>
      <c r="B145" s="847">
        <f>SUM(B138:B144)</f>
        <v>85893000</v>
      </c>
      <c r="C145" s="847">
        <f>SUM(C138:C144)</f>
        <v>0</v>
      </c>
      <c r="D145" s="847">
        <f>SUM(D138:D144)</f>
        <v>0</v>
      </c>
      <c r="E145" s="848">
        <f>SUM(E138:E144)</f>
        <v>85893000</v>
      </c>
    </row>
    <row r="146" spans="1:5" ht="15.75" x14ac:dyDescent="0.25">
      <c r="A146" s="828" t="s">
        <v>800</v>
      </c>
      <c r="B146" s="854" t="s">
        <v>825</v>
      </c>
      <c r="C146" s="855"/>
      <c r="D146" s="855"/>
      <c r="E146" s="855"/>
    </row>
    <row r="147" spans="1:5" ht="14.25" thickBot="1" x14ac:dyDescent="0.3">
      <c r="A147" s="832"/>
      <c r="B147" s="832"/>
      <c r="C147" s="832"/>
      <c r="D147" s="833" t="s">
        <v>802</v>
      </c>
      <c r="E147" s="833"/>
    </row>
    <row r="148" spans="1:5" ht="15" customHeight="1" thickBot="1" x14ac:dyDescent="0.25">
      <c r="A148" s="834" t="s">
        <v>803</v>
      </c>
      <c r="B148" s="835" t="s">
        <v>804</v>
      </c>
      <c r="C148" s="835" t="s">
        <v>805</v>
      </c>
      <c r="D148" s="835" t="s">
        <v>806</v>
      </c>
      <c r="E148" s="836" t="s">
        <v>254</v>
      </c>
    </row>
    <row r="149" spans="1:5" x14ac:dyDescent="0.2">
      <c r="A149" s="837" t="s">
        <v>807</v>
      </c>
      <c r="B149" s="838"/>
      <c r="C149" s="838"/>
      <c r="D149" s="838"/>
      <c r="E149" s="839">
        <f>SUM(B149:D149)</f>
        <v>0</v>
      </c>
    </row>
    <row r="150" spans="1:5" x14ac:dyDescent="0.2">
      <c r="A150" s="840" t="s">
        <v>808</v>
      </c>
      <c r="B150" s="841"/>
      <c r="C150" s="841"/>
      <c r="D150" s="841"/>
      <c r="E150" s="842">
        <f>SUM(B150:D150)</f>
        <v>0</v>
      </c>
    </row>
    <row r="151" spans="1:5" x14ac:dyDescent="0.2">
      <c r="A151" s="843" t="s">
        <v>809</v>
      </c>
      <c r="B151" s="844">
        <v>400984000</v>
      </c>
      <c r="C151" s="844"/>
      <c r="D151" s="844"/>
      <c r="E151" s="845">
        <f>SUM(B151:D151)</f>
        <v>400984000</v>
      </c>
    </row>
    <row r="152" spans="1:5" x14ac:dyDescent="0.2">
      <c r="A152" s="843" t="s">
        <v>810</v>
      </c>
      <c r="B152" s="844"/>
      <c r="C152" s="844"/>
      <c r="D152" s="844"/>
      <c r="E152" s="845">
        <f>SUM(B152:D152)</f>
        <v>0</v>
      </c>
    </row>
    <row r="153" spans="1:5" x14ac:dyDescent="0.2">
      <c r="A153" s="843" t="s">
        <v>811</v>
      </c>
      <c r="B153" s="844"/>
      <c r="C153" s="844"/>
      <c r="D153" s="844"/>
      <c r="E153" s="845">
        <f>SUM(B153:D153)</f>
        <v>0</v>
      </c>
    </row>
    <row r="154" spans="1:5" ht="13.5" thickBot="1" x14ac:dyDescent="0.25">
      <c r="A154" s="843" t="s">
        <v>812</v>
      </c>
      <c r="B154" s="844"/>
      <c r="C154" s="844"/>
      <c r="D154" s="844"/>
      <c r="E154" s="845"/>
    </row>
    <row r="155" spans="1:5" ht="13.5" thickBot="1" x14ac:dyDescent="0.25">
      <c r="A155" s="846" t="s">
        <v>813</v>
      </c>
      <c r="B155" s="847">
        <f>B149+SUM(B151:B154)</f>
        <v>400984000</v>
      </c>
      <c r="C155" s="847">
        <f>C149+SUM(C151:C154)</f>
        <v>0</v>
      </c>
      <c r="D155" s="847">
        <f>D149+SUM(D151:D154)</f>
        <v>0</v>
      </c>
      <c r="E155" s="848">
        <f>E149+SUM(E151:E154)</f>
        <v>400984000</v>
      </c>
    </row>
    <row r="156" spans="1:5" ht="13.5" thickBot="1" x14ac:dyDescent="0.25">
      <c r="A156" s="849"/>
      <c r="B156" s="849"/>
      <c r="C156" s="849"/>
      <c r="D156" s="849"/>
      <c r="E156" s="849"/>
    </row>
    <row r="157" spans="1:5" ht="15" customHeight="1" thickBot="1" x14ac:dyDescent="0.25">
      <c r="A157" s="834" t="s">
        <v>814</v>
      </c>
      <c r="B157" s="835" t="s">
        <v>804</v>
      </c>
      <c r="C157" s="835" t="s">
        <v>805</v>
      </c>
      <c r="D157" s="835" t="s">
        <v>806</v>
      </c>
      <c r="E157" s="836" t="s">
        <v>254</v>
      </c>
    </row>
    <row r="158" spans="1:5" x14ac:dyDescent="0.2">
      <c r="A158" s="837" t="s">
        <v>815</v>
      </c>
      <c r="B158" s="838"/>
      <c r="C158" s="838"/>
      <c r="D158" s="838"/>
      <c r="E158" s="839">
        <f t="shared" ref="E158:E164" si="7">SUM(B158:D158)</f>
        <v>0</v>
      </c>
    </row>
    <row r="159" spans="1:5" x14ac:dyDescent="0.2">
      <c r="A159" s="850" t="s">
        <v>816</v>
      </c>
      <c r="B159" s="844">
        <v>291295000</v>
      </c>
      <c r="C159" s="844"/>
      <c r="D159" s="844"/>
      <c r="E159" s="845">
        <f t="shared" si="7"/>
        <v>291295000</v>
      </c>
    </row>
    <row r="160" spans="1:5" x14ac:dyDescent="0.2">
      <c r="A160" s="843" t="s">
        <v>817</v>
      </c>
      <c r="B160" s="844">
        <v>109689000</v>
      </c>
      <c r="C160" s="844"/>
      <c r="D160" s="844"/>
      <c r="E160" s="845">
        <f t="shared" si="7"/>
        <v>109689000</v>
      </c>
    </row>
    <row r="161" spans="1:5" x14ac:dyDescent="0.2">
      <c r="A161" s="843" t="s">
        <v>818</v>
      </c>
      <c r="B161" s="844"/>
      <c r="C161" s="844"/>
      <c r="D161" s="844"/>
      <c r="E161" s="845">
        <f t="shared" si="7"/>
        <v>0</v>
      </c>
    </row>
    <row r="162" spans="1:5" x14ac:dyDescent="0.2">
      <c r="A162" s="851"/>
      <c r="B162" s="844"/>
      <c r="C162" s="844"/>
      <c r="D162" s="844"/>
      <c r="E162" s="845">
        <f t="shared" si="7"/>
        <v>0</v>
      </c>
    </row>
    <row r="163" spans="1:5" x14ac:dyDescent="0.2">
      <c r="A163" s="851"/>
      <c r="B163" s="844"/>
      <c r="C163" s="844"/>
      <c r="D163" s="844"/>
      <c r="E163" s="845">
        <f t="shared" si="7"/>
        <v>0</v>
      </c>
    </row>
    <row r="164" spans="1:5" ht="13.5" thickBot="1" x14ac:dyDescent="0.25">
      <c r="A164" s="852"/>
      <c r="B164" s="853"/>
      <c r="C164" s="853"/>
      <c r="D164" s="853"/>
      <c r="E164" s="845">
        <f t="shared" si="7"/>
        <v>0</v>
      </c>
    </row>
    <row r="165" spans="1:5" ht="13.5" thickBot="1" x14ac:dyDescent="0.25">
      <c r="A165" s="846" t="s">
        <v>288</v>
      </c>
      <c r="B165" s="847">
        <f>SUM(B158:B164)</f>
        <v>400984000</v>
      </c>
      <c r="C165" s="847">
        <f>SUM(C158:C164)</f>
        <v>0</v>
      </c>
      <c r="D165" s="847">
        <f>SUM(D158:D164)</f>
        <v>0</v>
      </c>
      <c r="E165" s="848">
        <f>SUM(E158:E164)</f>
        <v>400984000</v>
      </c>
    </row>
    <row r="167" spans="1:5" ht="30" customHeight="1" x14ac:dyDescent="0.25">
      <c r="A167" s="828" t="s">
        <v>800</v>
      </c>
      <c r="B167" s="829" t="s">
        <v>826</v>
      </c>
      <c r="C167" s="830"/>
      <c r="D167" s="830"/>
      <c r="E167" s="830"/>
    </row>
    <row r="168" spans="1:5" ht="14.25" thickBot="1" x14ac:dyDescent="0.3">
      <c r="A168" s="832"/>
      <c r="B168" s="832"/>
      <c r="C168" s="832"/>
      <c r="D168" s="833" t="s">
        <v>802</v>
      </c>
      <c r="E168" s="833"/>
    </row>
    <row r="169" spans="1:5" ht="15" customHeight="1" thickBot="1" x14ac:dyDescent="0.25">
      <c r="A169" s="834" t="s">
        <v>803</v>
      </c>
      <c r="B169" s="835" t="s">
        <v>804</v>
      </c>
      <c r="C169" s="835" t="s">
        <v>805</v>
      </c>
      <c r="D169" s="835" t="s">
        <v>806</v>
      </c>
      <c r="E169" s="836" t="s">
        <v>254</v>
      </c>
    </row>
    <row r="170" spans="1:5" x14ac:dyDescent="0.2">
      <c r="A170" s="837" t="s">
        <v>807</v>
      </c>
      <c r="B170" s="838">
        <v>18797000</v>
      </c>
      <c r="C170" s="838"/>
      <c r="D170" s="838"/>
      <c r="E170" s="839">
        <f>SUM(B170:D170)</f>
        <v>18797000</v>
      </c>
    </row>
    <row r="171" spans="1:5" x14ac:dyDescent="0.2">
      <c r="A171" s="840" t="s">
        <v>808</v>
      </c>
      <c r="B171" s="841"/>
      <c r="C171" s="841"/>
      <c r="D171" s="841"/>
      <c r="E171" s="842">
        <f>SUM(B171:D171)</f>
        <v>0</v>
      </c>
    </row>
    <row r="172" spans="1:5" x14ac:dyDescent="0.2">
      <c r="A172" s="843" t="s">
        <v>809</v>
      </c>
      <c r="B172" s="844">
        <v>79992000</v>
      </c>
      <c r="C172" s="844"/>
      <c r="D172" s="844"/>
      <c r="E172" s="845">
        <f>SUM(B172:D172)</f>
        <v>79992000</v>
      </c>
    </row>
    <row r="173" spans="1:5" x14ac:dyDescent="0.2">
      <c r="A173" s="843" t="s">
        <v>810</v>
      </c>
      <c r="B173" s="844"/>
      <c r="C173" s="844"/>
      <c r="D173" s="844"/>
      <c r="E173" s="845">
        <f>SUM(B173:D173)</f>
        <v>0</v>
      </c>
    </row>
    <row r="174" spans="1:5" x14ac:dyDescent="0.2">
      <c r="A174" s="843" t="s">
        <v>811</v>
      </c>
      <c r="B174" s="844"/>
      <c r="C174" s="844"/>
      <c r="D174" s="844"/>
      <c r="E174" s="845">
        <f>SUM(B174:D174)</f>
        <v>0</v>
      </c>
    </row>
    <row r="175" spans="1:5" ht="13.5" thickBot="1" x14ac:dyDescent="0.25">
      <c r="A175" s="843" t="s">
        <v>812</v>
      </c>
      <c r="B175" s="844"/>
      <c r="C175" s="844"/>
      <c r="D175" s="844"/>
      <c r="E175" s="845"/>
    </row>
    <row r="176" spans="1:5" ht="13.5" thickBot="1" x14ac:dyDescent="0.25">
      <c r="A176" s="846" t="s">
        <v>813</v>
      </c>
      <c r="B176" s="847">
        <f>B170+SUM(B172:B175)</f>
        <v>98789000</v>
      </c>
      <c r="C176" s="847">
        <f>C170+SUM(C172:C175)</f>
        <v>0</v>
      </c>
      <c r="D176" s="847">
        <f>D170+SUM(D172:D175)</f>
        <v>0</v>
      </c>
      <c r="E176" s="848">
        <f>E170+SUM(E172:E175)</f>
        <v>98789000</v>
      </c>
    </row>
    <row r="177" spans="1:5" ht="13.5" thickBot="1" x14ac:dyDescent="0.25">
      <c r="A177" s="849"/>
      <c r="B177" s="849"/>
      <c r="C177" s="849"/>
      <c r="D177" s="849"/>
      <c r="E177" s="849"/>
    </row>
    <row r="178" spans="1:5" ht="15" customHeight="1" thickBot="1" x14ac:dyDescent="0.25">
      <c r="A178" s="834" t="s">
        <v>814</v>
      </c>
      <c r="B178" s="835" t="s">
        <v>804</v>
      </c>
      <c r="C178" s="835" t="s">
        <v>805</v>
      </c>
      <c r="D178" s="835" t="s">
        <v>806</v>
      </c>
      <c r="E178" s="836" t="s">
        <v>254</v>
      </c>
    </row>
    <row r="179" spans="1:5" x14ac:dyDescent="0.2">
      <c r="A179" s="837" t="s">
        <v>815</v>
      </c>
      <c r="B179" s="838">
        <v>1842000</v>
      </c>
      <c r="C179" s="838"/>
      <c r="D179" s="838"/>
      <c r="E179" s="839">
        <f t="shared" ref="E179:E185" si="8">SUM(B179:D179)</f>
        <v>1842000</v>
      </c>
    </row>
    <row r="180" spans="1:5" x14ac:dyDescent="0.2">
      <c r="A180" s="850" t="s">
        <v>816</v>
      </c>
      <c r="B180" s="844">
        <v>96947000</v>
      </c>
      <c r="C180" s="844"/>
      <c r="D180" s="844"/>
      <c r="E180" s="845">
        <f t="shared" si="8"/>
        <v>96947000</v>
      </c>
    </row>
    <row r="181" spans="1:5" x14ac:dyDescent="0.2">
      <c r="A181" s="843" t="s">
        <v>817</v>
      </c>
      <c r="B181" s="844"/>
      <c r="C181" s="844"/>
      <c r="D181" s="844"/>
      <c r="E181" s="845">
        <f t="shared" si="8"/>
        <v>0</v>
      </c>
    </row>
    <row r="182" spans="1:5" x14ac:dyDescent="0.2">
      <c r="A182" s="843" t="s">
        <v>818</v>
      </c>
      <c r="B182" s="844"/>
      <c r="C182" s="844"/>
      <c r="D182" s="844"/>
      <c r="E182" s="845">
        <f t="shared" si="8"/>
        <v>0</v>
      </c>
    </row>
    <row r="183" spans="1:5" x14ac:dyDescent="0.2">
      <c r="A183" s="851"/>
      <c r="B183" s="844"/>
      <c r="C183" s="844"/>
      <c r="D183" s="844"/>
      <c r="E183" s="845">
        <f t="shared" si="8"/>
        <v>0</v>
      </c>
    </row>
    <row r="184" spans="1:5" x14ac:dyDescent="0.2">
      <c r="A184" s="851"/>
      <c r="B184" s="844"/>
      <c r="C184" s="844"/>
      <c r="D184" s="844"/>
      <c r="E184" s="845">
        <f t="shared" si="8"/>
        <v>0</v>
      </c>
    </row>
    <row r="185" spans="1:5" ht="13.5" thickBot="1" x14ac:dyDescent="0.25">
      <c r="A185" s="852"/>
      <c r="B185" s="853"/>
      <c r="C185" s="853"/>
      <c r="D185" s="853"/>
      <c r="E185" s="845">
        <f t="shared" si="8"/>
        <v>0</v>
      </c>
    </row>
    <row r="186" spans="1:5" ht="13.5" thickBot="1" x14ac:dyDescent="0.25">
      <c r="A186" s="846" t="s">
        <v>288</v>
      </c>
      <c r="B186" s="847">
        <f>SUM(B179:B185)</f>
        <v>98789000</v>
      </c>
      <c r="C186" s="847">
        <f>SUM(C179:C185)</f>
        <v>0</v>
      </c>
      <c r="D186" s="847">
        <f>SUM(D179:D185)</f>
        <v>0</v>
      </c>
      <c r="E186" s="848">
        <f>SUM(E179:E185)</f>
        <v>98789000</v>
      </c>
    </row>
    <row r="188" spans="1:5" ht="30" customHeight="1" x14ac:dyDescent="0.25">
      <c r="A188" s="828" t="s">
        <v>800</v>
      </c>
      <c r="B188" s="829" t="s">
        <v>827</v>
      </c>
      <c r="C188" s="830"/>
      <c r="D188" s="830"/>
      <c r="E188" s="830"/>
    </row>
    <row r="189" spans="1:5" ht="14.25" thickBot="1" x14ac:dyDescent="0.3">
      <c r="A189" s="832"/>
      <c r="B189" s="832"/>
      <c r="C189" s="832"/>
      <c r="D189" s="833" t="s">
        <v>802</v>
      </c>
      <c r="E189" s="833"/>
    </row>
    <row r="190" spans="1:5" ht="15" customHeight="1" thickBot="1" x14ac:dyDescent="0.25">
      <c r="A190" s="834" t="s">
        <v>803</v>
      </c>
      <c r="B190" s="835" t="s">
        <v>804</v>
      </c>
      <c r="C190" s="835" t="s">
        <v>805</v>
      </c>
      <c r="D190" s="835" t="s">
        <v>806</v>
      </c>
      <c r="E190" s="836" t="s">
        <v>254</v>
      </c>
    </row>
    <row r="191" spans="1:5" x14ac:dyDescent="0.2">
      <c r="A191" s="837" t="s">
        <v>807</v>
      </c>
      <c r="B191" s="838"/>
      <c r="C191" s="838"/>
      <c r="D191" s="838"/>
      <c r="E191" s="839">
        <f>SUM(B191:D191)</f>
        <v>0</v>
      </c>
    </row>
    <row r="192" spans="1:5" x14ac:dyDescent="0.2">
      <c r="A192" s="840" t="s">
        <v>808</v>
      </c>
      <c r="B192" s="841"/>
      <c r="C192" s="841"/>
      <c r="D192" s="841"/>
      <c r="E192" s="842">
        <f>SUM(B192:D192)</f>
        <v>0</v>
      </c>
    </row>
    <row r="193" spans="1:5" x14ac:dyDescent="0.2">
      <c r="A193" s="843" t="s">
        <v>809</v>
      </c>
      <c r="B193" s="844">
        <v>4533000</v>
      </c>
      <c r="C193" s="844">
        <v>12616000</v>
      </c>
      <c r="D193" s="844"/>
      <c r="E193" s="845">
        <f>SUM(B193:D193)</f>
        <v>17149000</v>
      </c>
    </row>
    <row r="194" spans="1:5" x14ac:dyDescent="0.2">
      <c r="A194" s="843" t="s">
        <v>810</v>
      </c>
      <c r="B194" s="844"/>
      <c r="C194" s="844"/>
      <c r="D194" s="844"/>
      <c r="E194" s="845">
        <f>SUM(B194:D194)</f>
        <v>0</v>
      </c>
    </row>
    <row r="195" spans="1:5" x14ac:dyDescent="0.2">
      <c r="A195" s="843" t="s">
        <v>811</v>
      </c>
      <c r="B195" s="844"/>
      <c r="C195" s="844"/>
      <c r="D195" s="844"/>
      <c r="E195" s="845">
        <f>SUM(B195:D195)</f>
        <v>0</v>
      </c>
    </row>
    <row r="196" spans="1:5" ht="13.5" thickBot="1" x14ac:dyDescent="0.25">
      <c r="A196" s="843" t="s">
        <v>812</v>
      </c>
      <c r="B196" s="844"/>
      <c r="C196" s="844"/>
      <c r="D196" s="844"/>
      <c r="E196" s="845"/>
    </row>
    <row r="197" spans="1:5" ht="13.5" thickBot="1" x14ac:dyDescent="0.25">
      <c r="A197" s="846" t="s">
        <v>813</v>
      </c>
      <c r="B197" s="847">
        <f>B191+SUM(B193:B196)</f>
        <v>4533000</v>
      </c>
      <c r="C197" s="847">
        <f>C191+SUM(C193:C196)</f>
        <v>12616000</v>
      </c>
      <c r="D197" s="847">
        <f>D191+SUM(D193:D196)</f>
        <v>0</v>
      </c>
      <c r="E197" s="848">
        <f>E191+SUM(E193:E196)</f>
        <v>17149000</v>
      </c>
    </row>
    <row r="198" spans="1:5" ht="13.5" thickBot="1" x14ac:dyDescent="0.25">
      <c r="A198" s="849"/>
      <c r="B198" s="849"/>
      <c r="C198" s="849"/>
      <c r="D198" s="849"/>
      <c r="E198" s="849"/>
    </row>
    <row r="199" spans="1:5" ht="15" customHeight="1" thickBot="1" x14ac:dyDescent="0.25">
      <c r="A199" s="834" t="s">
        <v>814</v>
      </c>
      <c r="B199" s="835" t="s">
        <v>804</v>
      </c>
      <c r="C199" s="835" t="s">
        <v>805</v>
      </c>
      <c r="D199" s="835" t="s">
        <v>806</v>
      </c>
      <c r="E199" s="836" t="s">
        <v>254</v>
      </c>
    </row>
    <row r="200" spans="1:5" x14ac:dyDescent="0.2">
      <c r="A200" s="837" t="s">
        <v>815</v>
      </c>
      <c r="B200" s="838">
        <v>2964000</v>
      </c>
      <c r="C200" s="838"/>
      <c r="D200" s="838"/>
      <c r="E200" s="839">
        <f t="shared" ref="E200:E206" si="9">SUM(B200:D200)</f>
        <v>2964000</v>
      </c>
    </row>
    <row r="201" spans="1:5" x14ac:dyDescent="0.2">
      <c r="A201" s="850" t="s">
        <v>816</v>
      </c>
      <c r="B201" s="844">
        <v>1569000</v>
      </c>
      <c r="C201" s="844"/>
      <c r="D201" s="844"/>
      <c r="E201" s="845">
        <f t="shared" si="9"/>
        <v>1569000</v>
      </c>
    </row>
    <row r="202" spans="1:5" x14ac:dyDescent="0.2">
      <c r="A202" s="843" t="s">
        <v>817</v>
      </c>
      <c r="B202" s="844"/>
      <c r="C202" s="844">
        <v>12616000</v>
      </c>
      <c r="D202" s="844"/>
      <c r="E202" s="845">
        <f t="shared" si="9"/>
        <v>12616000</v>
      </c>
    </row>
    <row r="203" spans="1:5" x14ac:dyDescent="0.2">
      <c r="A203" s="843" t="s">
        <v>818</v>
      </c>
      <c r="B203" s="844"/>
      <c r="C203" s="844"/>
      <c r="D203" s="844"/>
      <c r="E203" s="845">
        <f t="shared" si="9"/>
        <v>0</v>
      </c>
    </row>
    <row r="204" spans="1:5" x14ac:dyDescent="0.2">
      <c r="A204" s="851"/>
      <c r="B204" s="844"/>
      <c r="C204" s="844"/>
      <c r="D204" s="844"/>
      <c r="E204" s="845">
        <f t="shared" si="9"/>
        <v>0</v>
      </c>
    </row>
    <row r="205" spans="1:5" x14ac:dyDescent="0.2">
      <c r="A205" s="851"/>
      <c r="B205" s="844"/>
      <c r="C205" s="844"/>
      <c r="D205" s="844"/>
      <c r="E205" s="845">
        <f t="shared" si="9"/>
        <v>0</v>
      </c>
    </row>
    <row r="206" spans="1:5" ht="13.5" thickBot="1" x14ac:dyDescent="0.25">
      <c r="A206" s="852"/>
      <c r="B206" s="853"/>
      <c r="C206" s="853"/>
      <c r="D206" s="853"/>
      <c r="E206" s="845">
        <f t="shared" si="9"/>
        <v>0</v>
      </c>
    </row>
    <row r="207" spans="1:5" ht="13.5" thickBot="1" x14ac:dyDescent="0.25">
      <c r="A207" s="846" t="s">
        <v>288</v>
      </c>
      <c r="B207" s="847">
        <f>SUM(B200:B206)</f>
        <v>4533000</v>
      </c>
      <c r="C207" s="847">
        <f>SUM(C200:C206)</f>
        <v>12616000</v>
      </c>
      <c r="D207" s="847">
        <f>SUM(D200:D206)</f>
        <v>0</v>
      </c>
      <c r="E207" s="848">
        <f>SUM(E200:E206)</f>
        <v>17149000</v>
      </c>
    </row>
    <row r="209" spans="1:5" ht="30" customHeight="1" x14ac:dyDescent="0.25">
      <c r="A209" s="828" t="s">
        <v>800</v>
      </c>
      <c r="B209" s="829" t="s">
        <v>828</v>
      </c>
      <c r="C209" s="830"/>
      <c r="D209" s="830"/>
      <c r="E209" s="830"/>
    </row>
    <row r="210" spans="1:5" ht="14.25" thickBot="1" x14ac:dyDescent="0.3">
      <c r="A210" s="832"/>
      <c r="B210" s="832"/>
      <c r="C210" s="832"/>
      <c r="D210" s="833" t="s">
        <v>802</v>
      </c>
      <c r="E210" s="833"/>
    </row>
    <row r="211" spans="1:5" ht="15" customHeight="1" thickBot="1" x14ac:dyDescent="0.25">
      <c r="A211" s="834" t="s">
        <v>803</v>
      </c>
      <c r="B211" s="835" t="s">
        <v>804</v>
      </c>
      <c r="C211" s="835" t="s">
        <v>805</v>
      </c>
      <c r="D211" s="835" t="s">
        <v>806</v>
      </c>
      <c r="E211" s="836" t="s">
        <v>254</v>
      </c>
    </row>
    <row r="212" spans="1:5" x14ac:dyDescent="0.2">
      <c r="A212" s="837" t="s">
        <v>807</v>
      </c>
      <c r="B212" s="838"/>
      <c r="C212" s="838"/>
      <c r="D212" s="838"/>
      <c r="E212" s="839">
        <f>SUM(B212:D212)</f>
        <v>0</v>
      </c>
    </row>
    <row r="213" spans="1:5" x14ac:dyDescent="0.2">
      <c r="A213" s="840" t="s">
        <v>808</v>
      </c>
      <c r="B213" s="841"/>
      <c r="C213" s="841"/>
      <c r="D213" s="841"/>
      <c r="E213" s="842">
        <f>SUM(B213:D213)</f>
        <v>0</v>
      </c>
    </row>
    <row r="214" spans="1:5" x14ac:dyDescent="0.2">
      <c r="A214" s="843" t="s">
        <v>809</v>
      </c>
      <c r="B214" s="844">
        <v>1610195000</v>
      </c>
      <c r="C214" s="844"/>
      <c r="D214" s="844"/>
      <c r="E214" s="845">
        <f>SUM(B214:D214)</f>
        <v>1610195000</v>
      </c>
    </row>
    <row r="215" spans="1:5" x14ac:dyDescent="0.2">
      <c r="A215" s="843" t="s">
        <v>810</v>
      </c>
      <c r="B215" s="844"/>
      <c r="C215" s="844"/>
      <c r="D215" s="844"/>
      <c r="E215" s="845">
        <f>SUM(B215:D215)</f>
        <v>0</v>
      </c>
    </row>
    <row r="216" spans="1:5" x14ac:dyDescent="0.2">
      <c r="A216" s="843" t="s">
        <v>811</v>
      </c>
      <c r="B216" s="844"/>
      <c r="C216" s="844"/>
      <c r="D216" s="844"/>
      <c r="E216" s="845">
        <f>SUM(B216:D216)</f>
        <v>0</v>
      </c>
    </row>
    <row r="217" spans="1:5" ht="13.5" thickBot="1" x14ac:dyDescent="0.25">
      <c r="A217" s="843" t="s">
        <v>812</v>
      </c>
      <c r="B217" s="844"/>
      <c r="C217" s="844"/>
      <c r="D217" s="844"/>
      <c r="E217" s="845"/>
    </row>
    <row r="218" spans="1:5" ht="13.5" thickBot="1" x14ac:dyDescent="0.25">
      <c r="A218" s="846" t="s">
        <v>813</v>
      </c>
      <c r="B218" s="847">
        <f>B212+SUM(B214:B217)</f>
        <v>1610195000</v>
      </c>
      <c r="C218" s="847">
        <f>C212+SUM(C214:C217)</f>
        <v>0</v>
      </c>
      <c r="D218" s="847">
        <f>D212+SUM(D214:D217)</f>
        <v>0</v>
      </c>
      <c r="E218" s="848">
        <f>E212+SUM(E214:E217)</f>
        <v>1610195000</v>
      </c>
    </row>
    <row r="219" spans="1:5" ht="13.5" thickBot="1" x14ac:dyDescent="0.25">
      <c r="A219" s="849"/>
      <c r="B219" s="849"/>
      <c r="C219" s="849"/>
      <c r="D219" s="849"/>
      <c r="E219" s="849"/>
    </row>
    <row r="220" spans="1:5" ht="15" customHeight="1" thickBot="1" x14ac:dyDescent="0.25">
      <c r="A220" s="834" t="s">
        <v>814</v>
      </c>
      <c r="B220" s="835" t="s">
        <v>804</v>
      </c>
      <c r="C220" s="835" t="s">
        <v>805</v>
      </c>
      <c r="D220" s="835" t="s">
        <v>806</v>
      </c>
      <c r="E220" s="836" t="s">
        <v>254</v>
      </c>
    </row>
    <row r="221" spans="1:5" x14ac:dyDescent="0.2">
      <c r="A221" s="837" t="s">
        <v>815</v>
      </c>
      <c r="B221" s="838"/>
      <c r="C221" s="838"/>
      <c r="D221" s="838"/>
      <c r="E221" s="839">
        <f t="shared" ref="E221:E227" si="10">SUM(B221:D221)</f>
        <v>0</v>
      </c>
    </row>
    <row r="222" spans="1:5" x14ac:dyDescent="0.2">
      <c r="A222" s="850" t="s">
        <v>816</v>
      </c>
      <c r="B222" s="844">
        <v>1601199000</v>
      </c>
      <c r="C222" s="844"/>
      <c r="D222" s="844"/>
      <c r="E222" s="845">
        <f t="shared" si="10"/>
        <v>1601199000</v>
      </c>
    </row>
    <row r="223" spans="1:5" x14ac:dyDescent="0.2">
      <c r="A223" s="843" t="s">
        <v>817</v>
      </c>
      <c r="B223" s="844">
        <v>8996000</v>
      </c>
      <c r="C223" s="844"/>
      <c r="D223" s="844"/>
      <c r="E223" s="845">
        <f t="shared" si="10"/>
        <v>8996000</v>
      </c>
    </row>
    <row r="224" spans="1:5" x14ac:dyDescent="0.2">
      <c r="A224" s="843" t="s">
        <v>818</v>
      </c>
      <c r="B224" s="844"/>
      <c r="C224" s="844"/>
      <c r="D224" s="844"/>
      <c r="E224" s="845">
        <f t="shared" si="10"/>
        <v>0</v>
      </c>
    </row>
    <row r="225" spans="1:5" x14ac:dyDescent="0.2">
      <c r="A225" s="851"/>
      <c r="B225" s="844"/>
      <c r="C225" s="844"/>
      <c r="D225" s="844"/>
      <c r="E225" s="845">
        <f t="shared" si="10"/>
        <v>0</v>
      </c>
    </row>
    <row r="226" spans="1:5" x14ac:dyDescent="0.2">
      <c r="A226" s="851"/>
      <c r="B226" s="844"/>
      <c r="C226" s="844"/>
      <c r="D226" s="844"/>
      <c r="E226" s="845">
        <f t="shared" si="10"/>
        <v>0</v>
      </c>
    </row>
    <row r="227" spans="1:5" ht="13.5" thickBot="1" x14ac:dyDescent="0.25">
      <c r="A227" s="852"/>
      <c r="B227" s="853"/>
      <c r="C227" s="853"/>
      <c r="D227" s="853"/>
      <c r="E227" s="845">
        <f t="shared" si="10"/>
        <v>0</v>
      </c>
    </row>
    <row r="228" spans="1:5" ht="13.5" thickBot="1" x14ac:dyDescent="0.25">
      <c r="A228" s="846" t="s">
        <v>288</v>
      </c>
      <c r="B228" s="847">
        <f>SUM(B221:B227)</f>
        <v>1610195000</v>
      </c>
      <c r="C228" s="847">
        <f>SUM(C221:C227)</f>
        <v>0</v>
      </c>
      <c r="D228" s="847">
        <f>SUM(D221:D227)</f>
        <v>0</v>
      </c>
      <c r="E228" s="848">
        <f>SUM(E221:E227)</f>
        <v>1610195000</v>
      </c>
    </row>
  </sheetData>
  <mergeCells count="22">
    <mergeCell ref="B188:E188"/>
    <mergeCell ref="D189:E189"/>
    <mergeCell ref="B209:E209"/>
    <mergeCell ref="D210:E210"/>
    <mergeCell ref="B126:E126"/>
    <mergeCell ref="D127:E127"/>
    <mergeCell ref="B146:E146"/>
    <mergeCell ref="D147:E147"/>
    <mergeCell ref="B167:E167"/>
    <mergeCell ref="D168:E168"/>
    <mergeCell ref="B64:E64"/>
    <mergeCell ref="D65:E65"/>
    <mergeCell ref="B85:E85"/>
    <mergeCell ref="D86:E86"/>
    <mergeCell ref="B106:E106"/>
    <mergeCell ref="D107:E107"/>
    <mergeCell ref="B1:E1"/>
    <mergeCell ref="D2:E2"/>
    <mergeCell ref="B22:E22"/>
    <mergeCell ref="D23:E23"/>
    <mergeCell ref="B43:E43"/>
    <mergeCell ref="D44:E44"/>
  </mergeCells>
  <conditionalFormatting sqref="B155:D155 B165:E165 E158:E164 E149:E155">
    <cfRule type="cellIs" dxfId="10" priority="11" stopIfTrue="1" operator="equal">
      <formula>0</formula>
    </cfRule>
  </conditionalFormatting>
  <conditionalFormatting sqref="B10:D10 B20:E20 E13:E19 E4:E10">
    <cfRule type="cellIs" dxfId="9" priority="10" stopIfTrue="1" operator="equal">
      <formula>0</formula>
    </cfRule>
  </conditionalFormatting>
  <conditionalFormatting sqref="B31:D31 B41:E41 E34:E40 E25:E31">
    <cfRule type="cellIs" dxfId="8" priority="9" stopIfTrue="1" operator="equal">
      <formula>0</formula>
    </cfRule>
  </conditionalFormatting>
  <conditionalFormatting sqref="B52:D52 B62:E62 E55:E61 E46:E52">
    <cfRule type="cellIs" dxfId="7" priority="8" stopIfTrue="1" operator="equal">
      <formula>0</formula>
    </cfRule>
  </conditionalFormatting>
  <conditionalFormatting sqref="B73:D73 B83:E83 E76:E82 E67:E73">
    <cfRule type="cellIs" dxfId="6" priority="7" stopIfTrue="1" operator="equal">
      <formula>0</formula>
    </cfRule>
  </conditionalFormatting>
  <conditionalFormatting sqref="B94:D94 B104:E104 E97:E103 E88:E94">
    <cfRule type="cellIs" dxfId="5" priority="6" stopIfTrue="1" operator="equal">
      <formula>0</formula>
    </cfRule>
  </conditionalFormatting>
  <conditionalFormatting sqref="B115:D115 B125:E125 E118:E124 E109:E115">
    <cfRule type="cellIs" dxfId="4" priority="5" stopIfTrue="1" operator="equal">
      <formula>0</formula>
    </cfRule>
  </conditionalFormatting>
  <conditionalFormatting sqref="B135:D135 B145:E145 E138:E144 E129:E135">
    <cfRule type="cellIs" dxfId="3" priority="4" stopIfTrue="1" operator="equal">
      <formula>0</formula>
    </cfRule>
  </conditionalFormatting>
  <conditionalFormatting sqref="B176:D176 B186:E186 E179:E185 E170:E176">
    <cfRule type="cellIs" dxfId="2" priority="3" stopIfTrue="1" operator="equal">
      <formula>0</formula>
    </cfRule>
  </conditionalFormatting>
  <conditionalFormatting sqref="B197:D197 B207:E207 E200:E206 E191:E197">
    <cfRule type="cellIs" dxfId="1" priority="2" stopIfTrue="1" operator="equal">
      <formula>0</formula>
    </cfRule>
  </conditionalFormatting>
  <conditionalFormatting sqref="B218:D218 B228:E228 E221:E227 E212:E218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rowBreaks count="3" manualBreakCount="3">
    <brk id="62" max="16383" man="1"/>
    <brk id="125" max="16383" man="1"/>
    <brk id="187" max="16383" man="1"/>
  </rowBreaks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"/>
  <sheetViews>
    <sheetView zoomScaleNormal="100" workbookViewId="0">
      <selection activeCell="D25" sqref="D25:F25"/>
    </sheetView>
  </sheetViews>
  <sheetFormatPr defaultColWidth="9.140625" defaultRowHeight="12.75" x14ac:dyDescent="0.25"/>
  <cols>
    <col min="1" max="1" width="5.85546875" style="126" customWidth="1"/>
    <col min="2" max="2" width="42.5703125" style="50" customWidth="1"/>
    <col min="3" max="8" width="11" style="50" customWidth="1"/>
    <col min="9" max="9" width="11.85546875" style="50" customWidth="1"/>
    <col min="10" max="10" width="9.140625" style="50"/>
    <col min="11" max="11" width="0" style="50" hidden="1" customWidth="1"/>
    <col min="12" max="16384" width="9.140625" style="50"/>
  </cols>
  <sheetData>
    <row r="1" spans="1:11" ht="27.75" customHeight="1" x14ac:dyDescent="0.25">
      <c r="A1" s="858" t="s">
        <v>829</v>
      </c>
      <c r="B1" s="858"/>
      <c r="C1" s="858"/>
      <c r="D1" s="858"/>
      <c r="E1" s="858"/>
      <c r="F1" s="858"/>
      <c r="G1" s="858"/>
      <c r="H1" s="858"/>
      <c r="I1" s="858"/>
    </row>
    <row r="2" spans="1:11" ht="20.25" customHeight="1" thickBot="1" x14ac:dyDescent="0.3">
      <c r="I2" s="859" t="s">
        <v>670</v>
      </c>
    </row>
    <row r="3" spans="1:11" s="865" customFormat="1" ht="26.25" customHeight="1" x14ac:dyDescent="0.25">
      <c r="A3" s="860" t="s">
        <v>4</v>
      </c>
      <c r="B3" s="861" t="s">
        <v>830</v>
      </c>
      <c r="C3" s="860" t="s">
        <v>831</v>
      </c>
      <c r="D3" s="860" t="s">
        <v>832</v>
      </c>
      <c r="E3" s="862" t="s">
        <v>833</v>
      </c>
      <c r="F3" s="863"/>
      <c r="G3" s="863"/>
      <c r="H3" s="864"/>
      <c r="I3" s="861" t="s">
        <v>254</v>
      </c>
    </row>
    <row r="4" spans="1:11" s="870" customFormat="1" ht="32.25" customHeight="1" thickBot="1" x14ac:dyDescent="0.3">
      <c r="A4" s="866"/>
      <c r="B4" s="867"/>
      <c r="C4" s="867"/>
      <c r="D4" s="866"/>
      <c r="E4" s="868" t="s">
        <v>804</v>
      </c>
      <c r="F4" s="868" t="s">
        <v>805</v>
      </c>
      <c r="G4" s="868" t="s">
        <v>834</v>
      </c>
      <c r="H4" s="869" t="s">
        <v>835</v>
      </c>
      <c r="I4" s="867"/>
    </row>
    <row r="5" spans="1:11" s="876" customFormat="1" ht="15" thickBot="1" x14ac:dyDescent="0.3">
      <c r="A5" s="871">
        <v>1</v>
      </c>
      <c r="B5" s="872">
        <v>2</v>
      </c>
      <c r="C5" s="873">
        <v>3</v>
      </c>
      <c r="D5" s="872">
        <v>4</v>
      </c>
      <c r="E5" s="871">
        <v>5</v>
      </c>
      <c r="F5" s="873">
        <v>6</v>
      </c>
      <c r="G5" s="873">
        <v>7</v>
      </c>
      <c r="H5" s="874">
        <v>8</v>
      </c>
      <c r="I5" s="875" t="s">
        <v>836</v>
      </c>
    </row>
    <row r="6" spans="1:11" ht="21.75" thickBot="1" x14ac:dyDescent="0.3">
      <c r="A6" s="877" t="s">
        <v>6</v>
      </c>
      <c r="B6" s="878" t="s">
        <v>837</v>
      </c>
      <c r="C6" s="879"/>
      <c r="D6" s="880">
        <f>+D7+D8</f>
        <v>0</v>
      </c>
      <c r="E6" s="881">
        <f>+E7+E8</f>
        <v>0</v>
      </c>
      <c r="F6" s="882">
        <f>+F7+F8</f>
        <v>0</v>
      </c>
      <c r="G6" s="882">
        <f>+G7+G8</f>
        <v>0</v>
      </c>
      <c r="H6" s="883">
        <f>+H7+H8</f>
        <v>0</v>
      </c>
      <c r="I6" s="880">
        <f t="shared" ref="I6:I27" si="0">SUM(D6:H6)</f>
        <v>0</v>
      </c>
    </row>
    <row r="7" spans="1:11" x14ac:dyDescent="0.25">
      <c r="A7" s="884" t="s">
        <v>17</v>
      </c>
      <c r="B7" s="885"/>
      <c r="C7" s="886"/>
      <c r="D7" s="887"/>
      <c r="E7" s="888"/>
      <c r="F7" s="889"/>
      <c r="G7" s="889"/>
      <c r="H7" s="890"/>
      <c r="I7" s="891">
        <f t="shared" si="0"/>
        <v>0</v>
      </c>
    </row>
    <row r="8" spans="1:11" ht="13.5" thickBot="1" x14ac:dyDescent="0.3">
      <c r="A8" s="884" t="s">
        <v>29</v>
      </c>
      <c r="B8" s="885" t="s">
        <v>838</v>
      </c>
      <c r="C8" s="886"/>
      <c r="D8" s="887"/>
      <c r="E8" s="888"/>
      <c r="F8" s="889"/>
      <c r="G8" s="889"/>
      <c r="H8" s="890"/>
      <c r="I8" s="891">
        <f t="shared" si="0"/>
        <v>0</v>
      </c>
    </row>
    <row r="9" spans="1:11" ht="21.75" thickBot="1" x14ac:dyDescent="0.3">
      <c r="A9" s="877" t="s">
        <v>141</v>
      </c>
      <c r="B9" s="878" t="s">
        <v>839</v>
      </c>
      <c r="C9" s="892"/>
      <c r="D9" s="880">
        <f>SUM(D10:D21)</f>
        <v>25107544</v>
      </c>
      <c r="E9" s="880">
        <f t="shared" ref="E9:H9" si="1">SUM(E10:E21)</f>
        <v>13894800</v>
      </c>
      <c r="F9" s="880">
        <f t="shared" si="1"/>
        <v>13544800</v>
      </c>
      <c r="G9" s="880">
        <f t="shared" si="1"/>
        <v>13294800</v>
      </c>
      <c r="H9" s="880">
        <f t="shared" si="1"/>
        <v>58804603</v>
      </c>
      <c r="I9" s="880">
        <f t="shared" si="0"/>
        <v>124646547</v>
      </c>
    </row>
    <row r="10" spans="1:11" ht="17.25" customHeight="1" x14ac:dyDescent="0.25">
      <c r="A10" s="893" t="s">
        <v>840</v>
      </c>
      <c r="B10" s="885" t="s">
        <v>841</v>
      </c>
      <c r="C10" s="886" t="s">
        <v>842</v>
      </c>
      <c r="D10" s="887">
        <v>4176000</v>
      </c>
      <c r="E10" s="894">
        <v>1392000</v>
      </c>
      <c r="F10" s="894">
        <v>1392000</v>
      </c>
      <c r="G10" s="894">
        <v>1392000</v>
      </c>
      <c r="H10" s="890">
        <v>5898000</v>
      </c>
      <c r="I10" s="891">
        <f t="shared" si="0"/>
        <v>14250000</v>
      </c>
      <c r="K10" s="50">
        <v>14250</v>
      </c>
    </row>
    <row r="11" spans="1:11" ht="17.25" customHeight="1" x14ac:dyDescent="0.25">
      <c r="A11" s="893"/>
      <c r="B11" s="885" t="s">
        <v>843</v>
      </c>
      <c r="C11" s="886"/>
      <c r="D11" s="887">
        <v>1075732</v>
      </c>
      <c r="E11" s="895">
        <v>430000</v>
      </c>
      <c r="F11" s="894">
        <v>400000</v>
      </c>
      <c r="G11" s="894">
        <v>370000</v>
      </c>
      <c r="H11" s="890">
        <v>1500000</v>
      </c>
      <c r="I11" s="891">
        <f t="shared" si="0"/>
        <v>3775732</v>
      </c>
    </row>
    <row r="12" spans="1:11" ht="17.25" customHeight="1" x14ac:dyDescent="0.25">
      <c r="A12" s="893" t="s">
        <v>844</v>
      </c>
      <c r="B12" s="885" t="s">
        <v>845</v>
      </c>
      <c r="C12" s="886" t="s">
        <v>846</v>
      </c>
      <c r="D12" s="887"/>
      <c r="E12" s="895">
        <v>4169800</v>
      </c>
      <c r="F12" s="895">
        <v>4169800</v>
      </c>
      <c r="G12" s="895">
        <v>4169800</v>
      </c>
      <c r="H12" s="890">
        <v>20018853</v>
      </c>
      <c r="I12" s="891">
        <f t="shared" si="0"/>
        <v>32528253</v>
      </c>
      <c r="K12" s="50">
        <v>41698</v>
      </c>
    </row>
    <row r="13" spans="1:11" ht="17.25" customHeight="1" x14ac:dyDescent="0.25">
      <c r="A13" s="893"/>
      <c r="B13" s="885" t="s">
        <v>843</v>
      </c>
      <c r="C13" s="886"/>
      <c r="D13" s="887"/>
      <c r="E13" s="895">
        <v>1300000</v>
      </c>
      <c r="F13" s="894">
        <v>1100000</v>
      </c>
      <c r="G13" s="894">
        <v>1000000</v>
      </c>
      <c r="H13" s="890">
        <v>4500000</v>
      </c>
      <c r="I13" s="891">
        <f t="shared" si="0"/>
        <v>7900000</v>
      </c>
    </row>
    <row r="14" spans="1:11" ht="17.25" customHeight="1" x14ac:dyDescent="0.25">
      <c r="A14" s="893" t="s">
        <v>847</v>
      </c>
      <c r="B14" s="885" t="s">
        <v>848</v>
      </c>
      <c r="C14" s="886" t="s">
        <v>842</v>
      </c>
      <c r="D14" s="887">
        <v>2784000</v>
      </c>
      <c r="E14" s="895">
        <v>928000</v>
      </c>
      <c r="F14" s="895">
        <v>928000</v>
      </c>
      <c r="G14" s="895">
        <v>928000</v>
      </c>
      <c r="H14" s="890">
        <v>3932000</v>
      </c>
      <c r="I14" s="891">
        <f t="shared" si="0"/>
        <v>9500000</v>
      </c>
      <c r="K14" s="50">
        <v>9500</v>
      </c>
    </row>
    <row r="15" spans="1:11" ht="17.25" customHeight="1" x14ac:dyDescent="0.25">
      <c r="A15" s="893"/>
      <c r="B15" s="885" t="s">
        <v>843</v>
      </c>
      <c r="C15" s="886"/>
      <c r="D15" s="887">
        <v>766699</v>
      </c>
      <c r="E15" s="895">
        <v>250000</v>
      </c>
      <c r="F15" s="894">
        <v>210000</v>
      </c>
      <c r="G15" s="894">
        <v>170000</v>
      </c>
      <c r="H15" s="890">
        <v>550000</v>
      </c>
      <c r="I15" s="891">
        <f t="shared" si="0"/>
        <v>1946699</v>
      </c>
    </row>
    <row r="16" spans="1:11" ht="17.25" customHeight="1" x14ac:dyDescent="0.25">
      <c r="A16" s="893" t="s">
        <v>849</v>
      </c>
      <c r="B16" s="885" t="s">
        <v>850</v>
      </c>
      <c r="C16" s="886" t="s">
        <v>842</v>
      </c>
      <c r="D16" s="887">
        <v>4441250</v>
      </c>
      <c r="E16" s="895">
        <v>1615000</v>
      </c>
      <c r="F16" s="895">
        <v>1615000</v>
      </c>
      <c r="G16" s="895">
        <v>1615000</v>
      </c>
      <c r="H16" s="890">
        <v>6863750</v>
      </c>
      <c r="I16" s="891">
        <f t="shared" si="0"/>
        <v>16150000</v>
      </c>
      <c r="K16" s="50">
        <v>16150</v>
      </c>
    </row>
    <row r="17" spans="1:11" ht="17.25" customHeight="1" x14ac:dyDescent="0.25">
      <c r="A17" s="893"/>
      <c r="B17" s="885" t="s">
        <v>843</v>
      </c>
      <c r="C17" s="886"/>
      <c r="D17" s="887">
        <v>1469280</v>
      </c>
      <c r="E17" s="895">
        <v>500000</v>
      </c>
      <c r="F17" s="894">
        <v>460000</v>
      </c>
      <c r="G17" s="894">
        <v>420000</v>
      </c>
      <c r="H17" s="890">
        <v>1600000</v>
      </c>
      <c r="I17" s="891">
        <f t="shared" si="0"/>
        <v>4449280</v>
      </c>
    </row>
    <row r="18" spans="1:11" ht="17.25" customHeight="1" x14ac:dyDescent="0.25">
      <c r="A18" s="893" t="s">
        <v>851</v>
      </c>
      <c r="B18" s="885" t="s">
        <v>852</v>
      </c>
      <c r="C18" s="886" t="s">
        <v>842</v>
      </c>
      <c r="D18" s="887">
        <v>1344000</v>
      </c>
      <c r="E18" s="895">
        <v>448000</v>
      </c>
      <c r="F18" s="895">
        <v>448000</v>
      </c>
      <c r="G18" s="895">
        <v>448000</v>
      </c>
      <c r="H18" s="890">
        <v>1872000</v>
      </c>
      <c r="I18" s="891">
        <f t="shared" si="0"/>
        <v>4560000</v>
      </c>
      <c r="K18" s="50">
        <v>4560</v>
      </c>
    </row>
    <row r="19" spans="1:11" ht="17.25" customHeight="1" x14ac:dyDescent="0.25">
      <c r="A19" s="893"/>
      <c r="B19" s="885" t="s">
        <v>843</v>
      </c>
      <c r="C19" s="886"/>
      <c r="D19" s="887">
        <v>486919</v>
      </c>
      <c r="E19" s="895">
        <v>120000</v>
      </c>
      <c r="F19" s="894">
        <v>100000</v>
      </c>
      <c r="G19" s="894">
        <v>80000</v>
      </c>
      <c r="H19" s="890">
        <v>250000</v>
      </c>
      <c r="I19" s="891">
        <f t="shared" si="0"/>
        <v>1036919</v>
      </c>
    </row>
    <row r="20" spans="1:11" ht="17.25" customHeight="1" x14ac:dyDescent="0.25">
      <c r="A20" s="893" t="s">
        <v>853</v>
      </c>
      <c r="B20" s="885" t="s">
        <v>854</v>
      </c>
      <c r="C20" s="886" t="s">
        <v>842</v>
      </c>
      <c r="D20" s="887">
        <v>6276000</v>
      </c>
      <c r="E20" s="895">
        <v>2092000</v>
      </c>
      <c r="F20" s="895">
        <v>2092000</v>
      </c>
      <c r="G20" s="895">
        <v>2092000</v>
      </c>
      <c r="H20" s="890">
        <v>8870000</v>
      </c>
      <c r="I20" s="891">
        <f t="shared" si="0"/>
        <v>21422000</v>
      </c>
      <c r="K20" s="50">
        <v>21422</v>
      </c>
    </row>
    <row r="21" spans="1:11" ht="17.25" customHeight="1" thickBot="1" x14ac:dyDescent="0.3">
      <c r="A21" s="893" t="s">
        <v>65</v>
      </c>
      <c r="B21" s="885" t="s">
        <v>843</v>
      </c>
      <c r="C21" s="886"/>
      <c r="D21" s="887">
        <v>2287664</v>
      </c>
      <c r="E21" s="888">
        <v>650000</v>
      </c>
      <c r="F21" s="889">
        <v>630000</v>
      </c>
      <c r="G21" s="889">
        <v>610000</v>
      </c>
      <c r="H21" s="890">
        <v>2950000</v>
      </c>
      <c r="I21" s="891">
        <f t="shared" si="0"/>
        <v>7127664</v>
      </c>
    </row>
    <row r="22" spans="1:11" ht="17.25" customHeight="1" thickBot="1" x14ac:dyDescent="0.3">
      <c r="A22" s="877" t="s">
        <v>148</v>
      </c>
      <c r="B22" s="878" t="s">
        <v>855</v>
      </c>
      <c r="C22" s="892"/>
      <c r="D22" s="880">
        <f>+D23</f>
        <v>0</v>
      </c>
      <c r="E22" s="881">
        <f>+E23</f>
        <v>0</v>
      </c>
      <c r="F22" s="882">
        <f>+F23</f>
        <v>0</v>
      </c>
      <c r="G22" s="882">
        <f>+G23</f>
        <v>0</v>
      </c>
      <c r="H22" s="883">
        <f>+H23</f>
        <v>0</v>
      </c>
      <c r="I22" s="880">
        <f t="shared" si="0"/>
        <v>0</v>
      </c>
    </row>
    <row r="23" spans="1:11" ht="17.25" customHeight="1" thickBot="1" x14ac:dyDescent="0.3">
      <c r="A23" s="884" t="s">
        <v>83</v>
      </c>
      <c r="B23" s="885" t="s">
        <v>838</v>
      </c>
      <c r="C23" s="886"/>
      <c r="D23" s="887"/>
      <c r="E23" s="888"/>
      <c r="F23" s="889"/>
      <c r="G23" s="889"/>
      <c r="H23" s="890"/>
      <c r="I23" s="891">
        <f t="shared" si="0"/>
        <v>0</v>
      </c>
    </row>
    <row r="24" spans="1:11" ht="17.25" customHeight="1" thickBot="1" x14ac:dyDescent="0.3">
      <c r="A24" s="877" t="s">
        <v>85</v>
      </c>
      <c r="B24" s="878" t="s">
        <v>856</v>
      </c>
      <c r="C24" s="892"/>
      <c r="D24" s="880">
        <f>+D25</f>
        <v>0</v>
      </c>
      <c r="E24" s="881">
        <f>+E25</f>
        <v>0</v>
      </c>
      <c r="F24" s="882">
        <f>+F25</f>
        <v>0</v>
      </c>
      <c r="G24" s="882">
        <f>+G25</f>
        <v>0</v>
      </c>
      <c r="H24" s="883">
        <f>+H25</f>
        <v>0</v>
      </c>
      <c r="I24" s="880">
        <f t="shared" si="0"/>
        <v>0</v>
      </c>
    </row>
    <row r="25" spans="1:11" ht="17.25" customHeight="1" thickBot="1" x14ac:dyDescent="0.3">
      <c r="A25" s="896" t="s">
        <v>154</v>
      </c>
      <c r="B25" s="897" t="s">
        <v>838</v>
      </c>
      <c r="C25" s="898"/>
      <c r="D25" s="899"/>
      <c r="E25" s="900"/>
      <c r="F25" s="901"/>
      <c r="G25" s="901"/>
      <c r="H25" s="902"/>
      <c r="I25" s="903">
        <f t="shared" si="0"/>
        <v>0</v>
      </c>
    </row>
    <row r="26" spans="1:11" ht="17.25" customHeight="1" thickBot="1" x14ac:dyDescent="0.3">
      <c r="A26" s="877" t="s">
        <v>171</v>
      </c>
      <c r="B26" s="904" t="s">
        <v>857</v>
      </c>
      <c r="C26" s="892"/>
      <c r="D26" s="880">
        <f>+D27</f>
        <v>0</v>
      </c>
      <c r="E26" s="881">
        <f>+E27</f>
        <v>0</v>
      </c>
      <c r="F26" s="882">
        <f>+F27</f>
        <v>0</v>
      </c>
      <c r="G26" s="882">
        <f>+G27</f>
        <v>0</v>
      </c>
      <c r="H26" s="883">
        <f>+H27</f>
        <v>0</v>
      </c>
      <c r="I26" s="880">
        <f t="shared" si="0"/>
        <v>0</v>
      </c>
    </row>
    <row r="27" spans="1:11" ht="17.25" customHeight="1" thickBot="1" x14ac:dyDescent="0.3">
      <c r="A27" s="905" t="s">
        <v>172</v>
      </c>
      <c r="B27" s="906" t="s">
        <v>838</v>
      </c>
      <c r="C27" s="907"/>
      <c r="D27" s="908"/>
      <c r="E27" s="909"/>
      <c r="F27" s="910"/>
      <c r="G27" s="910"/>
      <c r="H27" s="911"/>
      <c r="I27" s="912">
        <f t="shared" si="0"/>
        <v>0</v>
      </c>
    </row>
    <row r="28" spans="1:11" ht="17.25" customHeight="1" thickBot="1" x14ac:dyDescent="0.3">
      <c r="A28" s="913" t="s">
        <v>858</v>
      </c>
      <c r="B28" s="914"/>
      <c r="C28" s="915"/>
      <c r="D28" s="880">
        <f t="shared" ref="D28:I28" si="2">+D6+D9+D22+D24+D26</f>
        <v>25107544</v>
      </c>
      <c r="E28" s="881">
        <f t="shared" si="2"/>
        <v>13894800</v>
      </c>
      <c r="F28" s="882">
        <f t="shared" si="2"/>
        <v>13544800</v>
      </c>
      <c r="G28" s="882">
        <f t="shared" si="2"/>
        <v>13294800</v>
      </c>
      <c r="H28" s="883">
        <f t="shared" si="2"/>
        <v>58804603</v>
      </c>
      <c r="I28" s="880">
        <f t="shared" si="2"/>
        <v>124646547</v>
      </c>
    </row>
  </sheetData>
  <mergeCells count="8">
    <mergeCell ref="A28:B2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D25" sqref="D25:F25"/>
    </sheetView>
  </sheetViews>
  <sheetFormatPr defaultColWidth="9.140625" defaultRowHeight="12.75" x14ac:dyDescent="0.25"/>
  <cols>
    <col min="1" max="1" width="5" style="916" customWidth="1"/>
    <col min="2" max="2" width="47" style="918" customWidth="1"/>
    <col min="3" max="4" width="15.140625" style="918" customWidth="1"/>
    <col min="5" max="16384" width="9.140625" style="918"/>
  </cols>
  <sheetData>
    <row r="1" spans="1:4" ht="31.5" customHeight="1" x14ac:dyDescent="0.25">
      <c r="B1" s="917" t="s">
        <v>859</v>
      </c>
      <c r="C1" s="917"/>
      <c r="D1" s="917"/>
    </row>
    <row r="2" spans="1:4" s="921" customFormat="1" ht="16.5" thickBot="1" x14ac:dyDescent="0.3">
      <c r="A2" s="919"/>
      <c r="B2" s="920"/>
      <c r="D2" s="922" t="s">
        <v>670</v>
      </c>
    </row>
    <row r="3" spans="1:4" s="926" customFormat="1" ht="48" customHeight="1" thickBot="1" x14ac:dyDescent="0.3">
      <c r="A3" s="923" t="s">
        <v>290</v>
      </c>
      <c r="B3" s="924" t="s">
        <v>5</v>
      </c>
      <c r="C3" s="924" t="s">
        <v>860</v>
      </c>
      <c r="D3" s="925" t="s">
        <v>861</v>
      </c>
    </row>
    <row r="4" spans="1:4" s="926" customFormat="1" ht="14.1" customHeight="1" thickBot="1" x14ac:dyDescent="0.3">
      <c r="A4" s="927">
        <v>1</v>
      </c>
      <c r="B4" s="928">
        <v>2</v>
      </c>
      <c r="C4" s="928">
        <v>3</v>
      </c>
      <c r="D4" s="185">
        <v>4</v>
      </c>
    </row>
    <row r="5" spans="1:4" ht="18" customHeight="1" x14ac:dyDescent="0.25">
      <c r="A5" s="929" t="s">
        <v>6</v>
      </c>
      <c r="B5" s="930" t="s">
        <v>862</v>
      </c>
      <c r="C5" s="931"/>
      <c r="D5" s="24"/>
    </row>
    <row r="6" spans="1:4" ht="18" customHeight="1" x14ac:dyDescent="0.25">
      <c r="A6" s="932" t="s">
        <v>17</v>
      </c>
      <c r="B6" s="933" t="s">
        <v>863</v>
      </c>
      <c r="C6" s="934"/>
      <c r="D6" s="41"/>
    </row>
    <row r="7" spans="1:4" ht="18" customHeight="1" x14ac:dyDescent="0.25">
      <c r="A7" s="932" t="s">
        <v>29</v>
      </c>
      <c r="B7" s="933" t="s">
        <v>864</v>
      </c>
      <c r="C7" s="934"/>
      <c r="D7" s="41"/>
    </row>
    <row r="8" spans="1:4" ht="18" customHeight="1" x14ac:dyDescent="0.25">
      <c r="A8" s="932" t="s">
        <v>141</v>
      </c>
      <c r="B8" s="933" t="s">
        <v>865</v>
      </c>
      <c r="C8" s="934"/>
      <c r="D8" s="41"/>
    </row>
    <row r="9" spans="1:4" ht="18" customHeight="1" x14ac:dyDescent="0.25">
      <c r="A9" s="932" t="s">
        <v>43</v>
      </c>
      <c r="B9" s="933" t="s">
        <v>866</v>
      </c>
      <c r="C9" s="934">
        <f>SUM(C10:C15)</f>
        <v>57358043</v>
      </c>
      <c r="D9" s="934">
        <f>SUM(D10:D15)</f>
        <v>1380000</v>
      </c>
    </row>
    <row r="10" spans="1:4" ht="18" customHeight="1" x14ac:dyDescent="0.25">
      <c r="A10" s="932" t="s">
        <v>65</v>
      </c>
      <c r="B10" s="933" t="s">
        <v>867</v>
      </c>
      <c r="C10" s="934"/>
      <c r="D10" s="41"/>
    </row>
    <row r="11" spans="1:4" ht="18" customHeight="1" x14ac:dyDescent="0.25">
      <c r="A11" s="932" t="s">
        <v>148</v>
      </c>
      <c r="B11" s="935" t="s">
        <v>868</v>
      </c>
      <c r="C11" s="934"/>
      <c r="D11" s="41"/>
    </row>
    <row r="12" spans="1:4" ht="18" customHeight="1" x14ac:dyDescent="0.25">
      <c r="A12" s="932" t="s">
        <v>85</v>
      </c>
      <c r="B12" s="935" t="s">
        <v>869</v>
      </c>
      <c r="C12" s="934">
        <v>57358043</v>
      </c>
      <c r="D12" s="41">
        <v>1380000</v>
      </c>
    </row>
    <row r="13" spans="1:4" ht="18" customHeight="1" x14ac:dyDescent="0.25">
      <c r="A13" s="932" t="s">
        <v>154</v>
      </c>
      <c r="B13" s="935" t="s">
        <v>870</v>
      </c>
      <c r="C13" s="934"/>
      <c r="D13" s="41"/>
    </row>
    <row r="14" spans="1:4" ht="18" customHeight="1" x14ac:dyDescent="0.25">
      <c r="A14" s="932" t="s">
        <v>171</v>
      </c>
      <c r="B14" s="935" t="s">
        <v>871</v>
      </c>
      <c r="C14" s="934"/>
      <c r="D14" s="41"/>
    </row>
    <row r="15" spans="1:4" ht="22.5" customHeight="1" x14ac:dyDescent="0.25">
      <c r="A15" s="932" t="s">
        <v>172</v>
      </c>
      <c r="B15" s="935" t="s">
        <v>872</v>
      </c>
      <c r="C15" s="934"/>
      <c r="D15" s="41"/>
    </row>
    <row r="16" spans="1:4" ht="18" customHeight="1" x14ac:dyDescent="0.25">
      <c r="A16" s="932" t="s">
        <v>173</v>
      </c>
      <c r="B16" s="933" t="s">
        <v>873</v>
      </c>
      <c r="C16" s="934"/>
      <c r="D16" s="41"/>
    </row>
    <row r="17" spans="1:4" ht="18" customHeight="1" x14ac:dyDescent="0.25">
      <c r="A17" s="932" t="s">
        <v>176</v>
      </c>
      <c r="B17" s="933" t="s">
        <v>874</v>
      </c>
      <c r="C17" s="934"/>
      <c r="D17" s="41"/>
    </row>
    <row r="18" spans="1:4" ht="18" customHeight="1" x14ac:dyDescent="0.25">
      <c r="A18" s="932" t="s">
        <v>179</v>
      </c>
      <c r="B18" s="933" t="s">
        <v>875</v>
      </c>
      <c r="C18" s="934"/>
      <c r="D18" s="41"/>
    </row>
    <row r="19" spans="1:4" ht="18" customHeight="1" x14ac:dyDescent="0.25">
      <c r="A19" s="932" t="s">
        <v>182</v>
      </c>
      <c r="B19" s="933" t="s">
        <v>876</v>
      </c>
      <c r="C19" s="934"/>
      <c r="D19" s="41"/>
    </row>
    <row r="20" spans="1:4" ht="18" customHeight="1" x14ac:dyDescent="0.25">
      <c r="A20" s="932" t="s">
        <v>185</v>
      </c>
      <c r="B20" s="933" t="s">
        <v>877</v>
      </c>
      <c r="C20" s="934"/>
      <c r="D20" s="41"/>
    </row>
    <row r="21" spans="1:4" ht="18" customHeight="1" x14ac:dyDescent="0.25">
      <c r="A21" s="932" t="s">
        <v>188</v>
      </c>
      <c r="B21" s="933" t="s">
        <v>878</v>
      </c>
      <c r="C21" s="160">
        <v>848260</v>
      </c>
      <c r="D21" s="41">
        <v>588200</v>
      </c>
    </row>
    <row r="22" spans="1:4" ht="18" customHeight="1" x14ac:dyDescent="0.25">
      <c r="A22" s="932" t="s">
        <v>191</v>
      </c>
      <c r="B22" s="933" t="s">
        <v>879</v>
      </c>
      <c r="C22" s="160"/>
      <c r="D22" s="41"/>
    </row>
    <row r="23" spans="1:4" ht="18" customHeight="1" x14ac:dyDescent="0.25">
      <c r="A23" s="932" t="s">
        <v>194</v>
      </c>
      <c r="B23" s="936"/>
      <c r="C23" s="160"/>
      <c r="D23" s="41"/>
    </row>
    <row r="24" spans="1:4" ht="18" customHeight="1" x14ac:dyDescent="0.25">
      <c r="A24" s="932" t="s">
        <v>197</v>
      </c>
      <c r="B24" s="936"/>
      <c r="C24" s="160"/>
      <c r="D24" s="41"/>
    </row>
    <row r="25" spans="1:4" ht="18" customHeight="1" x14ac:dyDescent="0.25">
      <c r="A25" s="932" t="s">
        <v>199</v>
      </c>
      <c r="B25" s="936"/>
      <c r="C25" s="160"/>
      <c r="D25" s="41"/>
    </row>
    <row r="26" spans="1:4" ht="18" customHeight="1" x14ac:dyDescent="0.25">
      <c r="A26" s="932" t="s">
        <v>202</v>
      </c>
      <c r="B26" s="936"/>
      <c r="C26" s="160"/>
      <c r="D26" s="41"/>
    </row>
    <row r="27" spans="1:4" ht="18" customHeight="1" x14ac:dyDescent="0.25">
      <c r="A27" s="932" t="s">
        <v>205</v>
      </c>
      <c r="B27" s="936"/>
      <c r="C27" s="160"/>
      <c r="D27" s="41"/>
    </row>
    <row r="28" spans="1:4" ht="18" customHeight="1" x14ac:dyDescent="0.25">
      <c r="A28" s="932" t="s">
        <v>208</v>
      </c>
      <c r="B28" s="936"/>
      <c r="C28" s="160"/>
      <c r="D28" s="41"/>
    </row>
    <row r="29" spans="1:4" ht="18" customHeight="1" thickBot="1" x14ac:dyDescent="0.3">
      <c r="A29" s="937" t="s">
        <v>237</v>
      </c>
      <c r="B29" s="938"/>
      <c r="C29" s="939"/>
      <c r="D29" s="27"/>
    </row>
    <row r="30" spans="1:4" ht="18" customHeight="1" thickBot="1" x14ac:dyDescent="0.3">
      <c r="A30" s="940" t="s">
        <v>240</v>
      </c>
      <c r="B30" s="941" t="s">
        <v>288</v>
      </c>
      <c r="C30" s="942">
        <f>+C5+C6+C7+C8+C9+C16+C17+C18+C19+C20+C21+C22+C23+C24+C25+C26+C27+C28+C29</f>
        <v>58206303</v>
      </c>
      <c r="D30" s="943">
        <f>+D5+D6+D7+D8+D9+D16+D17+D18+D19+D20+D21+D22+D23+D24+D25+D26+D27+D28+D29</f>
        <v>1968200</v>
      </c>
    </row>
    <row r="31" spans="1:4" ht="8.25" customHeight="1" x14ac:dyDescent="0.25">
      <c r="A31" s="944"/>
      <c r="B31" s="945"/>
      <c r="C31" s="945"/>
      <c r="D31" s="945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CE,Dőlt" 11&amp;"Times New Roman CE,Félkövér dőlt".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view="pageBreakPreview" zoomScale="87" zoomScaleSheetLayoutView="87" workbookViewId="0">
      <selection activeCell="R15" sqref="R15:S15"/>
    </sheetView>
  </sheetViews>
  <sheetFormatPr defaultRowHeight="15" x14ac:dyDescent="0.25"/>
  <cols>
    <col min="1" max="1" width="15.28515625" customWidth="1"/>
    <col min="4" max="4" width="8.5703125" bestFit="1" customWidth="1"/>
    <col min="5" max="5" width="10.42578125" customWidth="1"/>
    <col min="9" max="9" width="11" customWidth="1"/>
    <col min="13" max="13" width="10.42578125" bestFit="1" customWidth="1"/>
    <col min="17" max="17" width="10.42578125" bestFit="1" customWidth="1"/>
    <col min="18" max="21" width="10.42578125" customWidth="1"/>
    <col min="25" max="25" width="10.42578125" bestFit="1" customWidth="1"/>
  </cols>
  <sheetData>
    <row r="1" spans="1:25" x14ac:dyDescent="0.25">
      <c r="A1" s="643" t="s">
        <v>506</v>
      </c>
      <c r="B1" s="634" t="s">
        <v>507</v>
      </c>
      <c r="C1" s="634"/>
      <c r="D1" s="634"/>
      <c r="E1" s="646"/>
      <c r="F1" s="647" t="s">
        <v>508</v>
      </c>
      <c r="G1" s="634"/>
      <c r="H1" s="634"/>
      <c r="I1" s="646"/>
      <c r="J1" s="647" t="s">
        <v>509</v>
      </c>
      <c r="K1" s="634"/>
      <c r="L1" s="634"/>
      <c r="M1" s="646"/>
      <c r="N1" s="647" t="s">
        <v>510</v>
      </c>
      <c r="O1" s="648"/>
      <c r="P1" s="648"/>
      <c r="Q1" s="649"/>
      <c r="R1" s="647" t="s">
        <v>510</v>
      </c>
      <c r="S1" s="634"/>
      <c r="T1" s="634"/>
      <c r="U1" s="646"/>
      <c r="V1" s="634" t="s">
        <v>507</v>
      </c>
      <c r="W1" s="634"/>
      <c r="X1" s="634"/>
      <c r="Y1" s="635"/>
    </row>
    <row r="2" spans="1:25" x14ac:dyDescent="0.25">
      <c r="A2" s="644"/>
      <c r="B2" s="636">
        <v>43101</v>
      </c>
      <c r="C2" s="637"/>
      <c r="D2" s="637"/>
      <c r="E2" s="650"/>
      <c r="F2" s="639">
        <v>43101</v>
      </c>
      <c r="G2" s="636"/>
      <c r="H2" s="636"/>
      <c r="I2" s="651"/>
      <c r="J2" s="639">
        <v>43101</v>
      </c>
      <c r="K2" s="636"/>
      <c r="L2" s="636"/>
      <c r="M2" s="651"/>
      <c r="N2" s="636">
        <v>43191</v>
      </c>
      <c r="O2" s="637"/>
      <c r="P2" s="637"/>
      <c r="Q2" s="650"/>
      <c r="R2" s="639">
        <v>43191</v>
      </c>
      <c r="S2" s="637"/>
      <c r="T2" s="637"/>
      <c r="U2" s="637"/>
      <c r="V2" s="636">
        <v>43191</v>
      </c>
      <c r="W2" s="637"/>
      <c r="X2" s="637"/>
      <c r="Y2" s="638"/>
    </row>
    <row r="3" spans="1:25" ht="25.5" x14ac:dyDescent="0.25">
      <c r="A3" s="645"/>
      <c r="B3" s="481" t="s">
        <v>252</v>
      </c>
      <c r="C3" s="482" t="s">
        <v>511</v>
      </c>
      <c r="D3" s="483" t="s">
        <v>689</v>
      </c>
      <c r="E3" s="483" t="s">
        <v>254</v>
      </c>
      <c r="F3" s="481" t="s">
        <v>252</v>
      </c>
      <c r="G3" s="481" t="s">
        <v>512</v>
      </c>
      <c r="H3" s="481" t="s">
        <v>513</v>
      </c>
      <c r="I3" s="481" t="s">
        <v>254</v>
      </c>
      <c r="J3" s="481" t="s">
        <v>252</v>
      </c>
      <c r="K3" s="483" t="s">
        <v>512</v>
      </c>
      <c r="L3" s="481" t="s">
        <v>513</v>
      </c>
      <c r="M3" s="574" t="s">
        <v>254</v>
      </c>
      <c r="N3" s="481" t="s">
        <v>252</v>
      </c>
      <c r="O3" s="482" t="s">
        <v>511</v>
      </c>
      <c r="P3" s="483" t="s">
        <v>734</v>
      </c>
      <c r="Q3" s="575" t="s">
        <v>254</v>
      </c>
      <c r="R3" s="574" t="s">
        <v>252</v>
      </c>
      <c r="S3" s="574" t="s">
        <v>511</v>
      </c>
      <c r="T3" s="574" t="s">
        <v>735</v>
      </c>
      <c r="U3" s="574" t="s">
        <v>254</v>
      </c>
      <c r="V3" s="481" t="s">
        <v>252</v>
      </c>
      <c r="W3" s="482" t="s">
        <v>511</v>
      </c>
      <c r="X3" s="483" t="s">
        <v>689</v>
      </c>
      <c r="Y3" s="586" t="s">
        <v>254</v>
      </c>
    </row>
    <row r="4" spans="1:25" x14ac:dyDescent="0.25">
      <c r="A4" s="484"/>
      <c r="B4" s="485"/>
      <c r="C4" s="485"/>
      <c r="D4" s="485"/>
      <c r="E4" s="491"/>
      <c r="F4" s="485"/>
      <c r="G4" s="485"/>
      <c r="H4" s="485"/>
      <c r="I4" s="485"/>
      <c r="J4" s="485"/>
      <c r="K4" s="486"/>
      <c r="L4" s="485"/>
      <c r="M4" s="569"/>
      <c r="N4" s="565"/>
      <c r="O4" s="565"/>
      <c r="P4" s="569"/>
      <c r="Q4" s="565"/>
      <c r="R4" s="565"/>
      <c r="S4" s="565"/>
      <c r="T4" s="565"/>
      <c r="U4" s="565"/>
      <c r="V4" s="565"/>
      <c r="W4" s="565"/>
      <c r="X4" s="569"/>
      <c r="Y4" s="587"/>
    </row>
    <row r="5" spans="1:25" ht="26.25" x14ac:dyDescent="0.25">
      <c r="A5" s="549" t="s">
        <v>514</v>
      </c>
      <c r="B5" s="487">
        <v>8.75</v>
      </c>
      <c r="C5" s="487"/>
      <c r="D5" s="487"/>
      <c r="E5" s="488">
        <f>B5+C5+D5</f>
        <v>8.75</v>
      </c>
      <c r="F5" s="547"/>
      <c r="G5" s="547"/>
      <c r="H5" s="547"/>
      <c r="I5" s="547"/>
      <c r="J5" s="487">
        <f>B5+F5</f>
        <v>8.75</v>
      </c>
      <c r="K5" s="487">
        <f>C5+G5</f>
        <v>0</v>
      </c>
      <c r="L5" s="487"/>
      <c r="M5" s="488">
        <f>J5+K5+L5</f>
        <v>8.75</v>
      </c>
      <c r="N5" s="487"/>
      <c r="O5" s="487"/>
      <c r="P5" s="488"/>
      <c r="Q5" s="487"/>
      <c r="R5" s="487"/>
      <c r="S5" s="487"/>
      <c r="T5" s="487"/>
      <c r="U5" s="487"/>
      <c r="V5" s="487">
        <f>J5+N5</f>
        <v>8.75</v>
      </c>
      <c r="W5" s="487">
        <f>K5+O5</f>
        <v>0</v>
      </c>
      <c r="X5" s="488">
        <f>L5+P5</f>
        <v>0</v>
      </c>
      <c r="Y5" s="588">
        <f>V5+W5+X5</f>
        <v>8.75</v>
      </c>
    </row>
    <row r="6" spans="1:25" x14ac:dyDescent="0.25">
      <c r="A6" s="489"/>
      <c r="B6" s="492"/>
      <c r="C6" s="492"/>
      <c r="D6" s="492"/>
      <c r="E6" s="488"/>
      <c r="F6" s="567"/>
      <c r="G6" s="567"/>
      <c r="H6" s="567"/>
      <c r="I6" s="547"/>
      <c r="J6" s="487"/>
      <c r="K6" s="487"/>
      <c r="L6" s="487"/>
      <c r="M6" s="488"/>
      <c r="N6" s="492"/>
      <c r="O6" s="492"/>
      <c r="P6" s="569"/>
      <c r="Q6" s="487"/>
      <c r="R6" s="487"/>
      <c r="S6" s="487"/>
      <c r="T6" s="487"/>
      <c r="U6" s="487"/>
      <c r="V6" s="487">
        <f t="shared" ref="V6:X27" si="0">J6+N6</f>
        <v>0</v>
      </c>
      <c r="W6" s="487">
        <f t="shared" si="0"/>
        <v>0</v>
      </c>
      <c r="X6" s="488">
        <f t="shared" si="0"/>
        <v>0</v>
      </c>
      <c r="Y6" s="588">
        <f t="shared" ref="Y6:Y27" si="1">V6+W6+X6</f>
        <v>0</v>
      </c>
    </row>
    <row r="7" spans="1:25" ht="26.25" x14ac:dyDescent="0.25">
      <c r="A7" s="548" t="s">
        <v>248</v>
      </c>
      <c r="B7" s="487">
        <v>82.5</v>
      </c>
      <c r="C7" s="487"/>
      <c r="D7" s="487"/>
      <c r="E7" s="488">
        <f>B7+C7+D7</f>
        <v>82.5</v>
      </c>
      <c r="F7" s="547"/>
      <c r="G7" s="547"/>
      <c r="H7" s="547"/>
      <c r="I7" s="547"/>
      <c r="J7" s="487">
        <f>B7+F7</f>
        <v>82.5</v>
      </c>
      <c r="K7" s="487"/>
      <c r="L7" s="487"/>
      <c r="M7" s="488">
        <f>J7+K7+L7</f>
        <v>82.5</v>
      </c>
      <c r="N7" s="487"/>
      <c r="O7" s="487"/>
      <c r="P7" s="488"/>
      <c r="Q7" s="487"/>
      <c r="R7" s="487"/>
      <c r="S7" s="487"/>
      <c r="T7" s="487"/>
      <c r="U7" s="487"/>
      <c r="V7" s="487">
        <f t="shared" si="0"/>
        <v>82.5</v>
      </c>
      <c r="W7" s="487">
        <f t="shared" si="0"/>
        <v>0</v>
      </c>
      <c r="X7" s="488">
        <f t="shared" si="0"/>
        <v>0</v>
      </c>
      <c r="Y7" s="588">
        <f t="shared" si="1"/>
        <v>82.5</v>
      </c>
    </row>
    <row r="8" spans="1:25" x14ac:dyDescent="0.25">
      <c r="A8" s="489"/>
      <c r="B8" s="492"/>
      <c r="C8" s="492"/>
      <c r="D8" s="492"/>
      <c r="E8" s="488"/>
      <c r="F8" s="492"/>
      <c r="G8" s="492"/>
      <c r="H8" s="492"/>
      <c r="I8" s="568"/>
      <c r="J8" s="487"/>
      <c r="K8" s="487"/>
      <c r="L8" s="487"/>
      <c r="M8" s="488"/>
      <c r="N8" s="492"/>
      <c r="O8" s="492"/>
      <c r="P8" s="569"/>
      <c r="Q8" s="487"/>
      <c r="R8" s="487"/>
      <c r="S8" s="487"/>
      <c r="T8" s="487"/>
      <c r="U8" s="487"/>
      <c r="V8" s="487">
        <f t="shared" si="0"/>
        <v>0</v>
      </c>
      <c r="W8" s="487">
        <f t="shared" si="0"/>
        <v>0</v>
      </c>
      <c r="X8" s="488">
        <f t="shared" si="0"/>
        <v>0</v>
      </c>
      <c r="Y8" s="588">
        <f t="shared" si="1"/>
        <v>0</v>
      </c>
    </row>
    <row r="9" spans="1:25" ht="26.25" x14ac:dyDescent="0.25">
      <c r="A9" s="548" t="s">
        <v>515</v>
      </c>
      <c r="B9" s="487">
        <v>14</v>
      </c>
      <c r="C9" s="487"/>
      <c r="D9" s="487"/>
      <c r="E9" s="488">
        <f>B9+C9+D9</f>
        <v>14</v>
      </c>
      <c r="F9" s="487"/>
      <c r="G9" s="487"/>
      <c r="H9" s="487"/>
      <c r="I9" s="568"/>
      <c r="J9" s="487">
        <f>B9+F9</f>
        <v>14</v>
      </c>
      <c r="K9" s="487"/>
      <c r="L9" s="487"/>
      <c r="M9" s="488">
        <f>J9+K9+L9</f>
        <v>14</v>
      </c>
      <c r="N9" s="487"/>
      <c r="O9" s="487"/>
      <c r="P9" s="488"/>
      <c r="Q9" s="487"/>
      <c r="R9" s="487"/>
      <c r="S9" s="487"/>
      <c r="T9" s="487"/>
      <c r="U9" s="487"/>
      <c r="V9" s="487">
        <f t="shared" si="0"/>
        <v>14</v>
      </c>
      <c r="W9" s="487">
        <f t="shared" si="0"/>
        <v>0</v>
      </c>
      <c r="X9" s="488">
        <f t="shared" si="0"/>
        <v>0</v>
      </c>
      <c r="Y9" s="588">
        <f t="shared" si="1"/>
        <v>14</v>
      </c>
    </row>
    <row r="10" spans="1:25" x14ac:dyDescent="0.25">
      <c r="A10" s="489"/>
      <c r="B10" s="492"/>
      <c r="C10" s="492"/>
      <c r="D10" s="492"/>
      <c r="E10" s="488"/>
      <c r="F10" s="492"/>
      <c r="G10" s="492"/>
      <c r="H10" s="492"/>
      <c r="I10" s="568"/>
      <c r="J10" s="487"/>
      <c r="K10" s="487"/>
      <c r="L10" s="487"/>
      <c r="M10" s="488"/>
      <c r="N10" s="492"/>
      <c r="O10" s="492"/>
      <c r="P10" s="569"/>
      <c r="Q10" s="487"/>
      <c r="R10" s="487"/>
      <c r="S10" s="487"/>
      <c r="T10" s="487"/>
      <c r="U10" s="487"/>
      <c r="V10" s="487">
        <f t="shared" si="0"/>
        <v>0</v>
      </c>
      <c r="W10" s="487">
        <f t="shared" si="0"/>
        <v>0</v>
      </c>
      <c r="X10" s="488">
        <f t="shared" si="0"/>
        <v>0</v>
      </c>
      <c r="Y10" s="588">
        <f t="shared" si="1"/>
        <v>0</v>
      </c>
    </row>
    <row r="11" spans="1:25" ht="26.25" x14ac:dyDescent="0.25">
      <c r="A11" s="548" t="s">
        <v>250</v>
      </c>
      <c r="B11" s="487">
        <v>6</v>
      </c>
      <c r="C11" s="487"/>
      <c r="D11" s="487"/>
      <c r="E11" s="488">
        <f>B11+C11+D11</f>
        <v>6</v>
      </c>
      <c r="F11" s="487"/>
      <c r="G11" s="487"/>
      <c r="H11" s="487"/>
      <c r="I11" s="568"/>
      <c r="J11" s="487">
        <f>B11+F11</f>
        <v>6</v>
      </c>
      <c r="K11" s="487">
        <f>C11+G11</f>
        <v>0</v>
      </c>
      <c r="L11" s="487"/>
      <c r="M11" s="488">
        <f>J11+K11+L11</f>
        <v>6</v>
      </c>
      <c r="N11" s="487"/>
      <c r="O11" s="487"/>
      <c r="P11" s="488"/>
      <c r="Q11" s="487"/>
      <c r="R11" s="487"/>
      <c r="S11" s="487"/>
      <c r="T11" s="487"/>
      <c r="U11" s="487"/>
      <c r="V11" s="487">
        <f t="shared" si="0"/>
        <v>6</v>
      </c>
      <c r="W11" s="487">
        <f t="shared" si="0"/>
        <v>0</v>
      </c>
      <c r="X11" s="488">
        <f t="shared" si="0"/>
        <v>0</v>
      </c>
      <c r="Y11" s="588">
        <f t="shared" si="1"/>
        <v>6</v>
      </c>
    </row>
    <row r="12" spans="1:25" x14ac:dyDescent="0.25">
      <c r="A12" s="489"/>
      <c r="B12" s="492"/>
      <c r="C12" s="492"/>
      <c r="D12" s="492"/>
      <c r="E12" s="488"/>
      <c r="F12" s="492"/>
      <c r="G12" s="492"/>
      <c r="H12" s="492"/>
      <c r="I12" s="568"/>
      <c r="J12" s="487"/>
      <c r="K12" s="487"/>
      <c r="L12" s="487"/>
      <c r="M12" s="488"/>
      <c r="N12" s="492"/>
      <c r="O12" s="492"/>
      <c r="P12" s="569"/>
      <c r="Q12" s="487"/>
      <c r="R12" s="487"/>
      <c r="S12" s="487"/>
      <c r="T12" s="487"/>
      <c r="U12" s="487"/>
      <c r="V12" s="487">
        <f t="shared" si="0"/>
        <v>0</v>
      </c>
      <c r="W12" s="487">
        <f t="shared" si="0"/>
        <v>0</v>
      </c>
      <c r="X12" s="488">
        <f t="shared" si="0"/>
        <v>0</v>
      </c>
      <c r="Y12" s="588">
        <f t="shared" si="1"/>
        <v>0</v>
      </c>
    </row>
    <row r="13" spans="1:25" ht="26.25" x14ac:dyDescent="0.25">
      <c r="A13" s="548" t="s">
        <v>251</v>
      </c>
      <c r="B13" s="487"/>
      <c r="C13" s="487">
        <v>2.75</v>
      </c>
      <c r="D13" s="487"/>
      <c r="E13" s="488">
        <f>B13+C13+D13</f>
        <v>2.75</v>
      </c>
      <c r="F13" s="487"/>
      <c r="G13" s="487"/>
      <c r="H13" s="487"/>
      <c r="I13" s="568"/>
      <c r="J13" s="487"/>
      <c r="K13" s="487">
        <f>C13+G13</f>
        <v>2.75</v>
      </c>
      <c r="L13" s="487"/>
      <c r="M13" s="488">
        <f>J13+K13+L13</f>
        <v>2.75</v>
      </c>
      <c r="N13" s="487"/>
      <c r="O13" s="487"/>
      <c r="P13" s="488"/>
      <c r="Q13" s="487"/>
      <c r="R13" s="487"/>
      <c r="S13" s="487"/>
      <c r="T13" s="487"/>
      <c r="U13" s="487"/>
      <c r="V13" s="487">
        <f t="shared" si="0"/>
        <v>0</v>
      </c>
      <c r="W13" s="487">
        <f t="shared" si="0"/>
        <v>2.75</v>
      </c>
      <c r="X13" s="488">
        <f t="shared" si="0"/>
        <v>0</v>
      </c>
      <c r="Y13" s="588">
        <f t="shared" si="1"/>
        <v>2.75</v>
      </c>
    </row>
    <row r="14" spans="1:25" x14ac:dyDescent="0.25">
      <c r="A14" s="489"/>
      <c r="B14" s="492"/>
      <c r="C14" s="492"/>
      <c r="D14" s="492"/>
      <c r="E14" s="488"/>
      <c r="F14" s="492"/>
      <c r="G14" s="492"/>
      <c r="H14" s="492"/>
      <c r="I14" s="568"/>
      <c r="J14" s="487"/>
      <c r="K14" s="487"/>
      <c r="L14" s="487"/>
      <c r="M14" s="488"/>
      <c r="N14" s="492"/>
      <c r="O14" s="492"/>
      <c r="P14" s="569"/>
      <c r="Q14" s="487"/>
      <c r="R14" s="487"/>
      <c r="S14" s="487"/>
      <c r="T14" s="487"/>
      <c r="U14" s="487"/>
      <c r="V14" s="487"/>
      <c r="W14" s="487"/>
      <c r="X14" s="488"/>
      <c r="Y14" s="588"/>
    </row>
    <row r="15" spans="1:25" ht="26.25" x14ac:dyDescent="0.25">
      <c r="A15" s="548" t="s">
        <v>736</v>
      </c>
      <c r="B15" s="487"/>
      <c r="C15" s="487"/>
      <c r="D15" s="487"/>
      <c r="E15" s="488"/>
      <c r="F15" s="487"/>
      <c r="G15" s="487"/>
      <c r="H15" s="487"/>
      <c r="I15" s="568"/>
      <c r="J15" s="487"/>
      <c r="K15" s="487"/>
      <c r="L15" s="487"/>
      <c r="M15" s="488"/>
      <c r="N15" s="487"/>
      <c r="O15" s="487"/>
      <c r="P15" s="488"/>
      <c r="Q15" s="487"/>
      <c r="R15" s="487">
        <v>8.6</v>
      </c>
      <c r="S15" s="487">
        <v>1.4</v>
      </c>
      <c r="T15" s="487"/>
      <c r="U15" s="487">
        <f t="shared" ref="U15" si="2">R15+S15+T15</f>
        <v>10</v>
      </c>
      <c r="V15" s="487">
        <f>J15+N15+R15</f>
        <v>8.6</v>
      </c>
      <c r="W15" s="487">
        <f>K15+O15+S15</f>
        <v>1.4</v>
      </c>
      <c r="X15" s="488">
        <f>L15+P15+T15</f>
        <v>0</v>
      </c>
      <c r="Y15" s="588">
        <f t="shared" si="1"/>
        <v>10</v>
      </c>
    </row>
    <row r="16" spans="1:25" x14ac:dyDescent="0.25">
      <c r="A16" s="489"/>
      <c r="B16" s="492"/>
      <c r="C16" s="492"/>
      <c r="D16" s="492"/>
      <c r="E16" s="488"/>
      <c r="F16" s="492"/>
      <c r="G16" s="492"/>
      <c r="H16" s="492"/>
      <c r="I16" s="568"/>
      <c r="J16" s="487"/>
      <c r="K16" s="487"/>
      <c r="L16" s="487"/>
      <c r="M16" s="488"/>
      <c r="N16" s="492"/>
      <c r="O16" s="492"/>
      <c r="P16" s="569"/>
      <c r="Q16" s="487"/>
      <c r="R16" s="487"/>
      <c r="S16" s="487"/>
      <c r="T16" s="487"/>
      <c r="U16" s="487"/>
      <c r="V16" s="487"/>
      <c r="W16" s="487"/>
      <c r="X16" s="488"/>
      <c r="Y16" s="588"/>
    </row>
    <row r="17" spans="1:25" x14ac:dyDescent="0.25">
      <c r="A17" s="489"/>
      <c r="B17" s="487"/>
      <c r="C17" s="487"/>
      <c r="D17" s="487"/>
      <c r="E17" s="488"/>
      <c r="F17" s="487"/>
      <c r="G17" s="487"/>
      <c r="H17" s="487"/>
      <c r="I17" s="568"/>
      <c r="J17" s="487"/>
      <c r="K17" s="487"/>
      <c r="L17" s="487"/>
      <c r="M17" s="488"/>
      <c r="N17" s="487"/>
      <c r="O17" s="487"/>
      <c r="P17" s="488"/>
      <c r="Q17" s="487"/>
      <c r="R17" s="487"/>
      <c r="S17" s="487"/>
      <c r="T17" s="487"/>
      <c r="U17" s="487"/>
      <c r="V17" s="487"/>
      <c r="W17" s="487"/>
      <c r="X17" s="488"/>
      <c r="Y17" s="588"/>
    </row>
    <row r="18" spans="1:25" x14ac:dyDescent="0.25">
      <c r="A18" s="489"/>
      <c r="B18" s="492"/>
      <c r="C18" s="492"/>
      <c r="D18" s="492"/>
      <c r="E18" s="488"/>
      <c r="F18" s="492"/>
      <c r="G18" s="492"/>
      <c r="H18" s="492"/>
      <c r="I18" s="568"/>
      <c r="J18" s="487"/>
      <c r="K18" s="487"/>
      <c r="L18" s="487"/>
      <c r="M18" s="488"/>
      <c r="N18" s="492"/>
      <c r="O18" s="492"/>
      <c r="P18" s="569"/>
      <c r="Q18" s="487"/>
      <c r="R18" s="487"/>
      <c r="S18" s="487"/>
      <c r="T18" s="487"/>
      <c r="U18" s="487"/>
      <c r="V18" s="487"/>
      <c r="W18" s="487"/>
      <c r="X18" s="488"/>
      <c r="Y18" s="588"/>
    </row>
    <row r="19" spans="1:25" ht="38.25" x14ac:dyDescent="0.25">
      <c r="A19" s="490" t="s">
        <v>516</v>
      </c>
      <c r="B19" s="487">
        <v>34</v>
      </c>
      <c r="C19" s="487">
        <v>2</v>
      </c>
      <c r="D19" s="487">
        <v>20</v>
      </c>
      <c r="E19" s="488">
        <f t="shared" ref="E19:E27" si="3">B19+C19+D19</f>
        <v>56</v>
      </c>
      <c r="F19" s="487"/>
      <c r="G19" s="487"/>
      <c r="H19" s="487"/>
      <c r="I19" s="568">
        <f t="shared" ref="I19:I25" si="4">F19+G19+H19</f>
        <v>0</v>
      </c>
      <c r="J19" s="487">
        <f>B19+F19</f>
        <v>34</v>
      </c>
      <c r="K19" s="487">
        <f>C19+G19</f>
        <v>2</v>
      </c>
      <c r="L19" s="487">
        <f>D19+H19</f>
        <v>20</v>
      </c>
      <c r="M19" s="487">
        <f t="shared" ref="M19:M27" si="5">J19+K19+L19</f>
        <v>56</v>
      </c>
      <c r="N19" s="487"/>
      <c r="O19" s="487"/>
      <c r="P19" s="487"/>
      <c r="Q19" s="487"/>
      <c r="R19" s="487"/>
      <c r="S19" s="487"/>
      <c r="T19" s="487"/>
      <c r="U19" s="487"/>
      <c r="V19" s="487">
        <f t="shared" ref="V19:X20" si="6">J19+N19</f>
        <v>34</v>
      </c>
      <c r="W19" s="487">
        <f t="shared" si="6"/>
        <v>2</v>
      </c>
      <c r="X19" s="487">
        <f t="shared" si="6"/>
        <v>20</v>
      </c>
      <c r="Y19" s="588">
        <f t="shared" ref="Y19:Y20" si="7">V19+W19+X19</f>
        <v>56</v>
      </c>
    </row>
    <row r="20" spans="1:25" x14ac:dyDescent="0.25">
      <c r="A20" s="490" t="s">
        <v>699</v>
      </c>
      <c r="B20" s="492">
        <v>1</v>
      </c>
      <c r="C20" s="492"/>
      <c r="D20" s="492"/>
      <c r="E20" s="488">
        <f t="shared" si="3"/>
        <v>1</v>
      </c>
      <c r="F20" s="492">
        <v>1</v>
      </c>
      <c r="G20" s="492"/>
      <c r="H20" s="492"/>
      <c r="I20" s="547">
        <f t="shared" si="4"/>
        <v>1</v>
      </c>
      <c r="J20" s="487">
        <f>B20+F20</f>
        <v>2</v>
      </c>
      <c r="K20" s="487"/>
      <c r="L20" s="487"/>
      <c r="M20" s="488">
        <f t="shared" si="5"/>
        <v>2</v>
      </c>
      <c r="N20" s="488"/>
      <c r="O20" s="488"/>
      <c r="P20" s="488"/>
      <c r="Q20" s="488"/>
      <c r="R20" s="488"/>
      <c r="S20" s="488"/>
      <c r="T20" s="488"/>
      <c r="U20" s="487"/>
      <c r="V20" s="487">
        <f t="shared" si="6"/>
        <v>2</v>
      </c>
      <c r="W20" s="487">
        <f t="shared" si="6"/>
        <v>0</v>
      </c>
      <c r="X20" s="487">
        <f t="shared" si="6"/>
        <v>0</v>
      </c>
      <c r="Y20" s="588">
        <f t="shared" si="7"/>
        <v>2</v>
      </c>
    </row>
    <row r="21" spans="1:25" x14ac:dyDescent="0.25">
      <c r="A21" s="489" t="s">
        <v>517</v>
      </c>
      <c r="B21" s="487">
        <f>B22+B23+B24+B25+B26</f>
        <v>12.98</v>
      </c>
      <c r="C21" s="487">
        <f t="shared" ref="C21:X21" si="8">C22+C23+C24+C25+C26</f>
        <v>1.27</v>
      </c>
      <c r="D21" s="487">
        <f t="shared" si="8"/>
        <v>0</v>
      </c>
      <c r="E21" s="487">
        <f t="shared" si="8"/>
        <v>14.25</v>
      </c>
      <c r="F21" s="487">
        <v>-1</v>
      </c>
      <c r="G21" s="487"/>
      <c r="H21" s="487">
        <f t="shared" si="8"/>
        <v>0</v>
      </c>
      <c r="I21" s="487">
        <f t="shared" si="8"/>
        <v>-1</v>
      </c>
      <c r="J21" s="487">
        <f t="shared" si="8"/>
        <v>11.98</v>
      </c>
      <c r="K21" s="487">
        <f t="shared" si="8"/>
        <v>1.27</v>
      </c>
      <c r="L21" s="487">
        <f t="shared" si="8"/>
        <v>0</v>
      </c>
      <c r="M21" s="487">
        <f t="shared" si="8"/>
        <v>13.25</v>
      </c>
      <c r="N21" s="487">
        <f t="shared" si="8"/>
        <v>2.5</v>
      </c>
      <c r="O21" s="487">
        <f t="shared" si="8"/>
        <v>0</v>
      </c>
      <c r="P21" s="487">
        <f t="shared" si="8"/>
        <v>0</v>
      </c>
      <c r="Q21" s="487">
        <f t="shared" si="8"/>
        <v>2.5</v>
      </c>
      <c r="R21" s="487">
        <f t="shared" si="8"/>
        <v>-8.73</v>
      </c>
      <c r="S21" s="487">
        <f t="shared" si="8"/>
        <v>-1.27</v>
      </c>
      <c r="T21" s="487">
        <f t="shared" si="8"/>
        <v>0</v>
      </c>
      <c r="U21" s="487">
        <f>R21+S21+T21</f>
        <v>-10</v>
      </c>
      <c r="V21" s="487">
        <f t="shared" si="8"/>
        <v>5.75</v>
      </c>
      <c r="W21" s="487">
        <f>K21+O21+S21</f>
        <v>0</v>
      </c>
      <c r="X21" s="487">
        <f t="shared" si="8"/>
        <v>0</v>
      </c>
      <c r="Y21" s="588">
        <f t="shared" si="1"/>
        <v>5.75</v>
      </c>
    </row>
    <row r="22" spans="1:25" ht="39" x14ac:dyDescent="0.25">
      <c r="A22" s="548" t="s">
        <v>608</v>
      </c>
      <c r="B22" s="487">
        <v>1</v>
      </c>
      <c r="C22" s="487"/>
      <c r="D22" s="487"/>
      <c r="E22" s="488">
        <v>1</v>
      </c>
      <c r="F22" s="487"/>
      <c r="G22" s="487"/>
      <c r="H22" s="487"/>
      <c r="I22" s="547">
        <f t="shared" si="4"/>
        <v>0</v>
      </c>
      <c r="J22" s="487">
        <f t="shared" ref="J22:K27" si="9">B22+F22</f>
        <v>1</v>
      </c>
      <c r="K22" s="487">
        <f t="shared" si="9"/>
        <v>0</v>
      </c>
      <c r="L22" s="487"/>
      <c r="M22" s="488">
        <f t="shared" si="5"/>
        <v>1</v>
      </c>
      <c r="N22" s="487"/>
      <c r="O22" s="487"/>
      <c r="P22" s="488"/>
      <c r="Q22" s="487"/>
      <c r="R22" s="487"/>
      <c r="S22" s="487"/>
      <c r="T22" s="487"/>
      <c r="U22" s="487"/>
      <c r="V22" s="487">
        <f t="shared" si="0"/>
        <v>1</v>
      </c>
      <c r="W22" s="487">
        <f t="shared" si="0"/>
        <v>0</v>
      </c>
      <c r="X22" s="488">
        <f t="shared" si="0"/>
        <v>0</v>
      </c>
      <c r="Y22" s="588">
        <f t="shared" si="1"/>
        <v>1</v>
      </c>
    </row>
    <row r="23" spans="1:25" x14ac:dyDescent="0.25">
      <c r="A23" s="489" t="s">
        <v>518</v>
      </c>
      <c r="B23" s="487">
        <v>2</v>
      </c>
      <c r="C23" s="487"/>
      <c r="D23" s="487"/>
      <c r="E23" s="488">
        <f t="shared" si="3"/>
        <v>2</v>
      </c>
      <c r="F23" s="487"/>
      <c r="G23" s="487"/>
      <c r="H23" s="487"/>
      <c r="I23" s="547"/>
      <c r="J23" s="487">
        <f t="shared" si="9"/>
        <v>2</v>
      </c>
      <c r="K23" s="487">
        <f t="shared" si="9"/>
        <v>0</v>
      </c>
      <c r="L23" s="487"/>
      <c r="M23" s="488">
        <f t="shared" si="5"/>
        <v>2</v>
      </c>
      <c r="N23" s="487"/>
      <c r="O23" s="487"/>
      <c r="P23" s="488"/>
      <c r="Q23" s="487"/>
      <c r="R23" s="487"/>
      <c r="S23" s="487"/>
      <c r="T23" s="487"/>
      <c r="U23" s="487"/>
      <c r="V23" s="487">
        <f t="shared" si="0"/>
        <v>2</v>
      </c>
      <c r="W23" s="487">
        <f t="shared" si="0"/>
        <v>0</v>
      </c>
      <c r="X23" s="488">
        <f t="shared" si="0"/>
        <v>0</v>
      </c>
      <c r="Y23" s="588">
        <f t="shared" si="1"/>
        <v>2</v>
      </c>
    </row>
    <row r="24" spans="1:25" x14ac:dyDescent="0.25">
      <c r="A24" s="489" t="s">
        <v>1</v>
      </c>
      <c r="B24" s="570">
        <v>6.23</v>
      </c>
      <c r="C24" s="570">
        <v>1.27</v>
      </c>
      <c r="D24" s="570"/>
      <c r="E24" s="488">
        <f t="shared" si="3"/>
        <v>7.5</v>
      </c>
      <c r="F24" s="570"/>
      <c r="G24" s="570"/>
      <c r="H24" s="570"/>
      <c r="I24" s="547"/>
      <c r="J24" s="487">
        <f t="shared" si="9"/>
        <v>6.23</v>
      </c>
      <c r="K24" s="487">
        <f t="shared" si="9"/>
        <v>1.27</v>
      </c>
      <c r="L24" s="487"/>
      <c r="M24" s="488">
        <f t="shared" si="5"/>
        <v>7.5</v>
      </c>
      <c r="N24" s="570">
        <v>2.5</v>
      </c>
      <c r="O24" s="570"/>
      <c r="P24" s="571"/>
      <c r="Q24" s="487">
        <f>N24+O24+P24</f>
        <v>2.5</v>
      </c>
      <c r="R24" s="487">
        <v>-8.73</v>
      </c>
      <c r="S24" s="487">
        <v>-1.27</v>
      </c>
      <c r="T24" s="487"/>
      <c r="U24" s="487">
        <f t="shared" ref="U24" si="10">R24+S24+T24</f>
        <v>-10</v>
      </c>
      <c r="V24" s="487">
        <f>J24+N24+R24</f>
        <v>0</v>
      </c>
      <c r="W24" s="487">
        <f>K24+O24+S24</f>
        <v>0</v>
      </c>
      <c r="X24" s="488">
        <f t="shared" si="0"/>
        <v>0</v>
      </c>
      <c r="Y24" s="588">
        <f t="shared" si="1"/>
        <v>0</v>
      </c>
    </row>
    <row r="25" spans="1:25" x14ac:dyDescent="0.25">
      <c r="A25" s="489" t="s">
        <v>520</v>
      </c>
      <c r="B25" s="487">
        <v>3.75</v>
      </c>
      <c r="C25" s="487"/>
      <c r="D25" s="487"/>
      <c r="E25" s="488">
        <f t="shared" si="3"/>
        <v>3.75</v>
      </c>
      <c r="F25" s="487">
        <v>-1</v>
      </c>
      <c r="G25" s="487"/>
      <c r="H25" s="487"/>
      <c r="I25" s="547">
        <f t="shared" si="4"/>
        <v>-1</v>
      </c>
      <c r="J25" s="487">
        <f t="shared" si="9"/>
        <v>2.75</v>
      </c>
      <c r="K25" s="487">
        <f t="shared" si="9"/>
        <v>0</v>
      </c>
      <c r="L25" s="487"/>
      <c r="M25" s="488">
        <f t="shared" si="5"/>
        <v>2.75</v>
      </c>
      <c r="N25" s="487"/>
      <c r="O25" s="487"/>
      <c r="P25" s="488"/>
      <c r="Q25" s="487"/>
      <c r="R25" s="487"/>
      <c r="S25" s="487"/>
      <c r="T25" s="487"/>
      <c r="U25" s="487"/>
      <c r="V25" s="487">
        <f t="shared" si="0"/>
        <v>2.75</v>
      </c>
      <c r="W25" s="487">
        <f t="shared" si="0"/>
        <v>0</v>
      </c>
      <c r="X25" s="488">
        <f t="shared" si="0"/>
        <v>0</v>
      </c>
      <c r="Y25" s="588">
        <f t="shared" si="1"/>
        <v>2.75</v>
      </c>
    </row>
    <row r="26" spans="1:25" x14ac:dyDescent="0.25">
      <c r="A26" s="489"/>
      <c r="B26" s="492"/>
      <c r="C26" s="492"/>
      <c r="D26" s="492"/>
      <c r="E26" s="569"/>
      <c r="F26" s="492"/>
      <c r="G26" s="492"/>
      <c r="H26" s="492"/>
      <c r="I26" s="547"/>
      <c r="J26" s="487">
        <f t="shared" si="9"/>
        <v>0</v>
      </c>
      <c r="K26" s="487">
        <f t="shared" si="9"/>
        <v>0</v>
      </c>
      <c r="L26" s="565"/>
      <c r="M26" s="488">
        <f t="shared" si="5"/>
        <v>0</v>
      </c>
      <c r="N26" s="565"/>
      <c r="O26" s="565"/>
      <c r="P26" s="569"/>
      <c r="Q26" s="565"/>
      <c r="R26" s="565"/>
      <c r="S26" s="565"/>
      <c r="T26" s="565"/>
      <c r="U26" s="487"/>
      <c r="V26" s="487">
        <f t="shared" si="0"/>
        <v>0</v>
      </c>
      <c r="W26" s="487">
        <f t="shared" si="0"/>
        <v>0</v>
      </c>
      <c r="X26" s="488">
        <f t="shared" si="0"/>
        <v>0</v>
      </c>
      <c r="Y26" s="588">
        <f t="shared" si="1"/>
        <v>0</v>
      </c>
    </row>
    <row r="27" spans="1:25" ht="15.75" thickBot="1" x14ac:dyDescent="0.3">
      <c r="A27" s="579" t="s">
        <v>519</v>
      </c>
      <c r="B27" s="565">
        <v>30</v>
      </c>
      <c r="C27" s="565"/>
      <c r="D27" s="565"/>
      <c r="E27" s="572">
        <f t="shared" si="3"/>
        <v>30</v>
      </c>
      <c r="F27" s="565"/>
      <c r="G27" s="565"/>
      <c r="H27" s="565"/>
      <c r="I27" s="580"/>
      <c r="J27" s="565">
        <f t="shared" si="9"/>
        <v>30</v>
      </c>
      <c r="K27" s="565">
        <f t="shared" si="9"/>
        <v>0</v>
      </c>
      <c r="L27" s="565"/>
      <c r="M27" s="565">
        <f t="shared" si="5"/>
        <v>30</v>
      </c>
      <c r="N27" s="565"/>
      <c r="O27" s="565"/>
      <c r="P27" s="565"/>
      <c r="Q27" s="565">
        <f t="shared" ref="Q27" si="11">N27+O27+P27</f>
        <v>0</v>
      </c>
      <c r="R27" s="565"/>
      <c r="S27" s="565"/>
      <c r="T27" s="565"/>
      <c r="U27" s="565"/>
      <c r="V27" s="565">
        <f t="shared" si="0"/>
        <v>30</v>
      </c>
      <c r="W27" s="565">
        <f t="shared" si="0"/>
        <v>0</v>
      </c>
      <c r="X27" s="572">
        <f t="shared" si="0"/>
        <v>0</v>
      </c>
      <c r="Y27" s="589">
        <f t="shared" si="1"/>
        <v>30</v>
      </c>
    </row>
    <row r="28" spans="1:25" ht="15.75" thickBot="1" x14ac:dyDescent="0.3">
      <c r="A28" s="581" t="s">
        <v>254</v>
      </c>
      <c r="B28" s="493">
        <f>B5+B183+B7+B9+B11+B13+B15+B17+B19+B21+B20+B27</f>
        <v>189.23</v>
      </c>
      <c r="C28" s="493">
        <f t="shared" ref="C28:Y28" si="12">C5+C183+C7+C9+C11+C13+C15+C17+C19+C21+C20+C27</f>
        <v>6.02</v>
      </c>
      <c r="D28" s="493">
        <f t="shared" si="12"/>
        <v>20</v>
      </c>
      <c r="E28" s="493">
        <f>E5+E183+E7+E9+E11+E13+E15+E17+E19+E21+E20+E27</f>
        <v>215.25</v>
      </c>
      <c r="F28" s="493">
        <f t="shared" si="12"/>
        <v>0</v>
      </c>
      <c r="G28" s="493">
        <f t="shared" si="12"/>
        <v>0</v>
      </c>
      <c r="H28" s="493">
        <f t="shared" si="12"/>
        <v>0</v>
      </c>
      <c r="I28" s="493">
        <f t="shared" si="12"/>
        <v>0</v>
      </c>
      <c r="J28" s="493">
        <f>J5+J183+J7+J9+J11+J13+J15+J17+J19+J21+J20+J27</f>
        <v>189.23</v>
      </c>
      <c r="K28" s="493">
        <f t="shared" si="12"/>
        <v>6.02</v>
      </c>
      <c r="L28" s="493">
        <f t="shared" si="12"/>
        <v>20</v>
      </c>
      <c r="M28" s="493">
        <f t="shared" si="12"/>
        <v>215.25</v>
      </c>
      <c r="N28" s="493">
        <f t="shared" si="12"/>
        <v>2.5</v>
      </c>
      <c r="O28" s="493">
        <f t="shared" si="12"/>
        <v>0</v>
      </c>
      <c r="P28" s="493">
        <f t="shared" si="12"/>
        <v>0</v>
      </c>
      <c r="Q28" s="493">
        <f>Q5+Q183+Q7+Q9+Q11+Q13+Q15+Q17+Q19+Q21+Q20+Q27</f>
        <v>2.5</v>
      </c>
      <c r="R28" s="493">
        <f t="shared" ref="R28:T28" si="13">R5+R183+R7+R9+R11+R13+R15+R17+R19+R21+R20+R27</f>
        <v>-0.13000000000000078</v>
      </c>
      <c r="S28" s="493">
        <f t="shared" si="13"/>
        <v>0.12999999999999989</v>
      </c>
      <c r="T28" s="493">
        <f t="shared" si="13"/>
        <v>0</v>
      </c>
      <c r="U28" s="607">
        <f>R28+S28+T28</f>
        <v>-8.8817841970012523E-16</v>
      </c>
      <c r="V28" s="608">
        <f>V5+V183+V7+V9+V11+V13+V15+V17+V19+V21+V20+V27</f>
        <v>191.6</v>
      </c>
      <c r="W28" s="493">
        <f t="shared" si="12"/>
        <v>6.15</v>
      </c>
      <c r="X28" s="493">
        <f t="shared" si="12"/>
        <v>20</v>
      </c>
      <c r="Y28" s="577">
        <f t="shared" si="12"/>
        <v>217.75</v>
      </c>
    </row>
    <row r="29" spans="1:25" x14ac:dyDescent="0.25">
      <c r="A29" s="494"/>
      <c r="B29" s="569"/>
      <c r="C29" s="569"/>
      <c r="D29" s="569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  <c r="S29" s="566"/>
      <c r="T29" s="566"/>
      <c r="U29" s="566"/>
      <c r="V29" s="569"/>
      <c r="W29" s="569"/>
      <c r="X29" s="491"/>
      <c r="Y29" s="578"/>
    </row>
    <row r="30" spans="1:25" x14ac:dyDescent="0.25">
      <c r="A30" s="494"/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6"/>
      <c r="T30" s="566"/>
      <c r="U30" s="566"/>
      <c r="V30" s="569"/>
      <c r="W30" s="569"/>
      <c r="X30" s="491"/>
      <c r="Y30" s="491"/>
    </row>
    <row r="31" spans="1:25" x14ac:dyDescent="0.25">
      <c r="A31" s="640"/>
      <c r="B31" s="641"/>
      <c r="C31" s="641"/>
      <c r="D31" s="641"/>
      <c r="E31" s="641"/>
      <c r="F31" s="641"/>
      <c r="G31" s="641"/>
      <c r="H31" s="641"/>
      <c r="I31" s="641"/>
      <c r="J31" s="573"/>
      <c r="K31" s="573"/>
    </row>
    <row r="32" spans="1:25" x14ac:dyDescent="0.25">
      <c r="A32" s="640"/>
      <c r="B32" s="642"/>
      <c r="C32" s="641"/>
      <c r="D32" s="641"/>
      <c r="E32" s="641"/>
      <c r="F32" s="642"/>
      <c r="G32" s="641"/>
      <c r="H32" s="641"/>
      <c r="I32" s="641"/>
      <c r="J32" s="573"/>
      <c r="K32" s="573"/>
    </row>
    <row r="33" spans="1:11" x14ac:dyDescent="0.25">
      <c r="A33" s="640"/>
      <c r="B33" s="582"/>
      <c r="C33" s="583"/>
      <c r="D33" s="582"/>
      <c r="E33" s="582"/>
      <c r="F33" s="582"/>
      <c r="G33" s="583"/>
      <c r="H33" s="582"/>
      <c r="I33" s="582"/>
      <c r="J33" s="573"/>
      <c r="K33" s="573"/>
    </row>
    <row r="34" spans="1:11" x14ac:dyDescent="0.25">
      <c r="A34" s="494"/>
      <c r="B34" s="569"/>
      <c r="C34" s="569"/>
      <c r="D34" s="569"/>
      <c r="E34" s="569"/>
      <c r="F34" s="569"/>
      <c r="G34" s="569"/>
      <c r="H34" s="569"/>
      <c r="I34" s="569"/>
      <c r="J34" s="573"/>
      <c r="K34" s="573"/>
    </row>
    <row r="35" spans="1:11" x14ac:dyDescent="0.25">
      <c r="A35" s="633"/>
      <c r="B35" s="569"/>
      <c r="C35" s="569"/>
      <c r="D35" s="569"/>
      <c r="E35" s="569"/>
      <c r="F35" s="569"/>
      <c r="G35" s="569"/>
      <c r="H35" s="569"/>
      <c r="I35" s="569"/>
      <c r="J35" s="573"/>
      <c r="K35" s="573"/>
    </row>
    <row r="36" spans="1:11" x14ac:dyDescent="0.25">
      <c r="A36" s="633"/>
      <c r="B36" s="569"/>
      <c r="C36" s="569"/>
      <c r="D36" s="569"/>
      <c r="E36" s="569"/>
      <c r="F36" s="569"/>
      <c r="G36" s="569"/>
      <c r="H36" s="569"/>
      <c r="I36" s="569"/>
      <c r="J36" s="573"/>
      <c r="K36" s="573"/>
    </row>
    <row r="37" spans="1:11" x14ac:dyDescent="0.25">
      <c r="A37" s="584"/>
      <c r="B37" s="569"/>
      <c r="C37" s="569"/>
      <c r="D37" s="569"/>
      <c r="E37" s="569"/>
      <c r="F37" s="569"/>
      <c r="G37" s="569"/>
      <c r="H37" s="569"/>
      <c r="I37" s="569"/>
      <c r="J37" s="573"/>
      <c r="K37" s="573"/>
    </row>
    <row r="38" spans="1:11" x14ac:dyDescent="0.25">
      <c r="A38" s="494"/>
      <c r="B38" s="569"/>
      <c r="C38" s="569"/>
      <c r="D38" s="569"/>
      <c r="E38" s="569"/>
      <c r="F38" s="569"/>
      <c r="G38" s="569"/>
      <c r="H38" s="569"/>
      <c r="I38" s="569"/>
      <c r="J38" s="573"/>
      <c r="K38" s="573"/>
    </row>
    <row r="39" spans="1:11" x14ac:dyDescent="0.25">
      <c r="A39" s="584"/>
      <c r="B39" s="569"/>
      <c r="C39" s="569"/>
      <c r="D39" s="569"/>
      <c r="E39" s="569"/>
      <c r="F39" s="569"/>
      <c r="G39" s="569"/>
      <c r="H39" s="569"/>
      <c r="I39" s="569"/>
      <c r="J39" s="573"/>
      <c r="K39" s="573"/>
    </row>
    <row r="40" spans="1:11" x14ac:dyDescent="0.25">
      <c r="A40" s="494"/>
      <c r="B40" s="569"/>
      <c r="C40" s="569"/>
      <c r="D40" s="569"/>
      <c r="E40" s="569"/>
      <c r="F40" s="569"/>
      <c r="G40" s="569"/>
      <c r="H40" s="569"/>
      <c r="I40" s="569"/>
      <c r="J40" s="573"/>
      <c r="K40" s="573"/>
    </row>
    <row r="41" spans="1:11" x14ac:dyDescent="0.25">
      <c r="A41" s="584"/>
      <c r="B41" s="569"/>
      <c r="C41" s="569"/>
      <c r="D41" s="569"/>
      <c r="E41" s="569"/>
      <c r="F41" s="569"/>
      <c r="G41" s="569"/>
      <c r="H41" s="569"/>
      <c r="I41" s="569"/>
      <c r="J41" s="573"/>
      <c r="K41" s="573"/>
    </row>
    <row r="42" spans="1:11" x14ac:dyDescent="0.25">
      <c r="A42" s="494"/>
      <c r="B42" s="569"/>
      <c r="C42" s="569"/>
      <c r="D42" s="569"/>
      <c r="E42" s="569"/>
      <c r="F42" s="569"/>
      <c r="G42" s="569"/>
      <c r="H42" s="569"/>
      <c r="I42" s="569"/>
      <c r="J42" s="573"/>
      <c r="K42" s="573"/>
    </row>
    <row r="43" spans="1:11" x14ac:dyDescent="0.25">
      <c r="A43" s="584"/>
      <c r="B43" s="569"/>
      <c r="C43" s="569"/>
      <c r="D43" s="569"/>
      <c r="E43" s="569"/>
      <c r="F43" s="569"/>
      <c r="G43" s="569"/>
      <c r="H43" s="569"/>
      <c r="I43" s="569"/>
      <c r="J43" s="573"/>
      <c r="K43" s="573"/>
    </row>
    <row r="44" spans="1:11" x14ac:dyDescent="0.25">
      <c r="A44" s="494"/>
      <c r="B44" s="569"/>
      <c r="C44" s="569"/>
      <c r="D44" s="569"/>
      <c r="E44" s="569"/>
      <c r="F44" s="569"/>
      <c r="G44" s="569"/>
      <c r="H44" s="569"/>
      <c r="I44" s="569"/>
      <c r="J44" s="573"/>
      <c r="K44" s="573"/>
    </row>
    <row r="45" spans="1:11" x14ac:dyDescent="0.25">
      <c r="A45" s="494"/>
      <c r="B45" s="569"/>
      <c r="C45" s="569"/>
      <c r="D45" s="569"/>
      <c r="E45" s="569"/>
      <c r="F45" s="569"/>
      <c r="G45" s="569"/>
      <c r="H45" s="569"/>
      <c r="I45" s="569"/>
      <c r="J45" s="573"/>
      <c r="K45" s="573"/>
    </row>
    <row r="46" spans="1:11" x14ac:dyDescent="0.25">
      <c r="A46" s="494"/>
      <c r="B46" s="569"/>
      <c r="C46" s="569"/>
      <c r="D46" s="569"/>
      <c r="E46" s="569"/>
      <c r="F46" s="569"/>
      <c r="G46" s="569"/>
      <c r="H46" s="569"/>
      <c r="I46" s="569"/>
      <c r="J46" s="573"/>
      <c r="K46" s="573"/>
    </row>
    <row r="47" spans="1:11" x14ac:dyDescent="0.25">
      <c r="A47" s="494"/>
      <c r="B47" s="569"/>
      <c r="C47" s="569"/>
      <c r="D47" s="569"/>
      <c r="E47" s="569"/>
      <c r="F47" s="569"/>
      <c r="G47" s="569"/>
      <c r="H47" s="569"/>
      <c r="I47" s="569"/>
      <c r="J47" s="573"/>
      <c r="K47" s="573"/>
    </row>
    <row r="48" spans="1:11" x14ac:dyDescent="0.25">
      <c r="A48" s="494"/>
      <c r="B48" s="569"/>
      <c r="C48" s="569"/>
      <c r="D48" s="569"/>
      <c r="E48" s="569"/>
      <c r="F48" s="569"/>
      <c r="G48" s="569"/>
      <c r="H48" s="569"/>
      <c r="I48" s="569"/>
      <c r="J48" s="573"/>
      <c r="K48" s="573"/>
    </row>
    <row r="49" spans="1:11" x14ac:dyDescent="0.25">
      <c r="A49" s="585"/>
      <c r="B49" s="569"/>
      <c r="C49" s="569"/>
      <c r="D49" s="569"/>
      <c r="E49" s="569"/>
      <c r="F49" s="569"/>
      <c r="G49" s="569"/>
      <c r="H49" s="569"/>
      <c r="I49" s="569"/>
      <c r="J49" s="573"/>
      <c r="K49" s="573"/>
    </row>
    <row r="50" spans="1:11" x14ac:dyDescent="0.25">
      <c r="A50" s="494"/>
      <c r="B50" s="569"/>
      <c r="C50" s="569"/>
      <c r="D50" s="569"/>
      <c r="E50" s="569"/>
      <c r="F50" s="569"/>
      <c r="G50" s="569"/>
      <c r="H50" s="569"/>
      <c r="I50" s="569"/>
      <c r="J50" s="573"/>
      <c r="K50" s="573"/>
    </row>
    <row r="51" spans="1:11" x14ac:dyDescent="0.25">
      <c r="A51" s="494"/>
      <c r="B51" s="569"/>
      <c r="C51" s="569"/>
      <c r="D51" s="569"/>
      <c r="E51" s="569"/>
      <c r="F51" s="569"/>
      <c r="G51" s="569"/>
      <c r="H51" s="569"/>
      <c r="I51" s="569"/>
      <c r="J51" s="573"/>
      <c r="K51" s="573"/>
    </row>
    <row r="52" spans="1:11" x14ac:dyDescent="0.25">
      <c r="A52" s="494"/>
      <c r="B52" s="569"/>
      <c r="C52" s="569"/>
      <c r="D52" s="569"/>
      <c r="E52" s="569"/>
      <c r="F52" s="569"/>
      <c r="G52" s="569"/>
      <c r="H52" s="569"/>
      <c r="I52" s="569"/>
      <c r="J52" s="573"/>
      <c r="K52" s="573"/>
    </row>
    <row r="53" spans="1:11" x14ac:dyDescent="0.25">
      <c r="A53" s="494"/>
      <c r="B53" s="569"/>
      <c r="C53" s="569"/>
      <c r="D53" s="569"/>
      <c r="E53" s="569"/>
      <c r="F53" s="569"/>
      <c r="G53" s="569"/>
      <c r="H53" s="569"/>
      <c r="I53" s="569"/>
      <c r="J53" s="573"/>
      <c r="K53" s="573"/>
    </row>
    <row r="54" spans="1:11" x14ac:dyDescent="0.25">
      <c r="A54" s="494"/>
      <c r="B54" s="569"/>
      <c r="C54" s="569"/>
      <c r="D54" s="569"/>
      <c r="E54" s="569"/>
      <c r="F54" s="569"/>
      <c r="G54" s="569"/>
      <c r="H54" s="569"/>
      <c r="I54" s="569"/>
      <c r="J54" s="573"/>
      <c r="K54" s="573"/>
    </row>
    <row r="55" spans="1:11" x14ac:dyDescent="0.25">
      <c r="A55" s="494"/>
      <c r="B55" s="569"/>
      <c r="C55" s="569"/>
      <c r="D55" s="569"/>
      <c r="E55" s="569"/>
      <c r="F55" s="569"/>
      <c r="G55" s="569"/>
      <c r="H55" s="569"/>
      <c r="I55" s="569"/>
      <c r="J55" s="573"/>
      <c r="K55" s="573"/>
    </row>
    <row r="56" spans="1:11" x14ac:dyDescent="0.25">
      <c r="A56" s="494"/>
      <c r="B56" s="569"/>
      <c r="C56" s="569"/>
      <c r="D56" s="569"/>
      <c r="E56" s="569"/>
      <c r="F56" s="569"/>
      <c r="G56" s="569"/>
      <c r="H56" s="569"/>
      <c r="I56" s="569"/>
      <c r="J56" s="573"/>
      <c r="K56" s="573"/>
    </row>
    <row r="57" spans="1:11" x14ac:dyDescent="0.25">
      <c r="A57" s="494"/>
      <c r="B57" s="569"/>
      <c r="C57" s="569"/>
      <c r="D57" s="569"/>
      <c r="E57" s="569"/>
      <c r="F57" s="569"/>
      <c r="G57" s="569"/>
      <c r="H57" s="569"/>
      <c r="I57" s="569"/>
      <c r="J57" s="573"/>
      <c r="K57" s="573"/>
    </row>
    <row r="58" spans="1:11" x14ac:dyDescent="0.25">
      <c r="A58" s="494"/>
      <c r="B58" s="569"/>
      <c r="C58" s="569"/>
      <c r="D58" s="569"/>
      <c r="E58" s="569"/>
      <c r="F58" s="569"/>
      <c r="G58" s="569"/>
      <c r="H58" s="569"/>
      <c r="I58" s="569"/>
      <c r="J58" s="573"/>
      <c r="K58" s="573"/>
    </row>
  </sheetData>
  <mergeCells count="19">
    <mergeCell ref="F2:I2"/>
    <mergeCell ref="J2:M2"/>
    <mergeCell ref="N2:Q2"/>
    <mergeCell ref="A35:A36"/>
    <mergeCell ref="V1:Y1"/>
    <mergeCell ref="V2:Y2"/>
    <mergeCell ref="R2:U2"/>
    <mergeCell ref="A31:A33"/>
    <mergeCell ref="B31:E31"/>
    <mergeCell ref="F31:I31"/>
    <mergeCell ref="B32:E32"/>
    <mergeCell ref="F32:I32"/>
    <mergeCell ref="A1:A3"/>
    <mergeCell ref="B1:E1"/>
    <mergeCell ref="F1:I1"/>
    <mergeCell ref="J1:M1"/>
    <mergeCell ref="N1:Q1"/>
    <mergeCell ref="R1:U1"/>
    <mergeCell ref="B2:E2"/>
  </mergeCells>
  <pageMargins left="0.47244094488188981" right="0.35433070866141736" top="0.74803149606299213" bottom="0.74803149606299213" header="0.31496062992125984" footer="0.31496062992125984"/>
  <pageSetup paperSize="9" scale="56" orientation="landscape" r:id="rId1"/>
  <headerFooter>
    <oddHeader>&amp;C&amp;"-,Félkövér"&amp;14Bonyhád Város Önkormányzata 2018. évi engedélyezett álláshelyei&amp;R&amp;"-,Félkövér"&amp;14 12.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opLeftCell="A63" zoomScaleNormal="100" workbookViewId="0">
      <selection activeCell="G76" sqref="G76"/>
    </sheetView>
  </sheetViews>
  <sheetFormatPr defaultRowHeight="15" x14ac:dyDescent="0.25"/>
  <cols>
    <col min="1" max="1" width="4" bestFit="1" customWidth="1"/>
    <col min="2" max="2" width="16.28515625" bestFit="1" customWidth="1"/>
    <col min="3" max="3" width="69.7109375" style="954" customWidth="1"/>
    <col min="4" max="4" width="23.85546875" style="954" customWidth="1"/>
    <col min="5" max="5" width="10.85546875" bestFit="1" customWidth="1"/>
    <col min="6" max="6" width="9.85546875" bestFit="1" customWidth="1"/>
    <col min="7" max="7" width="11.140625" bestFit="1" customWidth="1"/>
  </cols>
  <sheetData>
    <row r="1" spans="1:7" ht="26.25" x14ac:dyDescent="0.25">
      <c r="A1" s="946" t="s">
        <v>880</v>
      </c>
      <c r="B1" s="946" t="s">
        <v>881</v>
      </c>
      <c r="C1" s="946" t="s">
        <v>882</v>
      </c>
      <c r="D1" s="946" t="s">
        <v>883</v>
      </c>
      <c r="E1" s="947" t="s">
        <v>884</v>
      </c>
      <c r="F1" s="947" t="s">
        <v>885</v>
      </c>
      <c r="G1" s="947" t="s">
        <v>886</v>
      </c>
    </row>
    <row r="2" spans="1:7" ht="30" x14ac:dyDescent="0.25">
      <c r="A2" s="948" t="s">
        <v>887</v>
      </c>
      <c r="B2" s="949" t="s">
        <v>888</v>
      </c>
      <c r="C2" s="948" t="s">
        <v>889</v>
      </c>
      <c r="D2" s="948" t="s">
        <v>890</v>
      </c>
      <c r="E2" s="950">
        <v>4580000</v>
      </c>
      <c r="F2" s="950">
        <v>48.68</v>
      </c>
      <c r="G2" s="950">
        <v>222954400</v>
      </c>
    </row>
    <row r="3" spans="1:7" x14ac:dyDescent="0.25">
      <c r="A3" s="948" t="s">
        <v>891</v>
      </c>
      <c r="B3" s="949" t="s">
        <v>892</v>
      </c>
      <c r="C3" s="948" t="s">
        <v>893</v>
      </c>
      <c r="D3" s="948" t="s">
        <v>894</v>
      </c>
      <c r="E3" s="950" t="s">
        <v>895</v>
      </c>
      <c r="F3" s="950" t="s">
        <v>895</v>
      </c>
      <c r="G3" s="950">
        <v>222954400</v>
      </c>
    </row>
    <row r="4" spans="1:7" x14ac:dyDescent="0.25">
      <c r="A4" s="951" t="s">
        <v>896</v>
      </c>
      <c r="B4" s="951"/>
      <c r="C4" s="951"/>
      <c r="D4" s="948"/>
      <c r="E4" s="950"/>
      <c r="F4" s="950"/>
      <c r="G4" s="950"/>
    </row>
    <row r="5" spans="1:7" x14ac:dyDescent="0.25">
      <c r="A5" s="948" t="s">
        <v>274</v>
      </c>
      <c r="B5" s="949" t="s">
        <v>897</v>
      </c>
      <c r="C5" s="948" t="s">
        <v>898</v>
      </c>
      <c r="D5" s="948" t="s">
        <v>894</v>
      </c>
      <c r="E5" s="950" t="s">
        <v>895</v>
      </c>
      <c r="F5" s="950" t="s">
        <v>895</v>
      </c>
      <c r="G5" s="950">
        <v>79065356</v>
      </c>
    </row>
    <row r="6" spans="1:7" x14ac:dyDescent="0.25">
      <c r="A6" s="948" t="s">
        <v>899</v>
      </c>
      <c r="B6" s="949" t="s">
        <v>900</v>
      </c>
      <c r="C6" s="948" t="s">
        <v>901</v>
      </c>
      <c r="D6" s="948" t="s">
        <v>902</v>
      </c>
      <c r="E6" s="950">
        <v>22300</v>
      </c>
      <c r="F6" s="950" t="s">
        <v>895</v>
      </c>
      <c r="G6" s="950">
        <v>16669250</v>
      </c>
    </row>
    <row r="7" spans="1:7" x14ac:dyDescent="0.25">
      <c r="A7" s="948" t="s">
        <v>903</v>
      </c>
      <c r="B7" s="949" t="s">
        <v>904</v>
      </c>
      <c r="C7" s="948" t="s">
        <v>905</v>
      </c>
      <c r="D7" s="948" t="s">
        <v>906</v>
      </c>
      <c r="E7" s="950" t="s">
        <v>895</v>
      </c>
      <c r="F7" s="950" t="s">
        <v>895</v>
      </c>
      <c r="G7" s="950">
        <v>40520000</v>
      </c>
    </row>
    <row r="8" spans="1:7" x14ac:dyDescent="0.25">
      <c r="A8" s="948" t="s">
        <v>907</v>
      </c>
      <c r="B8" s="949" t="s">
        <v>908</v>
      </c>
      <c r="C8" s="948" t="s">
        <v>909</v>
      </c>
      <c r="D8" s="948" t="s">
        <v>910</v>
      </c>
      <c r="E8" s="950" t="s">
        <v>895</v>
      </c>
      <c r="F8" s="950" t="s">
        <v>895</v>
      </c>
      <c r="G8" s="950">
        <v>721656</v>
      </c>
    </row>
    <row r="9" spans="1:7" x14ac:dyDescent="0.25">
      <c r="A9" s="948" t="s">
        <v>911</v>
      </c>
      <c r="B9" s="949" t="s">
        <v>912</v>
      </c>
      <c r="C9" s="948" t="s">
        <v>913</v>
      </c>
      <c r="D9" s="948" t="s">
        <v>906</v>
      </c>
      <c r="E9" s="950" t="s">
        <v>895</v>
      </c>
      <c r="F9" s="950" t="s">
        <v>895</v>
      </c>
      <c r="G9" s="950">
        <v>21154450</v>
      </c>
    </row>
    <row r="10" spans="1:7" x14ac:dyDescent="0.25">
      <c r="A10" s="948" t="s">
        <v>914</v>
      </c>
      <c r="B10" s="949" t="s">
        <v>915</v>
      </c>
      <c r="C10" s="948" t="s">
        <v>916</v>
      </c>
      <c r="D10" s="948" t="s">
        <v>894</v>
      </c>
      <c r="E10" s="950" t="s">
        <v>895</v>
      </c>
      <c r="F10" s="950" t="s">
        <v>895</v>
      </c>
      <c r="G10" s="950">
        <v>29392723</v>
      </c>
    </row>
    <row r="11" spans="1:7" ht="30" x14ac:dyDescent="0.25">
      <c r="A11" s="948" t="s">
        <v>603</v>
      </c>
      <c r="B11" s="949" t="s">
        <v>917</v>
      </c>
      <c r="C11" s="948" t="s">
        <v>918</v>
      </c>
      <c r="D11" s="948" t="s">
        <v>894</v>
      </c>
      <c r="E11" s="950">
        <v>22300</v>
      </c>
      <c r="F11" s="950" t="s">
        <v>895</v>
      </c>
      <c r="G11" s="950">
        <v>0</v>
      </c>
    </row>
    <row r="12" spans="1:7" x14ac:dyDescent="0.25">
      <c r="A12" s="948" t="s">
        <v>604</v>
      </c>
      <c r="B12" s="949" t="s">
        <v>919</v>
      </c>
      <c r="C12" s="948" t="s">
        <v>920</v>
      </c>
      <c r="D12" s="948" t="s">
        <v>894</v>
      </c>
      <c r="E12" s="950" t="s">
        <v>895</v>
      </c>
      <c r="F12" s="950" t="s">
        <v>895</v>
      </c>
      <c r="G12" s="950">
        <v>7516617</v>
      </c>
    </row>
    <row r="13" spans="1:7" ht="30" x14ac:dyDescent="0.25">
      <c r="A13" s="948" t="s">
        <v>921</v>
      </c>
      <c r="B13" s="949" t="s">
        <v>922</v>
      </c>
      <c r="C13" s="948" t="s">
        <v>923</v>
      </c>
      <c r="D13" s="948" t="s">
        <v>894</v>
      </c>
      <c r="E13" s="950" t="s">
        <v>895</v>
      </c>
      <c r="F13" s="950" t="s">
        <v>895</v>
      </c>
      <c r="G13" s="950">
        <v>721656</v>
      </c>
    </row>
    <row r="14" spans="1:7" x14ac:dyDescent="0.25">
      <c r="A14" s="948" t="s">
        <v>924</v>
      </c>
      <c r="B14" s="949" t="s">
        <v>925</v>
      </c>
      <c r="C14" s="948" t="s">
        <v>926</v>
      </c>
      <c r="D14" s="948" t="s">
        <v>894</v>
      </c>
      <c r="E14" s="950" t="s">
        <v>895</v>
      </c>
      <c r="F14" s="950" t="s">
        <v>895</v>
      </c>
      <c r="G14" s="950">
        <v>21154450</v>
      </c>
    </row>
    <row r="15" spans="1:7" x14ac:dyDescent="0.25">
      <c r="A15" s="948" t="s">
        <v>927</v>
      </c>
      <c r="B15" s="949" t="s">
        <v>928</v>
      </c>
      <c r="C15" s="948" t="s">
        <v>929</v>
      </c>
      <c r="D15" s="948" t="s">
        <v>930</v>
      </c>
      <c r="E15" s="950">
        <v>2700</v>
      </c>
      <c r="F15" s="950" t="s">
        <v>895</v>
      </c>
      <c r="G15" s="950">
        <v>36255600</v>
      </c>
    </row>
    <row r="16" spans="1:7" x14ac:dyDescent="0.25">
      <c r="A16" s="948" t="s">
        <v>931</v>
      </c>
      <c r="B16" s="949" t="s">
        <v>932</v>
      </c>
      <c r="C16" s="948" t="s">
        <v>933</v>
      </c>
      <c r="D16" s="948" t="s">
        <v>894</v>
      </c>
      <c r="E16" s="950">
        <v>2700</v>
      </c>
      <c r="F16" s="950" t="s">
        <v>895</v>
      </c>
      <c r="G16" s="950">
        <v>0</v>
      </c>
    </row>
    <row r="17" spans="1:7" x14ac:dyDescent="0.25">
      <c r="A17" s="948" t="s">
        <v>934</v>
      </c>
      <c r="B17" s="949" t="s">
        <v>935</v>
      </c>
      <c r="C17" s="948" t="s">
        <v>936</v>
      </c>
      <c r="D17" s="948" t="s">
        <v>937</v>
      </c>
      <c r="E17" s="950">
        <v>2550</v>
      </c>
      <c r="F17" s="950" t="s">
        <v>895</v>
      </c>
      <c r="G17" s="950">
        <v>918000</v>
      </c>
    </row>
    <row r="18" spans="1:7" x14ac:dyDescent="0.25">
      <c r="A18" s="948" t="s">
        <v>938</v>
      </c>
      <c r="B18" s="949" t="s">
        <v>939</v>
      </c>
      <c r="C18" s="948" t="s">
        <v>940</v>
      </c>
      <c r="D18" s="948" t="s">
        <v>894</v>
      </c>
      <c r="E18" s="950">
        <v>2550</v>
      </c>
      <c r="F18" s="950" t="s">
        <v>895</v>
      </c>
      <c r="G18" s="950">
        <v>0</v>
      </c>
    </row>
    <row r="19" spans="1:7" x14ac:dyDescent="0.25">
      <c r="A19" s="948" t="s">
        <v>941</v>
      </c>
      <c r="B19" s="949" t="s">
        <v>942</v>
      </c>
      <c r="C19" s="948" t="s">
        <v>943</v>
      </c>
      <c r="D19" s="948" t="s">
        <v>944</v>
      </c>
      <c r="E19" s="950">
        <v>1</v>
      </c>
      <c r="F19" s="950" t="s">
        <v>895</v>
      </c>
      <c r="G19" s="950">
        <v>516900</v>
      </c>
    </row>
    <row r="20" spans="1:7" x14ac:dyDescent="0.25">
      <c r="A20" s="948" t="s">
        <v>945</v>
      </c>
      <c r="B20" s="949" t="s">
        <v>946</v>
      </c>
      <c r="C20" s="948" t="s">
        <v>947</v>
      </c>
      <c r="D20" s="948" t="s">
        <v>894</v>
      </c>
      <c r="E20" s="950">
        <v>1</v>
      </c>
      <c r="F20" s="950" t="s">
        <v>895</v>
      </c>
      <c r="G20" s="950">
        <v>516900</v>
      </c>
    </row>
    <row r="21" spans="1:7" x14ac:dyDescent="0.25">
      <c r="A21" s="948" t="s">
        <v>948</v>
      </c>
      <c r="B21" s="949" t="s">
        <v>949</v>
      </c>
      <c r="C21" s="948" t="s">
        <v>950</v>
      </c>
      <c r="D21" s="948" t="s">
        <v>894</v>
      </c>
      <c r="E21" s="950" t="s">
        <v>895</v>
      </c>
      <c r="F21" s="950" t="s">
        <v>895</v>
      </c>
      <c r="G21" s="950">
        <v>86846233</v>
      </c>
    </row>
    <row r="22" spans="1:7" x14ac:dyDescent="0.25">
      <c r="A22" s="948" t="s">
        <v>951</v>
      </c>
      <c r="B22" s="949" t="s">
        <v>952</v>
      </c>
      <c r="C22" s="948" t="s">
        <v>953</v>
      </c>
      <c r="D22" s="948" t="s">
        <v>894</v>
      </c>
      <c r="E22" s="950" t="s">
        <v>895</v>
      </c>
      <c r="F22" s="950" t="s">
        <v>895</v>
      </c>
      <c r="G22" s="950">
        <v>0</v>
      </c>
    </row>
    <row r="23" spans="1:7" ht="30" x14ac:dyDescent="0.25">
      <c r="A23" s="948" t="s">
        <v>954</v>
      </c>
      <c r="B23" s="949" t="s">
        <v>955</v>
      </c>
      <c r="C23" s="948" t="s">
        <v>956</v>
      </c>
      <c r="D23" s="948" t="s">
        <v>894</v>
      </c>
      <c r="E23" s="950" t="s">
        <v>895</v>
      </c>
      <c r="F23" s="950" t="s">
        <v>895</v>
      </c>
      <c r="G23" s="950">
        <v>252864023</v>
      </c>
    </row>
    <row r="24" spans="1:7" x14ac:dyDescent="0.25">
      <c r="A24" s="948" t="s">
        <v>957</v>
      </c>
      <c r="B24" s="949" t="s">
        <v>958</v>
      </c>
      <c r="C24" s="948" t="s">
        <v>959</v>
      </c>
      <c r="D24" s="948" t="s">
        <v>894</v>
      </c>
      <c r="E24" s="950" t="s">
        <v>895</v>
      </c>
      <c r="F24" s="950" t="s">
        <v>895</v>
      </c>
      <c r="G24" s="950">
        <v>0</v>
      </c>
    </row>
    <row r="25" spans="1:7" x14ac:dyDescent="0.25">
      <c r="A25" s="948" t="s">
        <v>960</v>
      </c>
      <c r="B25" s="949" t="s">
        <v>961</v>
      </c>
      <c r="C25" s="948" t="s">
        <v>962</v>
      </c>
      <c r="D25" s="948" t="s">
        <v>894</v>
      </c>
      <c r="E25" s="950" t="s">
        <v>895</v>
      </c>
      <c r="F25" s="950" t="s">
        <v>895</v>
      </c>
      <c r="G25" s="950">
        <v>0</v>
      </c>
    </row>
    <row r="26" spans="1:7" x14ac:dyDescent="0.25">
      <c r="A26" s="948" t="s">
        <v>963</v>
      </c>
      <c r="B26" s="949" t="s">
        <v>964</v>
      </c>
      <c r="C26" s="948" t="s">
        <v>965</v>
      </c>
      <c r="D26" s="948" t="s">
        <v>966</v>
      </c>
      <c r="E26" s="950">
        <v>100</v>
      </c>
      <c r="F26" s="950">
        <v>0</v>
      </c>
      <c r="G26" s="950">
        <v>0</v>
      </c>
    </row>
    <row r="27" spans="1:7" x14ac:dyDescent="0.25">
      <c r="A27" s="948" t="s">
        <v>967</v>
      </c>
      <c r="B27" s="949" t="s">
        <v>968</v>
      </c>
      <c r="C27" s="948" t="s">
        <v>969</v>
      </c>
      <c r="D27" s="948" t="s">
        <v>970</v>
      </c>
      <c r="E27" s="950">
        <v>2</v>
      </c>
      <c r="F27" s="950">
        <v>0</v>
      </c>
      <c r="G27" s="950">
        <v>0</v>
      </c>
    </row>
    <row r="28" spans="1:7" x14ac:dyDescent="0.25">
      <c r="A28" s="948" t="s">
        <v>971</v>
      </c>
      <c r="B28" s="949" t="s">
        <v>972</v>
      </c>
      <c r="C28" s="948" t="s">
        <v>973</v>
      </c>
      <c r="D28" s="948" t="s">
        <v>894</v>
      </c>
      <c r="E28" s="950" t="s">
        <v>895</v>
      </c>
      <c r="F28" s="950">
        <v>0</v>
      </c>
      <c r="G28" s="950">
        <v>0</v>
      </c>
    </row>
    <row r="29" spans="1:7" x14ac:dyDescent="0.25">
      <c r="A29" s="948" t="s">
        <v>974</v>
      </c>
      <c r="B29" s="949" t="s">
        <v>975</v>
      </c>
      <c r="C29" s="948" t="s">
        <v>976</v>
      </c>
      <c r="D29" s="948" t="s">
        <v>894</v>
      </c>
      <c r="E29" s="950" t="s">
        <v>895</v>
      </c>
      <c r="F29" s="950">
        <v>0</v>
      </c>
      <c r="G29" s="950">
        <v>2048700</v>
      </c>
    </row>
    <row r="30" spans="1:7" x14ac:dyDescent="0.25">
      <c r="A30" s="946" t="s">
        <v>977</v>
      </c>
      <c r="B30" s="952" t="s">
        <v>978</v>
      </c>
      <c r="C30" s="946" t="s">
        <v>979</v>
      </c>
      <c r="D30" s="946" t="s">
        <v>894</v>
      </c>
      <c r="E30" s="953" t="s">
        <v>895</v>
      </c>
      <c r="F30" s="953" t="s">
        <v>895</v>
      </c>
      <c r="G30" s="953">
        <v>254912723</v>
      </c>
    </row>
    <row r="31" spans="1:7" x14ac:dyDescent="0.25">
      <c r="A31" s="948"/>
      <c r="B31" s="949"/>
      <c r="C31" s="948"/>
      <c r="D31" s="948"/>
      <c r="E31" s="950"/>
      <c r="F31" s="950"/>
      <c r="G31" s="950"/>
    </row>
    <row r="32" spans="1:7" x14ac:dyDescent="0.25">
      <c r="A32" s="951" t="s">
        <v>980</v>
      </c>
      <c r="B32" s="951"/>
      <c r="C32" s="951"/>
      <c r="D32" s="948"/>
      <c r="E32" s="950"/>
      <c r="F32" s="950"/>
      <c r="G32" s="950"/>
    </row>
    <row r="33" spans="1:7" x14ac:dyDescent="0.25">
      <c r="A33" s="951" t="s">
        <v>981</v>
      </c>
      <c r="B33" s="951"/>
      <c r="C33" s="951"/>
      <c r="D33" s="948"/>
      <c r="E33" s="950"/>
      <c r="F33" s="950"/>
      <c r="G33" s="950"/>
    </row>
    <row r="34" spans="1:7" x14ac:dyDescent="0.25">
      <c r="A34" s="948" t="s">
        <v>982</v>
      </c>
      <c r="B34" s="949" t="s">
        <v>983</v>
      </c>
      <c r="C34" s="948" t="s">
        <v>984</v>
      </c>
      <c r="D34" s="948" t="s">
        <v>930</v>
      </c>
      <c r="E34" s="950">
        <v>4419000</v>
      </c>
      <c r="F34" s="950">
        <v>42.6</v>
      </c>
      <c r="G34" s="950">
        <v>125499600</v>
      </c>
    </row>
    <row r="35" spans="1:7" ht="30" x14ac:dyDescent="0.25">
      <c r="A35" s="948" t="s">
        <v>985</v>
      </c>
      <c r="B35" s="949" t="s">
        <v>986</v>
      </c>
      <c r="C35" s="948" t="s">
        <v>987</v>
      </c>
      <c r="D35" s="948" t="s">
        <v>930</v>
      </c>
      <c r="E35" s="950">
        <v>2205000</v>
      </c>
      <c r="F35" s="950">
        <v>29</v>
      </c>
      <c r="G35" s="950">
        <v>42630000</v>
      </c>
    </row>
    <row r="36" spans="1:7" ht="30" x14ac:dyDescent="0.25">
      <c r="A36" s="948" t="s">
        <v>988</v>
      </c>
      <c r="B36" s="949" t="s">
        <v>989</v>
      </c>
      <c r="C36" s="948" t="s">
        <v>990</v>
      </c>
      <c r="D36" s="948" t="s">
        <v>930</v>
      </c>
      <c r="E36" s="950">
        <v>4419000</v>
      </c>
      <c r="F36" s="950">
        <v>0</v>
      </c>
      <c r="G36" s="950">
        <v>0</v>
      </c>
    </row>
    <row r="37" spans="1:7" x14ac:dyDescent="0.25">
      <c r="A37" s="951" t="s">
        <v>991</v>
      </c>
      <c r="B37" s="951"/>
      <c r="C37" s="951"/>
      <c r="D37" s="948"/>
      <c r="E37" s="950"/>
      <c r="F37" s="950"/>
      <c r="G37" s="950"/>
    </row>
    <row r="38" spans="1:7" x14ac:dyDescent="0.25">
      <c r="A38" s="948" t="s">
        <v>992</v>
      </c>
      <c r="B38" s="949" t="s">
        <v>993</v>
      </c>
      <c r="C38" s="948" t="s">
        <v>984</v>
      </c>
      <c r="D38" s="948" t="s">
        <v>930</v>
      </c>
      <c r="E38" s="950">
        <v>2209500</v>
      </c>
      <c r="F38" s="950">
        <v>0</v>
      </c>
      <c r="G38" s="950">
        <v>0</v>
      </c>
    </row>
    <row r="39" spans="1:7" ht="30" x14ac:dyDescent="0.25">
      <c r="A39" s="948" t="s">
        <v>994</v>
      </c>
      <c r="B39" s="949" t="s">
        <v>995</v>
      </c>
      <c r="C39" s="948" t="s">
        <v>987</v>
      </c>
      <c r="D39" s="948" t="s">
        <v>930</v>
      </c>
      <c r="E39" s="950">
        <v>1102500</v>
      </c>
      <c r="F39" s="950">
        <v>0</v>
      </c>
      <c r="G39" s="950">
        <v>0</v>
      </c>
    </row>
    <row r="40" spans="1:7" ht="30" x14ac:dyDescent="0.25">
      <c r="A40" s="948" t="s">
        <v>996</v>
      </c>
      <c r="B40" s="949" t="s">
        <v>997</v>
      </c>
      <c r="C40" s="948" t="s">
        <v>990</v>
      </c>
      <c r="D40" s="948" t="s">
        <v>930</v>
      </c>
      <c r="E40" s="950">
        <v>2209500</v>
      </c>
      <c r="F40" s="950">
        <v>0</v>
      </c>
      <c r="G40" s="950">
        <v>0</v>
      </c>
    </row>
    <row r="41" spans="1:7" x14ac:dyDescent="0.25">
      <c r="A41" s="951" t="s">
        <v>998</v>
      </c>
      <c r="B41" s="951"/>
      <c r="C41" s="951"/>
      <c r="D41" s="948"/>
      <c r="E41" s="950"/>
      <c r="F41" s="950"/>
      <c r="G41" s="950"/>
    </row>
    <row r="42" spans="1:7" x14ac:dyDescent="0.25">
      <c r="A42" s="948" t="s">
        <v>999</v>
      </c>
      <c r="B42" s="949" t="s">
        <v>1000</v>
      </c>
      <c r="C42" s="948" t="s">
        <v>984</v>
      </c>
      <c r="D42" s="948" t="s">
        <v>930</v>
      </c>
      <c r="E42" s="950">
        <v>4419000</v>
      </c>
      <c r="F42" s="950">
        <v>40.6</v>
      </c>
      <c r="G42" s="950">
        <v>59803800</v>
      </c>
    </row>
    <row r="43" spans="1:7" ht="30" x14ac:dyDescent="0.25">
      <c r="A43" s="948" t="s">
        <v>1001</v>
      </c>
      <c r="B43" s="949" t="s">
        <v>1002</v>
      </c>
      <c r="C43" s="948" t="s">
        <v>987</v>
      </c>
      <c r="D43" s="948" t="s">
        <v>930</v>
      </c>
      <c r="E43" s="950">
        <v>2205000</v>
      </c>
      <c r="F43" s="950">
        <v>29</v>
      </c>
      <c r="G43" s="950">
        <v>21315000</v>
      </c>
    </row>
    <row r="44" spans="1:7" ht="30" x14ac:dyDescent="0.25">
      <c r="A44" s="948" t="s">
        <v>1003</v>
      </c>
      <c r="B44" s="949" t="s">
        <v>1004</v>
      </c>
      <c r="C44" s="948" t="s">
        <v>990</v>
      </c>
      <c r="D44" s="948" t="s">
        <v>930</v>
      </c>
      <c r="E44" s="950">
        <v>4419000</v>
      </c>
      <c r="F44" s="950">
        <v>0</v>
      </c>
      <c r="G44" s="950">
        <v>0</v>
      </c>
    </row>
    <row r="45" spans="1:7" x14ac:dyDescent="0.25">
      <c r="A45" s="951" t="s">
        <v>1005</v>
      </c>
      <c r="B45" s="951"/>
      <c r="C45" s="951"/>
      <c r="D45" s="948"/>
      <c r="E45" s="950"/>
      <c r="F45" s="950"/>
      <c r="G45" s="950"/>
    </row>
    <row r="46" spans="1:7" x14ac:dyDescent="0.25">
      <c r="A46" s="948" t="s">
        <v>1006</v>
      </c>
      <c r="B46" s="949" t="s">
        <v>1007</v>
      </c>
      <c r="C46" s="948" t="s">
        <v>984</v>
      </c>
      <c r="D46" s="948" t="s">
        <v>930</v>
      </c>
      <c r="E46" s="950">
        <v>2209500</v>
      </c>
      <c r="F46" s="950">
        <v>0</v>
      </c>
      <c r="G46" s="950">
        <v>0</v>
      </c>
    </row>
    <row r="47" spans="1:7" ht="30" x14ac:dyDescent="0.25">
      <c r="A47" s="948" t="s">
        <v>1008</v>
      </c>
      <c r="B47" s="949" t="s">
        <v>1009</v>
      </c>
      <c r="C47" s="948" t="s">
        <v>987</v>
      </c>
      <c r="D47" s="948" t="s">
        <v>930</v>
      </c>
      <c r="E47" s="950">
        <v>1102500</v>
      </c>
      <c r="F47" s="950">
        <v>0</v>
      </c>
      <c r="G47" s="950">
        <v>0</v>
      </c>
    </row>
    <row r="48" spans="1:7" ht="30" x14ac:dyDescent="0.25">
      <c r="A48" s="948" t="s">
        <v>1010</v>
      </c>
      <c r="B48" s="949" t="s">
        <v>1011</v>
      </c>
      <c r="C48" s="948" t="s">
        <v>990</v>
      </c>
      <c r="D48" s="948" t="s">
        <v>930</v>
      </c>
      <c r="E48" s="950">
        <v>2209500</v>
      </c>
      <c r="F48" s="950">
        <v>0</v>
      </c>
      <c r="G48" s="950">
        <v>0</v>
      </c>
    </row>
    <row r="49" spans="1:7" x14ac:dyDescent="0.25">
      <c r="A49" s="951" t="s">
        <v>1012</v>
      </c>
      <c r="B49" s="951"/>
      <c r="C49" s="951"/>
      <c r="D49" s="948"/>
      <c r="E49" s="950"/>
      <c r="F49" s="950"/>
      <c r="G49" s="950"/>
    </row>
    <row r="50" spans="1:7" x14ac:dyDescent="0.25">
      <c r="A50" s="948" t="s">
        <v>1013</v>
      </c>
      <c r="B50" s="949" t="s">
        <v>1014</v>
      </c>
      <c r="C50" s="948" t="s">
        <v>1015</v>
      </c>
      <c r="D50" s="948" t="s">
        <v>930</v>
      </c>
      <c r="E50" s="950">
        <v>81700</v>
      </c>
      <c r="F50" s="950">
        <v>483</v>
      </c>
      <c r="G50" s="950">
        <v>26307400</v>
      </c>
    </row>
    <row r="51" spans="1:7" x14ac:dyDescent="0.25">
      <c r="A51" s="948" t="s">
        <v>1016</v>
      </c>
      <c r="B51" s="949" t="s">
        <v>1017</v>
      </c>
      <c r="C51" s="948" t="s">
        <v>1018</v>
      </c>
      <c r="D51" s="948" t="s">
        <v>930</v>
      </c>
      <c r="E51" s="950">
        <v>40850</v>
      </c>
      <c r="F51" s="950">
        <v>0</v>
      </c>
      <c r="G51" s="950">
        <v>0</v>
      </c>
    </row>
    <row r="52" spans="1:7" x14ac:dyDescent="0.25">
      <c r="A52" s="948" t="s">
        <v>1019</v>
      </c>
      <c r="B52" s="949" t="s">
        <v>1020</v>
      </c>
      <c r="C52" s="948" t="s">
        <v>1015</v>
      </c>
      <c r="D52" s="948" t="s">
        <v>930</v>
      </c>
      <c r="E52" s="950">
        <v>81700</v>
      </c>
      <c r="F52" s="950">
        <v>467</v>
      </c>
      <c r="G52" s="950">
        <v>12717967</v>
      </c>
    </row>
    <row r="53" spans="1:7" x14ac:dyDescent="0.25">
      <c r="A53" s="948" t="s">
        <v>1021</v>
      </c>
      <c r="B53" s="949" t="s">
        <v>1022</v>
      </c>
      <c r="C53" s="948" t="s">
        <v>1018</v>
      </c>
      <c r="D53" s="948" t="s">
        <v>930</v>
      </c>
      <c r="E53" s="950">
        <v>40850</v>
      </c>
      <c r="F53" s="950">
        <v>0</v>
      </c>
      <c r="G53" s="950">
        <v>0</v>
      </c>
    </row>
    <row r="54" spans="1:7" x14ac:dyDescent="0.25">
      <c r="A54" s="951" t="s">
        <v>1023</v>
      </c>
      <c r="B54" s="951"/>
      <c r="C54" s="951"/>
      <c r="D54" s="948"/>
      <c r="E54" s="950"/>
      <c r="F54" s="950"/>
      <c r="G54" s="950"/>
    </row>
    <row r="55" spans="1:7" x14ac:dyDescent="0.25">
      <c r="A55" s="948" t="s">
        <v>1024</v>
      </c>
      <c r="B55" s="949" t="s">
        <v>1025</v>
      </c>
      <c r="C55" s="948" t="s">
        <v>1026</v>
      </c>
      <c r="D55" s="948" t="s">
        <v>930</v>
      </c>
      <c r="E55" s="950">
        <v>189000</v>
      </c>
      <c r="F55" s="950">
        <v>0</v>
      </c>
      <c r="G55" s="950">
        <v>0</v>
      </c>
    </row>
    <row r="56" spans="1:7" x14ac:dyDescent="0.25">
      <c r="A56" s="948" t="s">
        <v>1027</v>
      </c>
      <c r="B56" s="949" t="s">
        <v>1028</v>
      </c>
      <c r="C56" s="948" t="s">
        <v>1029</v>
      </c>
      <c r="D56" s="948" t="s">
        <v>930</v>
      </c>
      <c r="E56" s="950">
        <v>189000</v>
      </c>
      <c r="F56" s="950">
        <v>0</v>
      </c>
      <c r="G56" s="950">
        <v>0</v>
      </c>
    </row>
    <row r="57" spans="1:7" x14ac:dyDescent="0.25">
      <c r="A57" s="951" t="s">
        <v>1030</v>
      </c>
      <c r="B57" s="951"/>
      <c r="C57" s="951"/>
      <c r="D57" s="948"/>
      <c r="E57" s="950"/>
      <c r="F57" s="950"/>
      <c r="G57" s="950"/>
    </row>
    <row r="58" spans="1:7" x14ac:dyDescent="0.25">
      <c r="A58" s="951" t="s">
        <v>1015</v>
      </c>
      <c r="B58" s="951"/>
      <c r="C58" s="951"/>
      <c r="D58" s="948"/>
      <c r="E58" s="950"/>
      <c r="F58" s="950"/>
      <c r="G58" s="950"/>
    </row>
    <row r="59" spans="1:7" ht="45" x14ac:dyDescent="0.25">
      <c r="A59" s="948" t="s">
        <v>1031</v>
      </c>
      <c r="B59" s="949" t="s">
        <v>1032</v>
      </c>
      <c r="C59" s="948" t="s">
        <v>1033</v>
      </c>
      <c r="D59" s="948" t="s">
        <v>930</v>
      </c>
      <c r="E59" s="950">
        <v>401000</v>
      </c>
      <c r="F59" s="950">
        <v>7</v>
      </c>
      <c r="G59" s="950">
        <v>2807000</v>
      </c>
    </row>
    <row r="60" spans="1:7" ht="45" x14ac:dyDescent="0.25">
      <c r="A60" s="948" t="s">
        <v>1034</v>
      </c>
      <c r="B60" s="949" t="s">
        <v>1035</v>
      </c>
      <c r="C60" s="948" t="s">
        <v>1036</v>
      </c>
      <c r="D60" s="948" t="s">
        <v>930</v>
      </c>
      <c r="E60" s="950">
        <v>367584</v>
      </c>
      <c r="F60" s="950">
        <v>1</v>
      </c>
      <c r="G60" s="950">
        <v>367584</v>
      </c>
    </row>
    <row r="61" spans="1:7" ht="45" x14ac:dyDescent="0.25">
      <c r="A61" s="948" t="s">
        <v>1037</v>
      </c>
      <c r="B61" s="949" t="s">
        <v>1038</v>
      </c>
      <c r="C61" s="948" t="s">
        <v>1039</v>
      </c>
      <c r="D61" s="948" t="s">
        <v>930</v>
      </c>
      <c r="E61" s="950">
        <v>1463000</v>
      </c>
      <c r="F61" s="950">
        <v>1</v>
      </c>
      <c r="G61" s="950">
        <v>1463000</v>
      </c>
    </row>
    <row r="62" spans="1:7" ht="45" x14ac:dyDescent="0.25">
      <c r="A62" s="948" t="s">
        <v>1040</v>
      </c>
      <c r="B62" s="949" t="s">
        <v>1041</v>
      </c>
      <c r="C62" s="948" t="s">
        <v>1042</v>
      </c>
      <c r="D62" s="948" t="s">
        <v>930</v>
      </c>
      <c r="E62" s="950">
        <v>1341084</v>
      </c>
      <c r="F62" s="950">
        <v>0</v>
      </c>
      <c r="G62" s="950">
        <v>0</v>
      </c>
    </row>
    <row r="63" spans="1:7" ht="45" x14ac:dyDescent="0.25">
      <c r="A63" s="948" t="s">
        <v>1043</v>
      </c>
      <c r="B63" s="949" t="s">
        <v>1044</v>
      </c>
      <c r="C63" s="948" t="s">
        <v>1045</v>
      </c>
      <c r="D63" s="948" t="s">
        <v>930</v>
      </c>
      <c r="E63" s="950">
        <v>439000</v>
      </c>
      <c r="F63" s="950">
        <v>0</v>
      </c>
      <c r="G63" s="950">
        <v>0</v>
      </c>
    </row>
    <row r="64" spans="1:7" ht="45" x14ac:dyDescent="0.25">
      <c r="A64" s="948" t="s">
        <v>1046</v>
      </c>
      <c r="B64" s="949" t="s">
        <v>1047</v>
      </c>
      <c r="C64" s="948" t="s">
        <v>1048</v>
      </c>
      <c r="D64" s="948" t="s">
        <v>930</v>
      </c>
      <c r="E64" s="950">
        <v>402418</v>
      </c>
      <c r="F64" s="950">
        <v>0</v>
      </c>
      <c r="G64" s="950">
        <v>0</v>
      </c>
    </row>
    <row r="65" spans="1:7" ht="45" x14ac:dyDescent="0.25">
      <c r="A65" s="948" t="s">
        <v>1049</v>
      </c>
      <c r="B65" s="949" t="s">
        <v>1050</v>
      </c>
      <c r="C65" s="948" t="s">
        <v>1051</v>
      </c>
      <c r="D65" s="948" t="s">
        <v>930</v>
      </c>
      <c r="E65" s="950">
        <v>1611000</v>
      </c>
      <c r="F65" s="950">
        <v>0</v>
      </c>
      <c r="G65" s="950">
        <v>0</v>
      </c>
    </row>
    <row r="66" spans="1:7" ht="45" x14ac:dyDescent="0.25">
      <c r="A66" s="948" t="s">
        <v>1052</v>
      </c>
      <c r="B66" s="949" t="s">
        <v>1053</v>
      </c>
      <c r="C66" s="948" t="s">
        <v>1054</v>
      </c>
      <c r="D66" s="948" t="s">
        <v>930</v>
      </c>
      <c r="E66" s="950">
        <v>1476750</v>
      </c>
      <c r="F66" s="950">
        <v>0</v>
      </c>
      <c r="G66" s="950">
        <v>0</v>
      </c>
    </row>
    <row r="67" spans="1:7" x14ac:dyDescent="0.25">
      <c r="A67" s="951" t="s">
        <v>1018</v>
      </c>
      <c r="B67" s="951"/>
      <c r="C67" s="951"/>
      <c r="D67" s="948"/>
      <c r="E67" s="950"/>
      <c r="F67" s="950"/>
      <c r="G67" s="950"/>
    </row>
    <row r="68" spans="1:7" ht="45" x14ac:dyDescent="0.25">
      <c r="A68" s="948" t="s">
        <v>1055</v>
      </c>
      <c r="B68" s="949" t="s">
        <v>1056</v>
      </c>
      <c r="C68" s="948" t="s">
        <v>1033</v>
      </c>
      <c r="D68" s="948" t="s">
        <v>930</v>
      </c>
      <c r="E68" s="950">
        <v>200500</v>
      </c>
      <c r="F68" s="950">
        <v>0</v>
      </c>
      <c r="G68" s="950">
        <v>0</v>
      </c>
    </row>
    <row r="69" spans="1:7" ht="45" x14ac:dyDescent="0.25">
      <c r="A69" s="948" t="s">
        <v>1057</v>
      </c>
      <c r="B69" s="949" t="s">
        <v>1058</v>
      </c>
      <c r="C69" s="948" t="s">
        <v>1036</v>
      </c>
      <c r="D69" s="948" t="s">
        <v>930</v>
      </c>
      <c r="E69" s="950">
        <v>183792</v>
      </c>
      <c r="F69" s="950">
        <v>0</v>
      </c>
      <c r="G69" s="950">
        <v>0</v>
      </c>
    </row>
    <row r="70" spans="1:7" ht="45" x14ac:dyDescent="0.25">
      <c r="A70" s="948" t="s">
        <v>1059</v>
      </c>
      <c r="B70" s="949" t="s">
        <v>1060</v>
      </c>
      <c r="C70" s="948" t="s">
        <v>1039</v>
      </c>
      <c r="D70" s="948" t="s">
        <v>930</v>
      </c>
      <c r="E70" s="950">
        <v>731500</v>
      </c>
      <c r="F70" s="950">
        <v>0</v>
      </c>
      <c r="G70" s="950">
        <v>0</v>
      </c>
    </row>
    <row r="71" spans="1:7" ht="45" x14ac:dyDescent="0.25">
      <c r="A71" s="948" t="s">
        <v>1061</v>
      </c>
      <c r="B71" s="949" t="s">
        <v>1062</v>
      </c>
      <c r="C71" s="948" t="s">
        <v>1042</v>
      </c>
      <c r="D71" s="948" t="s">
        <v>930</v>
      </c>
      <c r="E71" s="950">
        <v>670542</v>
      </c>
      <c r="F71" s="950">
        <v>0</v>
      </c>
      <c r="G71" s="950">
        <v>0</v>
      </c>
    </row>
    <row r="72" spans="1:7" ht="45" x14ac:dyDescent="0.25">
      <c r="A72" s="948" t="s">
        <v>1063</v>
      </c>
      <c r="B72" s="949" t="s">
        <v>1064</v>
      </c>
      <c r="C72" s="948" t="s">
        <v>1045</v>
      </c>
      <c r="D72" s="948" t="s">
        <v>930</v>
      </c>
      <c r="E72" s="950">
        <v>219500</v>
      </c>
      <c r="F72" s="950">
        <v>0</v>
      </c>
      <c r="G72" s="950">
        <v>0</v>
      </c>
    </row>
    <row r="73" spans="1:7" ht="45" x14ac:dyDescent="0.25">
      <c r="A73" s="948" t="s">
        <v>1065</v>
      </c>
      <c r="B73" s="949" t="s">
        <v>1066</v>
      </c>
      <c r="C73" s="948" t="s">
        <v>1048</v>
      </c>
      <c r="D73" s="948" t="s">
        <v>930</v>
      </c>
      <c r="E73" s="950">
        <v>201209</v>
      </c>
      <c r="F73" s="950">
        <v>0</v>
      </c>
      <c r="G73" s="950">
        <v>0</v>
      </c>
    </row>
    <row r="74" spans="1:7" ht="45" x14ac:dyDescent="0.25">
      <c r="A74" s="948" t="s">
        <v>1067</v>
      </c>
      <c r="B74" s="949" t="s">
        <v>1068</v>
      </c>
      <c r="C74" s="948" t="s">
        <v>1051</v>
      </c>
      <c r="D74" s="948" t="s">
        <v>930</v>
      </c>
      <c r="E74" s="950">
        <v>805500</v>
      </c>
      <c r="F74" s="950">
        <v>0</v>
      </c>
      <c r="G74" s="950">
        <v>0</v>
      </c>
    </row>
    <row r="75" spans="1:7" ht="45" x14ac:dyDescent="0.25">
      <c r="A75" s="948" t="s">
        <v>1069</v>
      </c>
      <c r="B75" s="949" t="s">
        <v>1070</v>
      </c>
      <c r="C75" s="948" t="s">
        <v>1054</v>
      </c>
      <c r="D75" s="948" t="s">
        <v>930</v>
      </c>
      <c r="E75" s="950">
        <v>738375</v>
      </c>
      <c r="F75" s="950">
        <v>0</v>
      </c>
      <c r="G75" s="950">
        <v>0</v>
      </c>
    </row>
    <row r="76" spans="1:7" x14ac:dyDescent="0.25">
      <c r="A76" s="946" t="s">
        <v>1071</v>
      </c>
      <c r="B76" s="952" t="s">
        <v>1072</v>
      </c>
      <c r="C76" s="946" t="s">
        <v>1073</v>
      </c>
      <c r="D76" s="946" t="s">
        <v>894</v>
      </c>
      <c r="E76" s="953" t="s">
        <v>895</v>
      </c>
      <c r="F76" s="953" t="s">
        <v>895</v>
      </c>
      <c r="G76" s="953">
        <v>292911351</v>
      </c>
    </row>
    <row r="77" spans="1:7" x14ac:dyDescent="0.25">
      <c r="A77" s="948"/>
      <c r="B77" s="949"/>
      <c r="C77" s="948"/>
      <c r="D77" s="948"/>
      <c r="E77" s="950"/>
      <c r="F77" s="950"/>
      <c r="G77" s="950"/>
    </row>
    <row r="78" spans="1:7" x14ac:dyDescent="0.25">
      <c r="A78" s="948" t="s">
        <v>1074</v>
      </c>
      <c r="B78" s="949" t="s">
        <v>1075</v>
      </c>
      <c r="C78" s="948" t="s">
        <v>1076</v>
      </c>
      <c r="D78" s="948" t="s">
        <v>894</v>
      </c>
      <c r="E78" s="950" t="s">
        <v>895</v>
      </c>
      <c r="F78" s="950" t="s">
        <v>895</v>
      </c>
      <c r="G78" s="950">
        <v>44904000</v>
      </c>
    </row>
    <row r="79" spans="1:7" x14ac:dyDescent="0.25">
      <c r="A79" s="951" t="s">
        <v>1077</v>
      </c>
      <c r="B79" s="951"/>
      <c r="C79" s="951"/>
      <c r="D79" s="948"/>
      <c r="E79" s="950"/>
      <c r="F79" s="950"/>
      <c r="G79" s="950"/>
    </row>
    <row r="80" spans="1:7" x14ac:dyDescent="0.25">
      <c r="A80" s="948" t="s">
        <v>1078</v>
      </c>
      <c r="B80" s="949" t="s">
        <v>1079</v>
      </c>
      <c r="C80" s="948" t="s">
        <v>1080</v>
      </c>
      <c r="D80" s="948" t="s">
        <v>1081</v>
      </c>
      <c r="E80" s="950">
        <v>3400000</v>
      </c>
      <c r="F80" s="950">
        <v>38080000</v>
      </c>
      <c r="G80" s="950">
        <v>38080000</v>
      </c>
    </row>
    <row r="81" spans="1:7" x14ac:dyDescent="0.25">
      <c r="A81" s="948" t="s">
        <v>1082</v>
      </c>
      <c r="B81" s="949" t="s">
        <v>1083</v>
      </c>
      <c r="C81" s="948" t="s">
        <v>1084</v>
      </c>
      <c r="D81" s="948" t="s">
        <v>1081</v>
      </c>
      <c r="E81" s="950">
        <v>3300000</v>
      </c>
      <c r="F81" s="950">
        <v>15180000</v>
      </c>
      <c r="G81" s="950">
        <v>15180000</v>
      </c>
    </row>
    <row r="82" spans="1:7" x14ac:dyDescent="0.25">
      <c r="A82" s="948" t="s">
        <v>1085</v>
      </c>
      <c r="B82" s="949" t="s">
        <v>1086</v>
      </c>
      <c r="C82" s="948" t="s">
        <v>1087</v>
      </c>
      <c r="D82" s="948" t="s">
        <v>930</v>
      </c>
      <c r="E82" s="950">
        <v>55360</v>
      </c>
      <c r="F82" s="950">
        <v>95</v>
      </c>
      <c r="G82" s="950">
        <v>5259200</v>
      </c>
    </row>
    <row r="83" spans="1:7" x14ac:dyDescent="0.25">
      <c r="A83" s="948" t="s">
        <v>1088</v>
      </c>
      <c r="B83" s="949" t="s">
        <v>1089</v>
      </c>
      <c r="C83" s="948" t="s">
        <v>1090</v>
      </c>
      <c r="D83" s="948" t="s">
        <v>930</v>
      </c>
      <c r="E83" s="950">
        <v>60896</v>
      </c>
      <c r="F83" s="950">
        <v>0</v>
      </c>
      <c r="G83" s="950">
        <v>0</v>
      </c>
    </row>
    <row r="84" spans="1:7" x14ac:dyDescent="0.25">
      <c r="A84" s="948" t="s">
        <v>1091</v>
      </c>
      <c r="B84" s="949" t="s">
        <v>1092</v>
      </c>
      <c r="C84" s="948" t="s">
        <v>1093</v>
      </c>
      <c r="D84" s="948" t="s">
        <v>930</v>
      </c>
      <c r="E84" s="950">
        <v>25000</v>
      </c>
      <c r="F84" s="950">
        <v>0</v>
      </c>
      <c r="G84" s="950">
        <v>0</v>
      </c>
    </row>
    <row r="85" spans="1:7" x14ac:dyDescent="0.25">
      <c r="A85" s="948" t="s">
        <v>1094</v>
      </c>
      <c r="B85" s="949" t="s">
        <v>1095</v>
      </c>
      <c r="C85" s="948" t="s">
        <v>1096</v>
      </c>
      <c r="D85" s="948" t="s">
        <v>930</v>
      </c>
      <c r="E85" s="950">
        <v>330000</v>
      </c>
      <c r="F85" s="950">
        <v>0</v>
      </c>
      <c r="G85" s="950">
        <v>0</v>
      </c>
    </row>
    <row r="86" spans="1:7" ht="30" x14ac:dyDescent="0.25">
      <c r="A86" s="948" t="s">
        <v>1097</v>
      </c>
      <c r="B86" s="949" t="s">
        <v>1098</v>
      </c>
      <c r="C86" s="948" t="s">
        <v>1099</v>
      </c>
      <c r="D86" s="948" t="s">
        <v>930</v>
      </c>
      <c r="E86" s="950">
        <v>429000</v>
      </c>
      <c r="F86" s="950">
        <v>60</v>
      </c>
      <c r="G86" s="950">
        <v>25740000</v>
      </c>
    </row>
    <row r="87" spans="1:7" x14ac:dyDescent="0.25">
      <c r="A87" s="948" t="s">
        <v>1100</v>
      </c>
      <c r="B87" s="949" t="s">
        <v>1101</v>
      </c>
      <c r="C87" s="948" t="s">
        <v>1102</v>
      </c>
      <c r="D87" s="948" t="s">
        <v>1103</v>
      </c>
      <c r="E87" s="950">
        <v>3100000</v>
      </c>
      <c r="F87" s="950">
        <v>12</v>
      </c>
      <c r="G87" s="950">
        <v>3100000</v>
      </c>
    </row>
    <row r="88" spans="1:7" x14ac:dyDescent="0.25">
      <c r="A88" s="951" t="s">
        <v>1104</v>
      </c>
      <c r="B88" s="951"/>
      <c r="C88" s="951"/>
      <c r="D88" s="948"/>
      <c r="E88" s="950"/>
      <c r="F88" s="950"/>
      <c r="G88" s="950"/>
    </row>
    <row r="89" spans="1:7" x14ac:dyDescent="0.25">
      <c r="A89" s="948" t="s">
        <v>1105</v>
      </c>
      <c r="B89" s="949" t="s">
        <v>1106</v>
      </c>
      <c r="C89" s="948" t="s">
        <v>1107</v>
      </c>
      <c r="D89" s="948" t="s">
        <v>930</v>
      </c>
      <c r="E89" s="950">
        <v>109000</v>
      </c>
      <c r="F89" s="950">
        <v>63</v>
      </c>
      <c r="G89" s="950">
        <v>6867000</v>
      </c>
    </row>
    <row r="90" spans="1:7" ht="30" x14ac:dyDescent="0.25">
      <c r="A90" s="948" t="s">
        <v>1108</v>
      </c>
      <c r="B90" s="949" t="s">
        <v>1109</v>
      </c>
      <c r="C90" s="948" t="s">
        <v>1110</v>
      </c>
      <c r="D90" s="948" t="s">
        <v>930</v>
      </c>
      <c r="E90" s="950">
        <v>163500</v>
      </c>
      <c r="F90" s="950">
        <v>0</v>
      </c>
      <c r="G90" s="950">
        <v>0</v>
      </c>
    </row>
    <row r="91" spans="1:7" ht="30" x14ac:dyDescent="0.25">
      <c r="A91" s="948" t="s">
        <v>1111</v>
      </c>
      <c r="B91" s="949" t="s">
        <v>1112</v>
      </c>
      <c r="C91" s="948" t="s">
        <v>1113</v>
      </c>
      <c r="D91" s="948" t="s">
        <v>930</v>
      </c>
      <c r="E91" s="950">
        <v>43600</v>
      </c>
      <c r="F91" s="950">
        <v>0</v>
      </c>
      <c r="G91" s="950">
        <v>0</v>
      </c>
    </row>
    <row r="92" spans="1:7" ht="30" x14ac:dyDescent="0.25">
      <c r="A92" s="948" t="s">
        <v>1114</v>
      </c>
      <c r="B92" s="949" t="s">
        <v>1115</v>
      </c>
      <c r="C92" s="948" t="s">
        <v>1116</v>
      </c>
      <c r="D92" s="948" t="s">
        <v>930</v>
      </c>
      <c r="E92" s="950">
        <v>65400</v>
      </c>
      <c r="F92" s="950">
        <v>0</v>
      </c>
      <c r="G92" s="950">
        <v>0</v>
      </c>
    </row>
    <row r="93" spans="1:7" x14ac:dyDescent="0.25">
      <c r="A93" s="951" t="s">
        <v>1117</v>
      </c>
      <c r="B93" s="951"/>
      <c r="C93" s="951"/>
      <c r="D93" s="948"/>
      <c r="E93" s="950"/>
      <c r="F93" s="950"/>
      <c r="G93" s="950"/>
    </row>
    <row r="94" spans="1:7" x14ac:dyDescent="0.25">
      <c r="A94" s="948" t="s">
        <v>1118</v>
      </c>
      <c r="B94" s="949" t="s">
        <v>1119</v>
      </c>
      <c r="C94" s="948" t="s">
        <v>1120</v>
      </c>
      <c r="D94" s="948" t="s">
        <v>930</v>
      </c>
      <c r="E94" s="950">
        <v>500000</v>
      </c>
      <c r="F94" s="950">
        <v>0</v>
      </c>
      <c r="G94" s="950">
        <v>0</v>
      </c>
    </row>
    <row r="95" spans="1:7" ht="30" x14ac:dyDescent="0.25">
      <c r="A95" s="948" t="s">
        <v>1121</v>
      </c>
      <c r="B95" s="949" t="s">
        <v>1122</v>
      </c>
      <c r="C95" s="948" t="s">
        <v>1123</v>
      </c>
      <c r="D95" s="948" t="s">
        <v>930</v>
      </c>
      <c r="E95" s="950">
        <v>550000</v>
      </c>
      <c r="F95" s="950">
        <v>0</v>
      </c>
      <c r="G95" s="950">
        <v>0</v>
      </c>
    </row>
    <row r="96" spans="1:7" ht="30" x14ac:dyDescent="0.25">
      <c r="A96" s="948" t="s">
        <v>1124</v>
      </c>
      <c r="B96" s="949" t="s">
        <v>1125</v>
      </c>
      <c r="C96" s="948" t="s">
        <v>1126</v>
      </c>
      <c r="D96" s="948" t="s">
        <v>930</v>
      </c>
      <c r="E96" s="950">
        <v>200000</v>
      </c>
      <c r="F96" s="950">
        <v>0</v>
      </c>
      <c r="G96" s="950">
        <v>0</v>
      </c>
    </row>
    <row r="97" spans="1:7" ht="30" x14ac:dyDescent="0.25">
      <c r="A97" s="948" t="s">
        <v>1127</v>
      </c>
      <c r="B97" s="949" t="s">
        <v>1128</v>
      </c>
      <c r="C97" s="948" t="s">
        <v>1129</v>
      </c>
      <c r="D97" s="948" t="s">
        <v>930</v>
      </c>
      <c r="E97" s="950">
        <v>220000</v>
      </c>
      <c r="F97" s="950">
        <v>0</v>
      </c>
      <c r="G97" s="950">
        <v>0</v>
      </c>
    </row>
    <row r="98" spans="1:7" x14ac:dyDescent="0.25">
      <c r="A98" s="948" t="s">
        <v>1130</v>
      </c>
      <c r="B98" s="949" t="s">
        <v>1131</v>
      </c>
      <c r="C98" s="948" t="s">
        <v>1132</v>
      </c>
      <c r="D98" s="948" t="s">
        <v>930</v>
      </c>
      <c r="E98" s="950">
        <v>500000</v>
      </c>
      <c r="F98" s="950">
        <v>0</v>
      </c>
      <c r="G98" s="950">
        <v>0</v>
      </c>
    </row>
    <row r="99" spans="1:7" ht="30" x14ac:dyDescent="0.25">
      <c r="A99" s="948" t="s">
        <v>1133</v>
      </c>
      <c r="B99" s="949" t="s">
        <v>1134</v>
      </c>
      <c r="C99" s="948" t="s">
        <v>1135</v>
      </c>
      <c r="D99" s="948" t="s">
        <v>930</v>
      </c>
      <c r="E99" s="950">
        <v>550000</v>
      </c>
      <c r="F99" s="950">
        <v>0</v>
      </c>
      <c r="G99" s="950">
        <v>0</v>
      </c>
    </row>
    <row r="100" spans="1:7" ht="30" x14ac:dyDescent="0.25">
      <c r="A100" s="948" t="s">
        <v>1136</v>
      </c>
      <c r="B100" s="949" t="s">
        <v>1137</v>
      </c>
      <c r="C100" s="948" t="s">
        <v>1138</v>
      </c>
      <c r="D100" s="948" t="s">
        <v>930</v>
      </c>
      <c r="E100" s="950">
        <v>200000</v>
      </c>
      <c r="F100" s="950">
        <v>0</v>
      </c>
      <c r="G100" s="950">
        <v>0</v>
      </c>
    </row>
    <row r="101" spans="1:7" ht="30" x14ac:dyDescent="0.25">
      <c r="A101" s="948" t="s">
        <v>1139</v>
      </c>
      <c r="B101" s="949" t="s">
        <v>1140</v>
      </c>
      <c r="C101" s="948" t="s">
        <v>1141</v>
      </c>
      <c r="D101" s="948" t="s">
        <v>930</v>
      </c>
      <c r="E101" s="950">
        <v>220000</v>
      </c>
      <c r="F101" s="950">
        <v>0</v>
      </c>
      <c r="G101" s="950">
        <v>0</v>
      </c>
    </row>
    <row r="102" spans="1:7" x14ac:dyDescent="0.25">
      <c r="A102" s="951" t="s">
        <v>1142</v>
      </c>
      <c r="B102" s="951"/>
      <c r="C102" s="951"/>
      <c r="D102" s="948"/>
      <c r="E102" s="950"/>
      <c r="F102" s="950"/>
      <c r="G102" s="950"/>
    </row>
    <row r="103" spans="1:7" x14ac:dyDescent="0.25">
      <c r="A103" s="948" t="s">
        <v>1143</v>
      </c>
      <c r="B103" s="949" t="s">
        <v>1144</v>
      </c>
      <c r="C103" s="948" t="s">
        <v>1145</v>
      </c>
      <c r="D103" s="948" t="s">
        <v>930</v>
      </c>
      <c r="E103" s="950">
        <v>310000</v>
      </c>
      <c r="F103" s="950">
        <v>0</v>
      </c>
      <c r="G103" s="950">
        <v>0</v>
      </c>
    </row>
    <row r="104" spans="1:7" ht="30" x14ac:dyDescent="0.25">
      <c r="A104" s="948" t="s">
        <v>1146</v>
      </c>
      <c r="B104" s="949" t="s">
        <v>1147</v>
      </c>
      <c r="C104" s="948" t="s">
        <v>1148</v>
      </c>
      <c r="D104" s="948" t="s">
        <v>930</v>
      </c>
      <c r="E104" s="950">
        <v>372000</v>
      </c>
      <c r="F104" s="950">
        <v>0</v>
      </c>
      <c r="G104" s="950">
        <v>0</v>
      </c>
    </row>
    <row r="105" spans="1:7" ht="30" x14ac:dyDescent="0.25">
      <c r="A105" s="948" t="s">
        <v>1149</v>
      </c>
      <c r="B105" s="949" t="s">
        <v>1150</v>
      </c>
      <c r="C105" s="948" t="s">
        <v>1151</v>
      </c>
      <c r="D105" s="948" t="s">
        <v>930</v>
      </c>
      <c r="E105" s="950">
        <v>124000</v>
      </c>
      <c r="F105" s="950">
        <v>0</v>
      </c>
      <c r="G105" s="950">
        <v>0</v>
      </c>
    </row>
    <row r="106" spans="1:7" ht="30" x14ac:dyDescent="0.25">
      <c r="A106" s="948" t="s">
        <v>1152</v>
      </c>
      <c r="B106" s="949" t="s">
        <v>1153</v>
      </c>
      <c r="C106" s="948" t="s">
        <v>1154</v>
      </c>
      <c r="D106" s="948" t="s">
        <v>930</v>
      </c>
      <c r="E106" s="950">
        <v>148800</v>
      </c>
      <c r="F106" s="950">
        <v>0</v>
      </c>
      <c r="G106" s="950">
        <v>0</v>
      </c>
    </row>
    <row r="107" spans="1:7" x14ac:dyDescent="0.25">
      <c r="A107" s="948" t="s">
        <v>1155</v>
      </c>
      <c r="B107" s="949" t="s">
        <v>1156</v>
      </c>
      <c r="C107" s="948" t="s">
        <v>1157</v>
      </c>
      <c r="D107" s="948" t="s">
        <v>930</v>
      </c>
      <c r="E107" s="950">
        <v>310000</v>
      </c>
      <c r="F107" s="950">
        <v>0</v>
      </c>
      <c r="G107" s="950">
        <v>0</v>
      </c>
    </row>
    <row r="108" spans="1:7" ht="30" x14ac:dyDescent="0.25">
      <c r="A108" s="948" t="s">
        <v>1158</v>
      </c>
      <c r="B108" s="949" t="s">
        <v>1159</v>
      </c>
      <c r="C108" s="948" t="s">
        <v>1160</v>
      </c>
      <c r="D108" s="948" t="s">
        <v>930</v>
      </c>
      <c r="E108" s="950">
        <v>372000</v>
      </c>
      <c r="F108" s="950">
        <v>0</v>
      </c>
      <c r="G108" s="950">
        <v>0</v>
      </c>
    </row>
    <row r="109" spans="1:7" ht="30" x14ac:dyDescent="0.25">
      <c r="A109" s="948" t="s">
        <v>1161</v>
      </c>
      <c r="B109" s="949" t="s">
        <v>1162</v>
      </c>
      <c r="C109" s="948" t="s">
        <v>1163</v>
      </c>
      <c r="D109" s="948" t="s">
        <v>930</v>
      </c>
      <c r="E109" s="950">
        <v>124000</v>
      </c>
      <c r="F109" s="950">
        <v>0</v>
      </c>
      <c r="G109" s="950">
        <v>0</v>
      </c>
    </row>
    <row r="110" spans="1:7" ht="30" x14ac:dyDescent="0.25">
      <c r="A110" s="948" t="s">
        <v>1164</v>
      </c>
      <c r="B110" s="949" t="s">
        <v>1165</v>
      </c>
      <c r="C110" s="948" t="s">
        <v>1166</v>
      </c>
      <c r="D110" s="948" t="s">
        <v>930</v>
      </c>
      <c r="E110" s="950">
        <v>148800</v>
      </c>
      <c r="F110" s="950">
        <v>0</v>
      </c>
      <c r="G110" s="950">
        <v>0</v>
      </c>
    </row>
    <row r="111" spans="1:7" x14ac:dyDescent="0.25">
      <c r="A111" s="951" t="s">
        <v>1167</v>
      </c>
      <c r="B111" s="951"/>
      <c r="C111" s="951"/>
      <c r="D111" s="948"/>
      <c r="E111" s="950"/>
      <c r="F111" s="950"/>
      <c r="G111" s="950"/>
    </row>
    <row r="112" spans="1:7" x14ac:dyDescent="0.25">
      <c r="A112" s="948" t="s">
        <v>1168</v>
      </c>
      <c r="B112" s="949" t="s">
        <v>1169</v>
      </c>
      <c r="C112" s="948" t="s">
        <v>1170</v>
      </c>
      <c r="D112" s="948" t="s">
        <v>930</v>
      </c>
      <c r="E112" s="950">
        <v>206100</v>
      </c>
      <c r="F112" s="950">
        <v>0</v>
      </c>
      <c r="G112" s="950">
        <v>0</v>
      </c>
    </row>
    <row r="113" spans="1:7" ht="30" x14ac:dyDescent="0.25">
      <c r="A113" s="948" t="s">
        <v>1171</v>
      </c>
      <c r="B113" s="949" t="s">
        <v>1172</v>
      </c>
      <c r="C113" s="948" t="s">
        <v>1173</v>
      </c>
      <c r="D113" s="948" t="s">
        <v>930</v>
      </c>
      <c r="E113" s="950">
        <v>247320</v>
      </c>
      <c r="F113" s="950">
        <v>0</v>
      </c>
      <c r="G113" s="950">
        <v>0</v>
      </c>
    </row>
    <row r="114" spans="1:7" x14ac:dyDescent="0.25">
      <c r="A114" s="951" t="s">
        <v>1174</v>
      </c>
      <c r="B114" s="951"/>
      <c r="C114" s="951"/>
      <c r="D114" s="948"/>
      <c r="E114" s="950"/>
      <c r="F114" s="950"/>
      <c r="G114" s="950"/>
    </row>
    <row r="115" spans="1:7" x14ac:dyDescent="0.25">
      <c r="A115" s="948" t="s">
        <v>1175</v>
      </c>
      <c r="B115" s="949" t="s">
        <v>1176</v>
      </c>
      <c r="C115" s="948" t="s">
        <v>1177</v>
      </c>
      <c r="D115" s="948" t="s">
        <v>930</v>
      </c>
      <c r="E115" s="950">
        <v>360000</v>
      </c>
      <c r="F115" s="950">
        <v>0</v>
      </c>
      <c r="G115" s="950">
        <v>0</v>
      </c>
    </row>
    <row r="116" spans="1:7" x14ac:dyDescent="0.25">
      <c r="A116" s="948" t="s">
        <v>1178</v>
      </c>
      <c r="B116" s="949" t="s">
        <v>1179</v>
      </c>
      <c r="C116" s="948" t="s">
        <v>1180</v>
      </c>
      <c r="D116" s="948" t="s">
        <v>930</v>
      </c>
      <c r="E116" s="950">
        <v>468000</v>
      </c>
      <c r="F116" s="950">
        <v>0</v>
      </c>
      <c r="G116" s="950">
        <v>0</v>
      </c>
    </row>
    <row r="117" spans="1:7" ht="30" x14ac:dyDescent="0.25">
      <c r="A117" s="948" t="s">
        <v>1181</v>
      </c>
      <c r="B117" s="949" t="s">
        <v>1182</v>
      </c>
      <c r="C117" s="948" t="s">
        <v>1183</v>
      </c>
      <c r="D117" s="948" t="s">
        <v>930</v>
      </c>
      <c r="E117" s="950">
        <v>279000</v>
      </c>
      <c r="F117" s="950">
        <v>0</v>
      </c>
      <c r="G117" s="950">
        <v>0</v>
      </c>
    </row>
    <row r="118" spans="1:7" x14ac:dyDescent="0.25">
      <c r="A118" s="951" t="s">
        <v>1184</v>
      </c>
      <c r="B118" s="951"/>
      <c r="C118" s="951"/>
      <c r="D118" s="948"/>
      <c r="E118" s="950"/>
      <c r="F118" s="950"/>
      <c r="G118" s="950"/>
    </row>
    <row r="119" spans="1:7" x14ac:dyDescent="0.25">
      <c r="A119" s="948" t="s">
        <v>1185</v>
      </c>
      <c r="B119" s="949" t="s">
        <v>1186</v>
      </c>
      <c r="C119" s="948" t="s">
        <v>1187</v>
      </c>
      <c r="D119" s="948" t="s">
        <v>1188</v>
      </c>
      <c r="E119" s="950">
        <v>490000</v>
      </c>
      <c r="F119" s="950">
        <v>0</v>
      </c>
      <c r="G119" s="950">
        <v>0</v>
      </c>
    </row>
    <row r="120" spans="1:7" ht="30" x14ac:dyDescent="0.25">
      <c r="A120" s="948" t="s">
        <v>1189</v>
      </c>
      <c r="B120" s="949" t="s">
        <v>1190</v>
      </c>
      <c r="C120" s="948" t="s">
        <v>1191</v>
      </c>
      <c r="D120" s="948" t="s">
        <v>1188</v>
      </c>
      <c r="E120" s="950">
        <v>539000</v>
      </c>
      <c r="F120" s="950">
        <v>0</v>
      </c>
      <c r="G120" s="950">
        <v>0</v>
      </c>
    </row>
    <row r="121" spans="1:7" x14ac:dyDescent="0.25">
      <c r="A121" s="948" t="s">
        <v>1192</v>
      </c>
      <c r="B121" s="949" t="s">
        <v>1193</v>
      </c>
      <c r="C121" s="948" t="s">
        <v>1194</v>
      </c>
      <c r="D121" s="948" t="s">
        <v>1188</v>
      </c>
      <c r="E121" s="950">
        <v>245000</v>
      </c>
      <c r="F121" s="950">
        <v>0</v>
      </c>
      <c r="G121" s="950">
        <v>0</v>
      </c>
    </row>
    <row r="122" spans="1:7" x14ac:dyDescent="0.25">
      <c r="A122" s="951" t="s">
        <v>1195</v>
      </c>
      <c r="B122" s="951"/>
      <c r="C122" s="951"/>
      <c r="D122" s="948"/>
      <c r="E122" s="950"/>
      <c r="F122" s="950"/>
      <c r="G122" s="950"/>
    </row>
    <row r="123" spans="1:7" x14ac:dyDescent="0.25">
      <c r="A123" s="948" t="s">
        <v>1196</v>
      </c>
      <c r="B123" s="949" t="s">
        <v>1197</v>
      </c>
      <c r="C123" s="948" t="s">
        <v>1198</v>
      </c>
      <c r="D123" s="948" t="s">
        <v>1103</v>
      </c>
      <c r="E123" s="950">
        <v>4100000</v>
      </c>
      <c r="F123" s="950">
        <v>12</v>
      </c>
      <c r="G123" s="950">
        <v>4100000</v>
      </c>
    </row>
    <row r="124" spans="1:7" x14ac:dyDescent="0.25">
      <c r="A124" s="948" t="s">
        <v>1199</v>
      </c>
      <c r="B124" s="949" t="s">
        <v>1200</v>
      </c>
      <c r="C124" s="948" t="s">
        <v>1201</v>
      </c>
      <c r="D124" s="948" t="s">
        <v>1202</v>
      </c>
      <c r="E124" s="950">
        <v>1800</v>
      </c>
      <c r="F124" s="950">
        <v>6000</v>
      </c>
      <c r="G124" s="950">
        <v>10800000</v>
      </c>
    </row>
    <row r="125" spans="1:7" x14ac:dyDescent="0.25">
      <c r="A125" s="951" t="s">
        <v>1203</v>
      </c>
      <c r="B125" s="951"/>
      <c r="C125" s="951"/>
      <c r="D125" s="948"/>
      <c r="E125" s="950"/>
      <c r="F125" s="950"/>
      <c r="G125" s="950"/>
    </row>
    <row r="126" spans="1:7" x14ac:dyDescent="0.25">
      <c r="A126" s="948" t="s">
        <v>1204</v>
      </c>
      <c r="B126" s="949" t="s">
        <v>1205</v>
      </c>
      <c r="C126" s="948" t="s">
        <v>1206</v>
      </c>
      <c r="D126" s="948" t="s">
        <v>1103</v>
      </c>
      <c r="E126" s="950">
        <v>3400000</v>
      </c>
      <c r="F126" s="950">
        <v>0</v>
      </c>
      <c r="G126" s="950">
        <v>0</v>
      </c>
    </row>
    <row r="127" spans="1:7" ht="30" x14ac:dyDescent="0.25">
      <c r="A127" s="948" t="s">
        <v>1207</v>
      </c>
      <c r="B127" s="949" t="s">
        <v>1208</v>
      </c>
      <c r="C127" s="948" t="s">
        <v>1209</v>
      </c>
      <c r="D127" s="948" t="s">
        <v>1202</v>
      </c>
      <c r="E127" s="950">
        <v>150000</v>
      </c>
      <c r="F127" s="950">
        <v>0</v>
      </c>
      <c r="G127" s="950">
        <v>0</v>
      </c>
    </row>
    <row r="128" spans="1:7" x14ac:dyDescent="0.25">
      <c r="A128" s="948" t="s">
        <v>1210</v>
      </c>
      <c r="B128" s="949" t="s">
        <v>1211</v>
      </c>
      <c r="C128" s="948" t="s">
        <v>1212</v>
      </c>
      <c r="D128" s="948" t="s">
        <v>1103</v>
      </c>
      <c r="E128" s="950">
        <v>3400000</v>
      </c>
      <c r="F128" s="950">
        <v>0</v>
      </c>
      <c r="G128" s="950">
        <v>0</v>
      </c>
    </row>
    <row r="129" spans="1:7" ht="30" x14ac:dyDescent="0.25">
      <c r="A129" s="948" t="s">
        <v>1213</v>
      </c>
      <c r="B129" s="949" t="s">
        <v>1214</v>
      </c>
      <c r="C129" s="948" t="s">
        <v>1215</v>
      </c>
      <c r="D129" s="948" t="s">
        <v>1202</v>
      </c>
      <c r="E129" s="950">
        <v>150000</v>
      </c>
      <c r="F129" s="950">
        <v>0</v>
      </c>
      <c r="G129" s="950">
        <v>0</v>
      </c>
    </row>
    <row r="130" spans="1:7" x14ac:dyDescent="0.25">
      <c r="A130" s="951" t="s">
        <v>1216</v>
      </c>
      <c r="B130" s="951"/>
      <c r="C130" s="951"/>
      <c r="D130" s="948"/>
      <c r="E130" s="950"/>
      <c r="F130" s="950"/>
      <c r="G130" s="950"/>
    </row>
    <row r="131" spans="1:7" x14ac:dyDescent="0.25">
      <c r="A131" s="948" t="s">
        <v>1217</v>
      </c>
      <c r="B131" s="949" t="s">
        <v>1218</v>
      </c>
      <c r="C131" s="948" t="s">
        <v>1219</v>
      </c>
      <c r="D131" s="948" t="s">
        <v>895</v>
      </c>
      <c r="E131" s="950" t="s">
        <v>895</v>
      </c>
      <c r="F131" s="950" t="s">
        <v>895</v>
      </c>
      <c r="G131" s="950">
        <v>0</v>
      </c>
    </row>
    <row r="132" spans="1:7" x14ac:dyDescent="0.25">
      <c r="A132" s="951" t="s">
        <v>1220</v>
      </c>
      <c r="B132" s="951"/>
      <c r="C132" s="951"/>
      <c r="D132" s="948"/>
      <c r="E132" s="950"/>
      <c r="F132" s="950"/>
      <c r="G132" s="950"/>
    </row>
    <row r="133" spans="1:7" x14ac:dyDescent="0.25">
      <c r="A133" s="948" t="s">
        <v>1221</v>
      </c>
      <c r="B133" s="949" t="s">
        <v>1222</v>
      </c>
      <c r="C133" s="948" t="s">
        <v>1223</v>
      </c>
      <c r="D133" s="948" t="s">
        <v>930</v>
      </c>
      <c r="E133" s="950">
        <v>2848000</v>
      </c>
      <c r="F133" s="950">
        <v>4</v>
      </c>
      <c r="G133" s="950">
        <v>11392000</v>
      </c>
    </row>
    <row r="134" spans="1:7" x14ac:dyDescent="0.25">
      <c r="A134" s="948" t="s">
        <v>1224</v>
      </c>
      <c r="B134" s="949" t="s">
        <v>1225</v>
      </c>
      <c r="C134" s="948" t="s">
        <v>1226</v>
      </c>
      <c r="D134" s="948" t="s">
        <v>894</v>
      </c>
      <c r="E134" s="950" t="s">
        <v>895</v>
      </c>
      <c r="F134" s="950" t="s">
        <v>895</v>
      </c>
      <c r="G134" s="950">
        <v>0</v>
      </c>
    </row>
    <row r="135" spans="1:7" x14ac:dyDescent="0.25">
      <c r="A135" s="951" t="s">
        <v>1227</v>
      </c>
      <c r="B135" s="951"/>
      <c r="C135" s="951"/>
      <c r="D135" s="948"/>
      <c r="E135" s="950"/>
      <c r="F135" s="950"/>
      <c r="G135" s="950"/>
    </row>
    <row r="136" spans="1:7" x14ac:dyDescent="0.25">
      <c r="A136" s="948" t="s">
        <v>1228</v>
      </c>
      <c r="B136" s="949" t="s">
        <v>1229</v>
      </c>
      <c r="C136" s="948" t="s">
        <v>1230</v>
      </c>
      <c r="D136" s="948" t="s">
        <v>930</v>
      </c>
      <c r="E136" s="950">
        <v>1900000</v>
      </c>
      <c r="F136" s="950">
        <v>25.13</v>
      </c>
      <c r="G136" s="950">
        <v>47747000</v>
      </c>
    </row>
    <row r="137" spans="1:7" x14ac:dyDescent="0.25">
      <c r="A137" s="948" t="s">
        <v>1231</v>
      </c>
      <c r="B137" s="949" t="s">
        <v>1232</v>
      </c>
      <c r="C137" s="948" t="s">
        <v>1233</v>
      </c>
      <c r="D137" s="948" t="s">
        <v>894</v>
      </c>
      <c r="E137" s="950" t="s">
        <v>895</v>
      </c>
      <c r="F137" s="950" t="s">
        <v>895</v>
      </c>
      <c r="G137" s="950">
        <v>49443072</v>
      </c>
    </row>
    <row r="138" spans="1:7" x14ac:dyDescent="0.25">
      <c r="A138" s="951" t="s">
        <v>1234</v>
      </c>
      <c r="B138" s="951"/>
      <c r="C138" s="951"/>
      <c r="D138" s="948"/>
      <c r="E138" s="950"/>
      <c r="F138" s="950"/>
      <c r="G138" s="950"/>
    </row>
    <row r="139" spans="1:7" x14ac:dyDescent="0.25">
      <c r="A139" s="948" t="s">
        <v>1235</v>
      </c>
      <c r="B139" s="949" t="s">
        <v>1236</v>
      </c>
      <c r="C139" s="948" t="s">
        <v>1237</v>
      </c>
      <c r="D139" s="948" t="s">
        <v>894</v>
      </c>
      <c r="E139" s="950">
        <v>513</v>
      </c>
      <c r="F139" s="950">
        <v>2092</v>
      </c>
      <c r="G139" s="950">
        <v>1073196</v>
      </c>
    </row>
    <row r="140" spans="1:7" x14ac:dyDescent="0.25">
      <c r="A140" s="951" t="s">
        <v>1238</v>
      </c>
      <c r="B140" s="951"/>
      <c r="C140" s="951"/>
      <c r="D140" s="948"/>
      <c r="E140" s="950"/>
      <c r="F140" s="950"/>
      <c r="G140" s="950"/>
    </row>
    <row r="141" spans="1:7" ht="30" x14ac:dyDescent="0.25">
      <c r="A141" s="948" t="s">
        <v>1239</v>
      </c>
      <c r="B141" s="949" t="s">
        <v>1240</v>
      </c>
      <c r="C141" s="948" t="s">
        <v>1241</v>
      </c>
      <c r="D141" s="948" t="s">
        <v>930</v>
      </c>
      <c r="E141" s="950">
        <v>4419000</v>
      </c>
      <c r="F141" s="950">
        <v>1</v>
      </c>
      <c r="G141" s="950">
        <v>4419000</v>
      </c>
    </row>
    <row r="142" spans="1:7" ht="45" x14ac:dyDescent="0.25">
      <c r="A142" s="948" t="s">
        <v>1242</v>
      </c>
      <c r="B142" s="949" t="s">
        <v>1243</v>
      </c>
      <c r="C142" s="948" t="s">
        <v>1244</v>
      </c>
      <c r="D142" s="948" t="s">
        <v>930</v>
      </c>
      <c r="E142" s="950">
        <v>2993000</v>
      </c>
      <c r="F142" s="950">
        <v>4.4000000000000004</v>
      </c>
      <c r="G142" s="950">
        <v>13169200</v>
      </c>
    </row>
    <row r="143" spans="1:7" x14ac:dyDescent="0.25">
      <c r="A143" s="948" t="s">
        <v>1245</v>
      </c>
      <c r="B143" s="949" t="s">
        <v>1246</v>
      </c>
      <c r="C143" s="948" t="s">
        <v>1247</v>
      </c>
      <c r="D143" s="948" t="s">
        <v>894</v>
      </c>
      <c r="E143" s="950" t="s">
        <v>895</v>
      </c>
      <c r="F143" s="950" t="s">
        <v>895</v>
      </c>
      <c r="G143" s="950">
        <v>3885000</v>
      </c>
    </row>
    <row r="144" spans="1:7" ht="26.25" x14ac:dyDescent="0.25">
      <c r="A144" s="946" t="s">
        <v>1248</v>
      </c>
      <c r="B144" s="952" t="s">
        <v>1249</v>
      </c>
      <c r="C144" s="946" t="s">
        <v>1250</v>
      </c>
      <c r="D144" s="946" t="s">
        <v>894</v>
      </c>
      <c r="E144" s="953" t="s">
        <v>895</v>
      </c>
      <c r="F144" s="953" t="s">
        <v>895</v>
      </c>
      <c r="G144" s="953">
        <v>285158668</v>
      </c>
    </row>
    <row r="145" spans="1:7" x14ac:dyDescent="0.25">
      <c r="A145" s="948"/>
      <c r="B145" s="949"/>
      <c r="C145" s="948"/>
      <c r="D145" s="948"/>
      <c r="E145" s="950"/>
      <c r="F145" s="950"/>
      <c r="G145" s="950"/>
    </row>
    <row r="146" spans="1:7" x14ac:dyDescent="0.25">
      <c r="A146" s="951" t="s">
        <v>1251</v>
      </c>
      <c r="B146" s="951"/>
      <c r="C146" s="951"/>
      <c r="D146" s="948"/>
      <c r="E146" s="950"/>
      <c r="F146" s="950"/>
      <c r="G146" s="950"/>
    </row>
    <row r="147" spans="1:7" x14ac:dyDescent="0.25">
      <c r="A147" s="948" t="s">
        <v>1252</v>
      </c>
      <c r="B147" s="949" t="s">
        <v>1253</v>
      </c>
      <c r="C147" s="948" t="s">
        <v>1254</v>
      </c>
      <c r="D147" s="948" t="s">
        <v>894</v>
      </c>
      <c r="E147" s="950" t="s">
        <v>895</v>
      </c>
      <c r="F147" s="950" t="s">
        <v>895</v>
      </c>
      <c r="G147" s="950">
        <v>0</v>
      </c>
    </row>
    <row r="148" spans="1:7" x14ac:dyDescent="0.25">
      <c r="A148" s="948" t="s">
        <v>1255</v>
      </c>
      <c r="B148" s="949" t="s">
        <v>1256</v>
      </c>
      <c r="C148" s="948" t="s">
        <v>1257</v>
      </c>
      <c r="D148" s="948" t="s">
        <v>894</v>
      </c>
      <c r="E148" s="950" t="s">
        <v>895</v>
      </c>
      <c r="F148" s="950" t="s">
        <v>895</v>
      </c>
      <c r="G148" s="950">
        <v>0</v>
      </c>
    </row>
    <row r="149" spans="1:7" ht="30" x14ac:dyDescent="0.25">
      <c r="A149" s="948" t="s">
        <v>1258</v>
      </c>
      <c r="B149" s="949" t="s">
        <v>1259</v>
      </c>
      <c r="C149" s="948" t="s">
        <v>1260</v>
      </c>
      <c r="D149" s="948" t="s">
        <v>894</v>
      </c>
      <c r="E149" s="950">
        <v>454</v>
      </c>
      <c r="F149" s="950">
        <v>0</v>
      </c>
      <c r="G149" s="950">
        <v>0</v>
      </c>
    </row>
    <row r="150" spans="1:7" ht="30" x14ac:dyDescent="0.25">
      <c r="A150" s="948" t="s">
        <v>1261</v>
      </c>
      <c r="B150" s="949" t="s">
        <v>1262</v>
      </c>
      <c r="C150" s="948" t="s">
        <v>1263</v>
      </c>
      <c r="D150" s="948" t="s">
        <v>894</v>
      </c>
      <c r="E150" s="950">
        <v>1210</v>
      </c>
      <c r="F150" s="950">
        <v>0</v>
      </c>
      <c r="G150" s="950">
        <v>16247880</v>
      </c>
    </row>
    <row r="151" spans="1:7" x14ac:dyDescent="0.25">
      <c r="A151" s="948" t="s">
        <v>1264</v>
      </c>
      <c r="B151" s="949" t="s">
        <v>1265</v>
      </c>
      <c r="C151" s="948" t="s">
        <v>1266</v>
      </c>
      <c r="D151" s="948" t="s">
        <v>894</v>
      </c>
      <c r="E151" s="950" t="s">
        <v>895</v>
      </c>
      <c r="F151" s="950" t="s">
        <v>895</v>
      </c>
      <c r="G151" s="950">
        <v>3000000</v>
      </c>
    </row>
    <row r="152" spans="1:7" ht="30" x14ac:dyDescent="0.25">
      <c r="A152" s="948" t="s">
        <v>1267</v>
      </c>
      <c r="B152" s="949" t="s">
        <v>1268</v>
      </c>
      <c r="C152" s="948" t="s">
        <v>1269</v>
      </c>
      <c r="D152" s="948" t="s">
        <v>894</v>
      </c>
      <c r="E152" s="950">
        <v>692200000</v>
      </c>
      <c r="F152" s="950">
        <v>0</v>
      </c>
      <c r="G152" s="950">
        <v>0</v>
      </c>
    </row>
    <row r="153" spans="1:7" x14ac:dyDescent="0.25">
      <c r="A153" s="948" t="s">
        <v>1270</v>
      </c>
      <c r="B153" s="949" t="s">
        <v>1271</v>
      </c>
      <c r="C153" s="948" t="s">
        <v>1272</v>
      </c>
      <c r="D153" s="948" t="s">
        <v>894</v>
      </c>
      <c r="E153" s="950">
        <v>407</v>
      </c>
      <c r="F153" s="950">
        <v>0</v>
      </c>
      <c r="G153" s="950">
        <v>0</v>
      </c>
    </row>
    <row r="154" spans="1:7" ht="30" x14ac:dyDescent="0.25">
      <c r="A154" s="948" t="s">
        <v>1273</v>
      </c>
      <c r="B154" s="949" t="s">
        <v>1274</v>
      </c>
      <c r="C154" s="948" t="s">
        <v>1275</v>
      </c>
      <c r="D154" s="948" t="s">
        <v>894</v>
      </c>
      <c r="E154" s="950" t="s">
        <v>895</v>
      </c>
      <c r="F154" s="950" t="s">
        <v>895</v>
      </c>
      <c r="G154" s="950">
        <v>0</v>
      </c>
    </row>
    <row r="155" spans="1:7" x14ac:dyDescent="0.25">
      <c r="A155" s="948" t="s">
        <v>1276</v>
      </c>
      <c r="B155" s="949" t="s">
        <v>1277</v>
      </c>
      <c r="C155" s="948" t="s">
        <v>1278</v>
      </c>
      <c r="D155" s="948" t="s">
        <v>894</v>
      </c>
      <c r="E155" s="950" t="s">
        <v>895</v>
      </c>
      <c r="F155" s="950" t="s">
        <v>895</v>
      </c>
      <c r="G155" s="950">
        <v>0</v>
      </c>
    </row>
    <row r="156" spans="1:7" x14ac:dyDescent="0.25">
      <c r="A156" s="948" t="s">
        <v>1279</v>
      </c>
      <c r="B156" s="949" t="s">
        <v>1280</v>
      </c>
      <c r="C156" s="948" t="s">
        <v>1281</v>
      </c>
      <c r="D156" s="948" t="s">
        <v>894</v>
      </c>
      <c r="E156" s="950" t="s">
        <v>895</v>
      </c>
      <c r="F156" s="950" t="s">
        <v>895</v>
      </c>
      <c r="G156" s="950">
        <v>19247880</v>
      </c>
    </row>
    <row r="157" spans="1:7" x14ac:dyDescent="0.25">
      <c r="A157" s="951" t="s">
        <v>1282</v>
      </c>
      <c r="B157" s="951"/>
      <c r="C157" s="951"/>
      <c r="D157" s="948"/>
      <c r="E157" s="950"/>
      <c r="F157" s="950"/>
      <c r="G157" s="950"/>
    </row>
    <row r="158" spans="1:7" x14ac:dyDescent="0.25">
      <c r="A158" s="948" t="s">
        <v>1283</v>
      </c>
      <c r="B158" s="949" t="s">
        <v>1284</v>
      </c>
      <c r="C158" s="948" t="s">
        <v>1285</v>
      </c>
      <c r="D158" s="948" t="s">
        <v>894</v>
      </c>
      <c r="E158" s="950" t="s">
        <v>895</v>
      </c>
      <c r="F158" s="950" t="s">
        <v>895</v>
      </c>
      <c r="G158" s="950">
        <v>0</v>
      </c>
    </row>
    <row r="159" spans="1:7" x14ac:dyDescent="0.25">
      <c r="A159" s="951" t="s">
        <v>1286</v>
      </c>
      <c r="B159" s="951"/>
      <c r="C159" s="951"/>
      <c r="D159" s="948"/>
      <c r="E159" s="950"/>
      <c r="F159" s="950"/>
      <c r="G159" s="950"/>
    </row>
    <row r="160" spans="1:7" x14ac:dyDescent="0.25">
      <c r="A160" s="948" t="s">
        <v>1287</v>
      </c>
      <c r="B160" s="949" t="s">
        <v>1288</v>
      </c>
      <c r="C160" s="948" t="s">
        <v>1289</v>
      </c>
      <c r="D160" s="948" t="s">
        <v>894</v>
      </c>
      <c r="E160" s="950" t="s">
        <v>895</v>
      </c>
      <c r="F160" s="950" t="s">
        <v>895</v>
      </c>
      <c r="G160" s="950">
        <v>0</v>
      </c>
    </row>
    <row r="161" spans="1:7" x14ac:dyDescent="0.25">
      <c r="A161" s="948" t="s">
        <v>1290</v>
      </c>
      <c r="B161" s="949" t="s">
        <v>1291</v>
      </c>
      <c r="C161" s="948" t="s">
        <v>1292</v>
      </c>
      <c r="D161" s="948" t="s">
        <v>894</v>
      </c>
      <c r="E161" s="950" t="s">
        <v>895</v>
      </c>
      <c r="F161" s="950" t="s">
        <v>895</v>
      </c>
      <c r="G161" s="950">
        <v>0</v>
      </c>
    </row>
    <row r="162" spans="1:7" x14ac:dyDescent="0.25">
      <c r="A162" s="948" t="s">
        <v>1293</v>
      </c>
      <c r="B162" s="949" t="s">
        <v>1294</v>
      </c>
      <c r="C162" s="948" t="s">
        <v>1295</v>
      </c>
      <c r="D162" s="948" t="s">
        <v>894</v>
      </c>
      <c r="E162" s="950" t="s">
        <v>895</v>
      </c>
      <c r="F162" s="950" t="s">
        <v>895</v>
      </c>
      <c r="G162" s="950">
        <v>0</v>
      </c>
    </row>
    <row r="163" spans="1:7" x14ac:dyDescent="0.25">
      <c r="A163" s="951" t="s">
        <v>1296</v>
      </c>
      <c r="B163" s="951"/>
      <c r="C163" s="951"/>
      <c r="D163" s="948"/>
      <c r="E163" s="950"/>
      <c r="F163" s="950"/>
      <c r="G163" s="950"/>
    </row>
    <row r="164" spans="1:7" x14ac:dyDescent="0.25">
      <c r="A164" s="948" t="s">
        <v>1297</v>
      </c>
      <c r="B164" s="949" t="s">
        <v>1298</v>
      </c>
      <c r="C164" s="948" t="s">
        <v>1289</v>
      </c>
      <c r="D164" s="948" t="s">
        <v>894</v>
      </c>
      <c r="E164" s="950" t="s">
        <v>895</v>
      </c>
      <c r="F164" s="950" t="s">
        <v>895</v>
      </c>
      <c r="G164" s="950">
        <v>0</v>
      </c>
    </row>
    <row r="165" spans="1:7" x14ac:dyDescent="0.25">
      <c r="A165" s="948" t="s">
        <v>1299</v>
      </c>
      <c r="B165" s="949" t="s">
        <v>1300</v>
      </c>
      <c r="C165" s="948" t="s">
        <v>1301</v>
      </c>
      <c r="D165" s="948" t="s">
        <v>894</v>
      </c>
      <c r="E165" s="950" t="s">
        <v>895</v>
      </c>
      <c r="F165" s="950" t="s">
        <v>895</v>
      </c>
      <c r="G165" s="950">
        <v>0</v>
      </c>
    </row>
    <row r="166" spans="1:7" x14ac:dyDescent="0.25">
      <c r="A166" s="948" t="s">
        <v>1302</v>
      </c>
      <c r="B166" s="949" t="s">
        <v>1303</v>
      </c>
      <c r="C166" s="948" t="s">
        <v>1295</v>
      </c>
      <c r="D166" s="948" t="s">
        <v>894</v>
      </c>
      <c r="E166" s="950" t="s">
        <v>895</v>
      </c>
      <c r="F166" s="950" t="s">
        <v>895</v>
      </c>
      <c r="G166" s="950">
        <v>0</v>
      </c>
    </row>
    <row r="167" spans="1:7" x14ac:dyDescent="0.25">
      <c r="A167" s="948" t="s">
        <v>1304</v>
      </c>
      <c r="B167" s="949" t="s">
        <v>1305</v>
      </c>
      <c r="C167" s="948" t="s">
        <v>1306</v>
      </c>
      <c r="D167" s="948" t="s">
        <v>894</v>
      </c>
      <c r="E167" s="950" t="s">
        <v>895</v>
      </c>
      <c r="F167" s="950" t="s">
        <v>895</v>
      </c>
      <c r="G167" s="950">
        <v>0</v>
      </c>
    </row>
    <row r="168" spans="1:7" x14ac:dyDescent="0.25">
      <c r="A168" s="951" t="s">
        <v>1307</v>
      </c>
      <c r="B168" s="951"/>
      <c r="C168" s="951"/>
      <c r="D168" s="948"/>
      <c r="E168" s="950"/>
      <c r="F168" s="950"/>
      <c r="G168" s="950"/>
    </row>
    <row r="169" spans="1:7" x14ac:dyDescent="0.25">
      <c r="A169" s="948" t="s">
        <v>1308</v>
      </c>
      <c r="B169" s="949" t="s">
        <v>1309</v>
      </c>
      <c r="C169" s="948" t="s">
        <v>1289</v>
      </c>
      <c r="D169" s="948" t="s">
        <v>894</v>
      </c>
      <c r="E169" s="950" t="s">
        <v>895</v>
      </c>
      <c r="F169" s="950" t="s">
        <v>895</v>
      </c>
      <c r="G169" s="950">
        <v>0</v>
      </c>
    </row>
    <row r="170" spans="1:7" x14ac:dyDescent="0.25">
      <c r="A170" s="948" t="s">
        <v>1310</v>
      </c>
      <c r="B170" s="949" t="s">
        <v>1311</v>
      </c>
      <c r="C170" s="948" t="s">
        <v>1301</v>
      </c>
      <c r="D170" s="948" t="s">
        <v>894</v>
      </c>
      <c r="E170" s="950" t="s">
        <v>895</v>
      </c>
      <c r="F170" s="950" t="s">
        <v>895</v>
      </c>
      <c r="G170" s="950">
        <v>0</v>
      </c>
    </row>
    <row r="171" spans="1:7" x14ac:dyDescent="0.25">
      <c r="A171" s="948" t="s">
        <v>1312</v>
      </c>
      <c r="B171" s="949" t="s">
        <v>1313</v>
      </c>
      <c r="C171" s="948" t="s">
        <v>1314</v>
      </c>
      <c r="D171" s="948" t="s">
        <v>894</v>
      </c>
      <c r="E171" s="950" t="s">
        <v>895</v>
      </c>
      <c r="F171" s="950" t="s">
        <v>895</v>
      </c>
      <c r="G171" s="950">
        <v>0</v>
      </c>
    </row>
    <row r="172" spans="1:7" x14ac:dyDescent="0.25">
      <c r="A172" s="951" t="s">
        <v>1315</v>
      </c>
      <c r="B172" s="951"/>
      <c r="C172" s="951"/>
      <c r="D172" s="948"/>
      <c r="E172" s="950"/>
      <c r="F172" s="950"/>
      <c r="G172" s="950"/>
    </row>
    <row r="173" spans="1:7" x14ac:dyDescent="0.25">
      <c r="A173" s="948" t="s">
        <v>1316</v>
      </c>
      <c r="B173" s="949" t="s">
        <v>1317</v>
      </c>
      <c r="C173" s="948" t="s">
        <v>1289</v>
      </c>
      <c r="D173" s="948" t="s">
        <v>894</v>
      </c>
      <c r="E173" s="950" t="s">
        <v>895</v>
      </c>
      <c r="F173" s="950" t="s">
        <v>895</v>
      </c>
      <c r="G173" s="950">
        <v>0</v>
      </c>
    </row>
    <row r="174" spans="1:7" x14ac:dyDescent="0.25">
      <c r="A174" s="948" t="s">
        <v>1318</v>
      </c>
      <c r="B174" s="949" t="s">
        <v>1319</v>
      </c>
      <c r="C174" s="948" t="s">
        <v>1301</v>
      </c>
      <c r="D174" s="948" t="s">
        <v>894</v>
      </c>
      <c r="E174" s="950" t="s">
        <v>895</v>
      </c>
      <c r="F174" s="950" t="s">
        <v>895</v>
      </c>
      <c r="G174" s="950">
        <v>0</v>
      </c>
    </row>
    <row r="175" spans="1:7" x14ac:dyDescent="0.25">
      <c r="A175" s="948" t="s">
        <v>1320</v>
      </c>
      <c r="B175" s="949" t="s">
        <v>1321</v>
      </c>
      <c r="C175" s="948" t="s">
        <v>1314</v>
      </c>
      <c r="D175" s="948" t="s">
        <v>894</v>
      </c>
      <c r="E175" s="950" t="s">
        <v>895</v>
      </c>
      <c r="F175" s="950" t="s">
        <v>895</v>
      </c>
      <c r="G175" s="950">
        <v>0</v>
      </c>
    </row>
    <row r="176" spans="1:7" x14ac:dyDescent="0.25">
      <c r="A176" s="948" t="s">
        <v>1322</v>
      </c>
      <c r="B176" s="949" t="s">
        <v>1323</v>
      </c>
      <c r="C176" s="948" t="s">
        <v>1324</v>
      </c>
      <c r="D176" s="948" t="s">
        <v>894</v>
      </c>
      <c r="E176" s="950" t="s">
        <v>895</v>
      </c>
      <c r="F176" s="950" t="s">
        <v>895</v>
      </c>
      <c r="G176" s="950">
        <v>0</v>
      </c>
    </row>
    <row r="177" spans="1:7" x14ac:dyDescent="0.25">
      <c r="A177" s="948" t="s">
        <v>1325</v>
      </c>
      <c r="B177" s="949" t="s">
        <v>1326</v>
      </c>
      <c r="C177" s="948" t="s">
        <v>1327</v>
      </c>
      <c r="D177" s="948" t="s">
        <v>894</v>
      </c>
      <c r="E177" s="950" t="s">
        <v>895</v>
      </c>
      <c r="F177" s="950" t="s">
        <v>895</v>
      </c>
      <c r="G177" s="950">
        <v>0</v>
      </c>
    </row>
    <row r="178" spans="1:7" x14ac:dyDescent="0.25">
      <c r="A178" s="948" t="s">
        <v>1328</v>
      </c>
      <c r="B178" s="949" t="s">
        <v>1329</v>
      </c>
      <c r="C178" s="948" t="s">
        <v>1330</v>
      </c>
      <c r="D178" s="948" t="s">
        <v>894</v>
      </c>
      <c r="E178" s="950" t="s">
        <v>895</v>
      </c>
      <c r="F178" s="950" t="s">
        <v>895</v>
      </c>
      <c r="G178" s="950">
        <v>0</v>
      </c>
    </row>
    <row r="179" spans="1:7" ht="30" x14ac:dyDescent="0.25">
      <c r="A179" s="948" t="s">
        <v>1331</v>
      </c>
      <c r="B179" s="949" t="s">
        <v>1332</v>
      </c>
      <c r="C179" s="948" t="s">
        <v>1333</v>
      </c>
      <c r="D179" s="948" t="s">
        <v>894</v>
      </c>
      <c r="E179" s="950" t="s">
        <v>895</v>
      </c>
      <c r="F179" s="950" t="s">
        <v>895</v>
      </c>
      <c r="G179" s="950">
        <v>0</v>
      </c>
    </row>
    <row r="180" spans="1:7" x14ac:dyDescent="0.25">
      <c r="A180" s="946" t="s">
        <v>1334</v>
      </c>
      <c r="B180" s="952" t="s">
        <v>1335</v>
      </c>
      <c r="C180" s="946" t="s">
        <v>1336</v>
      </c>
      <c r="D180" s="946" t="s">
        <v>894</v>
      </c>
      <c r="E180" s="953" t="s">
        <v>895</v>
      </c>
      <c r="F180" s="953" t="s">
        <v>895</v>
      </c>
      <c r="G180" s="953">
        <v>19247880</v>
      </c>
    </row>
    <row r="181" spans="1:7" ht="15.75" thickBot="1" x14ac:dyDescent="0.3">
      <c r="E181" s="955"/>
      <c r="F181" s="955"/>
      <c r="G181" s="955"/>
    </row>
    <row r="182" spans="1:7" ht="15.75" thickBot="1" x14ac:dyDescent="0.3">
      <c r="C182" s="956" t="s">
        <v>1337</v>
      </c>
      <c r="D182" s="957"/>
      <c r="E182" s="958"/>
      <c r="F182" s="958"/>
      <c r="G182" s="959">
        <f>SUM(G180,G144,G76,G30)</f>
        <v>852230622</v>
      </c>
    </row>
  </sheetData>
  <mergeCells count="31">
    <mergeCell ref="A172:C172"/>
    <mergeCell ref="A140:C140"/>
    <mergeCell ref="A146:C146"/>
    <mergeCell ref="A157:C157"/>
    <mergeCell ref="A159:C159"/>
    <mergeCell ref="A163:C163"/>
    <mergeCell ref="A168:C168"/>
    <mergeCell ref="A122:C122"/>
    <mergeCell ref="A125:C125"/>
    <mergeCell ref="A130:C130"/>
    <mergeCell ref="A132:C132"/>
    <mergeCell ref="A135:C135"/>
    <mergeCell ref="A138:C138"/>
    <mergeCell ref="A88:C88"/>
    <mergeCell ref="A93:C93"/>
    <mergeCell ref="A102:C102"/>
    <mergeCell ref="A111:C111"/>
    <mergeCell ref="A114:C114"/>
    <mergeCell ref="A118:C118"/>
    <mergeCell ref="A49:C49"/>
    <mergeCell ref="A54:C54"/>
    <mergeCell ref="A57:C57"/>
    <mergeCell ref="A58:C58"/>
    <mergeCell ref="A67:C67"/>
    <mergeCell ref="A79:C79"/>
    <mergeCell ref="A4:C4"/>
    <mergeCell ref="A32:C32"/>
    <mergeCell ref="A33:C33"/>
    <mergeCell ref="A37:C37"/>
    <mergeCell ref="A41:C41"/>
    <mergeCell ref="A45:C45"/>
  </mergeCells>
  <pageMargins left="0.23622047244094491" right="0.23622047244094491" top="0.74803149606299213" bottom="0.55118110236220474" header="0.31496062992125984" footer="0.15748031496062992"/>
  <pageSetup paperSize="9" scale="68" orientation="portrait" horizontalDpi="300" verticalDpi="300" r:id="rId1"/>
  <headerFooter alignWithMargins="0">
    <oddHeader>&amp;C&amp;"-,Félkövér"&amp;14 2018. évi állami támogatás jogcímenként&amp;R&amp;"-,Félkövér"&amp;14 13.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3"/>
  <sheetViews>
    <sheetView view="pageBreakPreview" zoomScale="115" zoomScaleNormal="100" zoomScaleSheetLayoutView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6" sqref="C16:N23"/>
    </sheetView>
  </sheetViews>
  <sheetFormatPr defaultColWidth="9.140625" defaultRowHeight="15.75" x14ac:dyDescent="0.25"/>
  <cols>
    <col min="1" max="1" width="4.140625" style="500" customWidth="1"/>
    <col min="2" max="2" width="26.7109375" style="499" customWidth="1"/>
    <col min="3" max="3" width="10.28515625" style="499" bestFit="1" customWidth="1"/>
    <col min="4" max="4" width="10.85546875" style="499" bestFit="1" customWidth="1"/>
    <col min="5" max="5" width="10.140625" style="499" bestFit="1" customWidth="1"/>
    <col min="6" max="6" width="10.28515625" style="499" bestFit="1" customWidth="1"/>
    <col min="7" max="7" width="10.85546875" style="499" bestFit="1" customWidth="1"/>
    <col min="8" max="9" width="10.28515625" style="499" bestFit="1" customWidth="1"/>
    <col min="10" max="11" width="10.140625" style="499" bestFit="1" customWidth="1"/>
    <col min="12" max="13" width="10.28515625" style="499" bestFit="1" customWidth="1"/>
    <col min="14" max="14" width="10.140625" style="499" bestFit="1" customWidth="1"/>
    <col min="15" max="15" width="11.42578125" style="500" bestFit="1" customWidth="1"/>
    <col min="16" max="16" width="9.140625" style="499"/>
    <col min="17" max="17" width="17.7109375" style="499" customWidth="1"/>
    <col min="18" max="18" width="14.7109375" style="551" customWidth="1"/>
    <col min="19" max="19" width="9.140625" style="499" customWidth="1"/>
    <col min="20" max="21" width="14.7109375" style="499" customWidth="1"/>
    <col min="22" max="22" width="9.140625" style="499" customWidth="1"/>
    <col min="23" max="16384" width="9.140625" style="499"/>
  </cols>
  <sheetData>
    <row r="1" spans="1:21" ht="31.5" customHeight="1" x14ac:dyDescent="0.25">
      <c r="A1" s="652" t="s">
        <v>700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</row>
    <row r="2" spans="1:21" ht="16.5" thickBot="1" x14ac:dyDescent="0.3">
      <c r="O2" s="501" t="s">
        <v>670</v>
      </c>
    </row>
    <row r="3" spans="1:21" s="500" customFormat="1" ht="26.1" customHeight="1" thickBot="1" x14ac:dyDescent="0.3">
      <c r="A3" s="502" t="s">
        <v>290</v>
      </c>
      <c r="B3" s="503" t="s">
        <v>162</v>
      </c>
      <c r="C3" s="503" t="s">
        <v>528</v>
      </c>
      <c r="D3" s="503" t="s">
        <v>529</v>
      </c>
      <c r="E3" s="503" t="s">
        <v>530</v>
      </c>
      <c r="F3" s="503" t="s">
        <v>531</v>
      </c>
      <c r="G3" s="503" t="s">
        <v>532</v>
      </c>
      <c r="H3" s="503" t="s">
        <v>533</v>
      </c>
      <c r="I3" s="503" t="s">
        <v>534</v>
      </c>
      <c r="J3" s="503" t="s">
        <v>535</v>
      </c>
      <c r="K3" s="503" t="s">
        <v>536</v>
      </c>
      <c r="L3" s="503" t="s">
        <v>537</v>
      </c>
      <c r="M3" s="503" t="s">
        <v>538</v>
      </c>
      <c r="N3" s="503" t="s">
        <v>539</v>
      </c>
      <c r="O3" s="504" t="s">
        <v>288</v>
      </c>
      <c r="R3" s="551"/>
    </row>
    <row r="4" spans="1:21" s="506" customFormat="1" ht="15" customHeight="1" thickBot="1" x14ac:dyDescent="0.3">
      <c r="A4" s="505" t="s">
        <v>6</v>
      </c>
      <c r="B4" s="654" t="s">
        <v>160</v>
      </c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6"/>
      <c r="R4" s="551"/>
    </row>
    <row r="5" spans="1:21" s="506" customFormat="1" ht="23.25" thickBot="1" x14ac:dyDescent="0.3">
      <c r="A5" s="507" t="s">
        <v>17</v>
      </c>
      <c r="B5" s="508" t="s">
        <v>540</v>
      </c>
      <c r="C5" s="509">
        <v>71019219</v>
      </c>
      <c r="D5" s="509">
        <v>71019219</v>
      </c>
      <c r="E5" s="509">
        <v>71019219</v>
      </c>
      <c r="F5" s="509">
        <v>71019219</v>
      </c>
      <c r="G5" s="509">
        <v>71019219</v>
      </c>
      <c r="H5" s="509">
        <v>71019219</v>
      </c>
      <c r="I5" s="509">
        <v>71019219</v>
      </c>
      <c r="J5" s="509">
        <v>71019219</v>
      </c>
      <c r="K5" s="509">
        <v>71019219</v>
      </c>
      <c r="L5" s="509">
        <v>71019219</v>
      </c>
      <c r="M5" s="509">
        <v>71019219</v>
      </c>
      <c r="N5" s="509">
        <v>71019213</v>
      </c>
      <c r="O5" s="510">
        <f t="shared" ref="O5:O27" si="0">SUM(C5:N5)</f>
        <v>852230622</v>
      </c>
      <c r="Q5" s="552">
        <f>R5-O5</f>
        <v>0</v>
      </c>
      <c r="R5" s="551">
        <f>'1.1.sz.mell.'!D5</f>
        <v>852230622</v>
      </c>
      <c r="T5" s="552">
        <f>R5/12</f>
        <v>71019218.5</v>
      </c>
      <c r="U5" s="552">
        <f>ROUND(T5,0)</f>
        <v>71019219</v>
      </c>
    </row>
    <row r="6" spans="1:21" s="515" customFormat="1" ht="23.25" thickBot="1" x14ac:dyDescent="0.3">
      <c r="A6" s="511" t="s">
        <v>29</v>
      </c>
      <c r="B6" s="512" t="s">
        <v>541</v>
      </c>
      <c r="C6" s="513">
        <v>3698917</v>
      </c>
      <c r="D6" s="513">
        <v>3698917</v>
      </c>
      <c r="E6" s="513">
        <v>3698917</v>
      </c>
      <c r="F6" s="513">
        <v>3698917</v>
      </c>
      <c r="G6" s="513">
        <v>3698917</v>
      </c>
      <c r="H6" s="513">
        <v>3698917</v>
      </c>
      <c r="I6" s="513">
        <v>3698917</v>
      </c>
      <c r="J6" s="513">
        <v>3698917</v>
      </c>
      <c r="K6" s="513">
        <v>3698917</v>
      </c>
      <c r="L6" s="513">
        <v>3698917</v>
      </c>
      <c r="M6" s="513">
        <v>3698917</v>
      </c>
      <c r="N6" s="513">
        <v>3698913</v>
      </c>
      <c r="O6" s="514">
        <f t="shared" si="0"/>
        <v>44387000</v>
      </c>
      <c r="Q6" s="552">
        <f t="shared" ref="Q6:Q28" si="1">R6-O6</f>
        <v>0</v>
      </c>
      <c r="R6" s="52">
        <f>'1.1.sz.mell.'!D12</f>
        <v>44387000</v>
      </c>
      <c r="T6" s="552">
        <f t="shared" ref="T6:T28" si="2">R6/12</f>
        <v>3698916.6666666665</v>
      </c>
      <c r="U6" s="552">
        <f t="shared" ref="U6:U28" si="3">ROUND(T6,0)</f>
        <v>3698917</v>
      </c>
    </row>
    <row r="7" spans="1:21" s="515" customFormat="1" ht="22.5" x14ac:dyDescent="0.25">
      <c r="A7" s="511" t="s">
        <v>141</v>
      </c>
      <c r="B7" s="516" t="s">
        <v>542</v>
      </c>
      <c r="C7" s="517"/>
      <c r="D7" s="517">
        <v>899000000</v>
      </c>
      <c r="E7" s="517">
        <v>29999999</v>
      </c>
      <c r="F7" s="517"/>
      <c r="G7" s="517">
        <v>650000000</v>
      </c>
      <c r="H7" s="517"/>
      <c r="I7" s="517"/>
      <c r="J7" s="517"/>
      <c r="K7" s="517">
        <v>384878000</v>
      </c>
      <c r="L7" s="517"/>
      <c r="M7" s="517"/>
      <c r="N7" s="517"/>
      <c r="O7" s="518">
        <f t="shared" si="0"/>
        <v>1963877999</v>
      </c>
      <c r="Q7" s="552">
        <f t="shared" si="1"/>
        <v>0</v>
      </c>
      <c r="R7" s="551">
        <f>'1.1.sz.mell.'!D18</f>
        <v>1963877999</v>
      </c>
      <c r="T7" s="552">
        <f t="shared" si="2"/>
        <v>163656499.91666666</v>
      </c>
      <c r="U7" s="552">
        <f t="shared" si="3"/>
        <v>163656500</v>
      </c>
    </row>
    <row r="8" spans="1:21" s="515" customFormat="1" x14ac:dyDescent="0.25">
      <c r="A8" s="511" t="s">
        <v>43</v>
      </c>
      <c r="B8" s="516" t="s">
        <v>167</v>
      </c>
      <c r="C8" s="517">
        <v>12000000</v>
      </c>
      <c r="D8" s="517">
        <v>12000000</v>
      </c>
      <c r="E8" s="517">
        <v>180000000</v>
      </c>
      <c r="F8" s="517">
        <v>75000000</v>
      </c>
      <c r="G8" s="517">
        <v>15000000</v>
      </c>
      <c r="H8" s="517">
        <v>8000000</v>
      </c>
      <c r="I8" s="517">
        <v>8000000</v>
      </c>
      <c r="J8" s="517">
        <v>15000000</v>
      </c>
      <c r="K8" s="517">
        <v>180000000</v>
      </c>
      <c r="L8" s="517">
        <v>41000000</v>
      </c>
      <c r="M8" s="517">
        <v>14000000</v>
      </c>
      <c r="N8" s="517">
        <v>26800000</v>
      </c>
      <c r="O8" s="518">
        <f>SUM(C8:N8)</f>
        <v>586800000</v>
      </c>
      <c r="Q8" s="552">
        <f t="shared" si="1"/>
        <v>0</v>
      </c>
      <c r="R8" s="551">
        <f>'1.1.sz.mell.'!D24</f>
        <v>586800000</v>
      </c>
      <c r="T8" s="552">
        <f t="shared" si="2"/>
        <v>48900000</v>
      </c>
      <c r="U8" s="552">
        <f t="shared" si="3"/>
        <v>48900000</v>
      </c>
    </row>
    <row r="9" spans="1:21" s="515" customFormat="1" ht="14.1" customHeight="1" x14ac:dyDescent="0.25">
      <c r="A9" s="511" t="s">
        <v>65</v>
      </c>
      <c r="B9" s="519" t="s">
        <v>292</v>
      </c>
      <c r="C9" s="513">
        <v>18001250</v>
      </c>
      <c r="D9" s="513">
        <v>18001250</v>
      </c>
      <c r="E9" s="513">
        <v>18001250</v>
      </c>
      <c r="F9" s="513">
        <v>18001250</v>
      </c>
      <c r="G9" s="513">
        <v>18001250</v>
      </c>
      <c r="H9" s="513">
        <v>19301250</v>
      </c>
      <c r="I9" s="513">
        <v>18001250</v>
      </c>
      <c r="J9" s="513">
        <v>18001250</v>
      </c>
      <c r="K9" s="513">
        <v>18001250</v>
      </c>
      <c r="L9" s="513">
        <v>18001250</v>
      </c>
      <c r="M9" s="513">
        <v>18001250</v>
      </c>
      <c r="N9" s="513">
        <v>18001250</v>
      </c>
      <c r="O9" s="518">
        <f t="shared" si="0"/>
        <v>217315000</v>
      </c>
      <c r="Q9" s="552">
        <f t="shared" si="1"/>
        <v>-1300000</v>
      </c>
      <c r="R9" s="551">
        <f>'1.1.sz.mell.'!D32</f>
        <v>216015000</v>
      </c>
      <c r="T9" s="552">
        <f t="shared" si="2"/>
        <v>18001250</v>
      </c>
      <c r="U9" s="552">
        <f>ROUND(T9,0)</f>
        <v>18001250</v>
      </c>
    </row>
    <row r="10" spans="1:21" s="515" customFormat="1" ht="14.1" customHeight="1" x14ac:dyDescent="0.25">
      <c r="A10" s="511" t="s">
        <v>148</v>
      </c>
      <c r="B10" s="519" t="s">
        <v>215</v>
      </c>
      <c r="C10" s="513"/>
      <c r="D10" s="513"/>
      <c r="E10" s="513"/>
      <c r="F10" s="513"/>
      <c r="G10" s="513">
        <v>22000000</v>
      </c>
      <c r="H10" s="513"/>
      <c r="I10" s="513"/>
      <c r="J10" s="513"/>
      <c r="K10" s="513"/>
      <c r="L10" s="513"/>
      <c r="M10" s="513"/>
      <c r="N10" s="513"/>
      <c r="O10" s="514">
        <f t="shared" si="0"/>
        <v>22000000</v>
      </c>
      <c r="Q10" s="552">
        <f t="shared" si="1"/>
        <v>0</v>
      </c>
      <c r="R10" s="551">
        <f>'1.1.sz.mell.'!D43</f>
        <v>22000000</v>
      </c>
      <c r="T10" s="552">
        <f t="shared" si="2"/>
        <v>1833333.3333333333</v>
      </c>
      <c r="U10" s="552">
        <f t="shared" si="3"/>
        <v>1833333</v>
      </c>
    </row>
    <row r="11" spans="1:21" s="515" customFormat="1" ht="14.1" customHeight="1" x14ac:dyDescent="0.25">
      <c r="A11" s="511" t="s">
        <v>83</v>
      </c>
      <c r="B11" s="519" t="s">
        <v>168</v>
      </c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4">
        <f t="shared" si="0"/>
        <v>0</v>
      </c>
      <c r="Q11" s="552">
        <f t="shared" si="1"/>
        <v>0</v>
      </c>
      <c r="R11" s="551"/>
      <c r="T11" s="552">
        <f t="shared" si="2"/>
        <v>0</v>
      </c>
      <c r="U11" s="552">
        <f t="shared" si="3"/>
        <v>0</v>
      </c>
    </row>
    <row r="12" spans="1:21" s="515" customFormat="1" ht="22.5" x14ac:dyDescent="0.25">
      <c r="A12" s="511" t="s">
        <v>85</v>
      </c>
      <c r="B12" s="512" t="s">
        <v>262</v>
      </c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4">
        <f t="shared" si="0"/>
        <v>0</v>
      </c>
      <c r="Q12" s="552">
        <f t="shared" si="1"/>
        <v>0</v>
      </c>
      <c r="R12" s="551"/>
      <c r="T12" s="552">
        <f t="shared" si="2"/>
        <v>0</v>
      </c>
      <c r="U12" s="552">
        <f t="shared" si="3"/>
        <v>0</v>
      </c>
    </row>
    <row r="13" spans="1:21" s="515" customFormat="1" ht="14.1" customHeight="1" thickBot="1" x14ac:dyDescent="0.3">
      <c r="A13" s="537" t="s">
        <v>154</v>
      </c>
      <c r="B13" s="519" t="s">
        <v>293</v>
      </c>
      <c r="C13" s="513"/>
      <c r="D13" s="513"/>
      <c r="E13" s="513"/>
      <c r="F13" s="513"/>
      <c r="G13" s="513">
        <v>1702614858.3999999</v>
      </c>
      <c r="H13" s="513"/>
      <c r="I13" s="513"/>
      <c r="J13" s="513"/>
      <c r="K13" s="513"/>
      <c r="L13" s="513"/>
      <c r="M13" s="513"/>
      <c r="N13" s="513"/>
      <c r="O13" s="514">
        <f t="shared" si="0"/>
        <v>1702614858.3999999</v>
      </c>
      <c r="Q13" s="552">
        <f t="shared" si="1"/>
        <v>0</v>
      </c>
      <c r="R13" s="551">
        <f>'1.1.sz.mell.'!D72</f>
        <v>1702614858.3999999</v>
      </c>
      <c r="T13" s="552">
        <f t="shared" si="2"/>
        <v>141884571.53333333</v>
      </c>
      <c r="U13" s="552">
        <f t="shared" si="3"/>
        <v>141884572</v>
      </c>
    </row>
    <row r="14" spans="1:21" s="506" customFormat="1" ht="15.95" customHeight="1" thickBot="1" x14ac:dyDescent="0.3">
      <c r="A14" s="538" t="s">
        <v>171</v>
      </c>
      <c r="B14" s="536" t="s">
        <v>543</v>
      </c>
      <c r="C14" s="521">
        <f t="shared" ref="C14:N14" si="4">SUM(C5:C13)</f>
        <v>104719386</v>
      </c>
      <c r="D14" s="521">
        <f t="shared" si="4"/>
        <v>1003719386</v>
      </c>
      <c r="E14" s="521">
        <f t="shared" si="4"/>
        <v>302719385</v>
      </c>
      <c r="F14" s="521">
        <f t="shared" si="4"/>
        <v>167719386</v>
      </c>
      <c r="G14" s="521">
        <f t="shared" si="4"/>
        <v>2482334244.3999996</v>
      </c>
      <c r="H14" s="521">
        <f t="shared" si="4"/>
        <v>102019386</v>
      </c>
      <c r="I14" s="521">
        <f t="shared" si="4"/>
        <v>100719386</v>
      </c>
      <c r="J14" s="521">
        <f t="shared" si="4"/>
        <v>107719386</v>
      </c>
      <c r="K14" s="521">
        <f t="shared" si="4"/>
        <v>657597386</v>
      </c>
      <c r="L14" s="521">
        <f t="shared" si="4"/>
        <v>133719386</v>
      </c>
      <c r="M14" s="521">
        <f t="shared" si="4"/>
        <v>106719386</v>
      </c>
      <c r="N14" s="521">
        <f t="shared" si="4"/>
        <v>119519376</v>
      </c>
      <c r="O14" s="522">
        <f>SUM(C14:N14)</f>
        <v>5389225479.3999996</v>
      </c>
      <c r="Q14" s="552">
        <f t="shared" si="1"/>
        <v>-1300000</v>
      </c>
      <c r="R14" s="551">
        <f>SUM(R5:R13)</f>
        <v>5387925479.3999996</v>
      </c>
      <c r="T14" s="552">
        <f t="shared" si="2"/>
        <v>448993789.94999999</v>
      </c>
      <c r="U14" s="552">
        <f t="shared" si="3"/>
        <v>448993790</v>
      </c>
    </row>
    <row r="15" spans="1:21" s="506" customFormat="1" ht="15" customHeight="1" thickBot="1" x14ac:dyDescent="0.3">
      <c r="A15" s="538" t="s">
        <v>172</v>
      </c>
      <c r="B15" s="655" t="s">
        <v>161</v>
      </c>
      <c r="C15" s="655"/>
      <c r="D15" s="655"/>
      <c r="E15" s="655"/>
      <c r="F15" s="655"/>
      <c r="G15" s="655"/>
      <c r="H15" s="655"/>
      <c r="I15" s="655"/>
      <c r="J15" s="655"/>
      <c r="K15" s="655"/>
      <c r="L15" s="655"/>
      <c r="M15" s="655"/>
      <c r="N15" s="655"/>
      <c r="O15" s="656"/>
      <c r="Q15" s="552">
        <f t="shared" si="1"/>
        <v>0</v>
      </c>
      <c r="R15" s="551"/>
      <c r="T15" s="552">
        <f t="shared" si="2"/>
        <v>0</v>
      </c>
      <c r="U15" s="552">
        <f t="shared" si="3"/>
        <v>0</v>
      </c>
    </row>
    <row r="16" spans="1:21" s="515" customFormat="1" ht="14.1" customHeight="1" x14ac:dyDescent="0.25">
      <c r="A16" s="523" t="s">
        <v>173</v>
      </c>
      <c r="B16" s="524" t="s">
        <v>164</v>
      </c>
      <c r="C16" s="517">
        <v>54746833</v>
      </c>
      <c r="D16" s="517">
        <v>54746833</v>
      </c>
      <c r="E16" s="517">
        <v>54746833</v>
      </c>
      <c r="F16" s="517">
        <v>54746833</v>
      </c>
      <c r="G16" s="517">
        <v>54746833</v>
      </c>
      <c r="H16" s="517">
        <v>54746833</v>
      </c>
      <c r="I16" s="517">
        <v>54746833</v>
      </c>
      <c r="J16" s="517">
        <v>54746833</v>
      </c>
      <c r="K16" s="517">
        <v>54746833</v>
      </c>
      <c r="L16" s="517">
        <v>54746833</v>
      </c>
      <c r="M16" s="517">
        <v>54746833</v>
      </c>
      <c r="N16" s="517">
        <v>54746837</v>
      </c>
      <c r="O16" s="518">
        <f t="shared" si="0"/>
        <v>656962000</v>
      </c>
      <c r="Q16" s="552">
        <f t="shared" si="1"/>
        <v>0</v>
      </c>
      <c r="R16" s="551">
        <f>'1.1.sz.mell.'!D93</f>
        <v>656962000</v>
      </c>
      <c r="T16" s="552">
        <f>ROUND(R16/12,0)</f>
        <v>54746833</v>
      </c>
      <c r="U16" s="552">
        <f t="shared" si="3"/>
        <v>54746833</v>
      </c>
    </row>
    <row r="17" spans="1:21" s="515" customFormat="1" ht="27" customHeight="1" x14ac:dyDescent="0.25">
      <c r="A17" s="511" t="s">
        <v>176</v>
      </c>
      <c r="B17" s="512" t="s">
        <v>130</v>
      </c>
      <c r="C17" s="513">
        <v>11649833</v>
      </c>
      <c r="D17" s="513">
        <v>11649833</v>
      </c>
      <c r="E17" s="513">
        <v>11649833</v>
      </c>
      <c r="F17" s="513">
        <v>11649833</v>
      </c>
      <c r="G17" s="513">
        <v>11649833</v>
      </c>
      <c r="H17" s="513">
        <v>11649833</v>
      </c>
      <c r="I17" s="513">
        <v>11649833</v>
      </c>
      <c r="J17" s="513">
        <v>11649833</v>
      </c>
      <c r="K17" s="513">
        <v>11649833</v>
      </c>
      <c r="L17" s="513">
        <v>11649833</v>
      </c>
      <c r="M17" s="513">
        <v>11649833</v>
      </c>
      <c r="N17" s="513">
        <v>11649837</v>
      </c>
      <c r="O17" s="514">
        <f t="shared" si="0"/>
        <v>139798000</v>
      </c>
      <c r="Q17" s="552">
        <f t="shared" si="1"/>
        <v>0</v>
      </c>
      <c r="R17" s="551">
        <f>'1.1.sz.mell.'!D94</f>
        <v>139798000</v>
      </c>
      <c r="T17" s="552">
        <f t="shared" ref="T17:T27" si="5">ROUND(R17/12,0)</f>
        <v>11649833</v>
      </c>
      <c r="U17" s="552">
        <f t="shared" si="3"/>
        <v>11649833</v>
      </c>
    </row>
    <row r="18" spans="1:21" s="515" customFormat="1" ht="14.1" customHeight="1" x14ac:dyDescent="0.25">
      <c r="A18" s="511" t="s">
        <v>179</v>
      </c>
      <c r="B18" s="519" t="s">
        <v>131</v>
      </c>
      <c r="C18" s="513">
        <v>71125000</v>
      </c>
      <c r="D18" s="513">
        <v>71125000</v>
      </c>
      <c r="E18" s="513">
        <v>71125000</v>
      </c>
      <c r="F18" s="513">
        <v>72475000</v>
      </c>
      <c r="G18" s="513">
        <v>71125000</v>
      </c>
      <c r="H18" s="513">
        <v>71125000</v>
      </c>
      <c r="I18" s="513">
        <v>71125000</v>
      </c>
      <c r="J18" s="513">
        <v>71125000</v>
      </c>
      <c r="K18" s="513">
        <v>71125000</v>
      </c>
      <c r="L18" s="513">
        <v>71125000</v>
      </c>
      <c r="M18" s="513">
        <v>71125000</v>
      </c>
      <c r="N18" s="513">
        <v>71125000</v>
      </c>
      <c r="O18" s="514">
        <f t="shared" si="0"/>
        <v>854850000</v>
      </c>
      <c r="Q18" s="552">
        <f t="shared" si="1"/>
        <v>-1350000</v>
      </c>
      <c r="R18" s="551">
        <f>'1.1.sz.mell.'!D95</f>
        <v>853500000</v>
      </c>
      <c r="T18" s="552">
        <f t="shared" si="5"/>
        <v>71125000</v>
      </c>
      <c r="U18" s="552">
        <f>ROUND(T18,0)</f>
        <v>71125000</v>
      </c>
    </row>
    <row r="19" spans="1:21" s="515" customFormat="1" ht="14.1" customHeight="1" x14ac:dyDescent="0.25">
      <c r="A19" s="511" t="s">
        <v>182</v>
      </c>
      <c r="B19" s="519" t="s">
        <v>132</v>
      </c>
      <c r="C19" s="513">
        <v>1268250</v>
      </c>
      <c r="D19" s="513">
        <v>1268250</v>
      </c>
      <c r="E19" s="513">
        <v>1268250</v>
      </c>
      <c r="F19" s="513">
        <v>1268250</v>
      </c>
      <c r="G19" s="513">
        <v>1268250</v>
      </c>
      <c r="H19" s="513">
        <v>1268250</v>
      </c>
      <c r="I19" s="513">
        <v>1268250</v>
      </c>
      <c r="J19" s="513">
        <v>1268250</v>
      </c>
      <c r="K19" s="513">
        <v>1268250</v>
      </c>
      <c r="L19" s="513">
        <v>1268250</v>
      </c>
      <c r="M19" s="513">
        <v>1268250</v>
      </c>
      <c r="N19" s="513">
        <v>1268250</v>
      </c>
      <c r="O19" s="514">
        <f t="shared" si="0"/>
        <v>15219000</v>
      </c>
      <c r="Q19" s="552">
        <f t="shared" si="1"/>
        <v>0</v>
      </c>
      <c r="R19" s="551">
        <f>'1.1.sz.mell.'!D96</f>
        <v>15219000</v>
      </c>
      <c r="T19" s="552">
        <f t="shared" si="5"/>
        <v>1268250</v>
      </c>
      <c r="U19" s="552">
        <f t="shared" si="3"/>
        <v>1268250</v>
      </c>
    </row>
    <row r="20" spans="1:21" s="515" customFormat="1" ht="14.1" customHeight="1" x14ac:dyDescent="0.25">
      <c r="A20" s="511" t="s">
        <v>185</v>
      </c>
      <c r="B20" s="519" t="s">
        <v>134</v>
      </c>
      <c r="C20" s="513">
        <v>21650755</v>
      </c>
      <c r="D20" s="513">
        <v>21650755</v>
      </c>
      <c r="E20" s="513">
        <v>21650755</v>
      </c>
      <c r="F20" s="513">
        <v>21650755</v>
      </c>
      <c r="G20" s="513">
        <v>21650755</v>
      </c>
      <c r="H20" s="513">
        <v>21650755</v>
      </c>
      <c r="I20" s="513">
        <v>21650755</v>
      </c>
      <c r="J20" s="513">
        <v>21650755</v>
      </c>
      <c r="K20" s="513">
        <v>21650755</v>
      </c>
      <c r="L20" s="513">
        <v>21650755</v>
      </c>
      <c r="M20" s="513">
        <v>21650755</v>
      </c>
      <c r="N20" s="513">
        <v>21650751</v>
      </c>
      <c r="O20" s="514">
        <f t="shared" si="0"/>
        <v>259809056</v>
      </c>
      <c r="Q20" s="552">
        <f t="shared" si="1"/>
        <v>0</v>
      </c>
      <c r="R20" s="551">
        <f>'1.1.sz.mell.'!D97</f>
        <v>259809056</v>
      </c>
      <c r="T20" s="552">
        <f t="shared" si="5"/>
        <v>21650755</v>
      </c>
      <c r="U20" s="552">
        <f t="shared" si="3"/>
        <v>21650755</v>
      </c>
    </row>
    <row r="21" spans="1:21" s="515" customFormat="1" ht="14.1" customHeight="1" x14ac:dyDescent="0.25">
      <c r="A21" s="511" t="s">
        <v>188</v>
      </c>
      <c r="B21" s="519" t="s">
        <v>135</v>
      </c>
      <c r="C21" s="513">
        <v>171150833</v>
      </c>
      <c r="D21" s="513">
        <v>171150833</v>
      </c>
      <c r="E21" s="513">
        <v>171150833</v>
      </c>
      <c r="F21" s="513">
        <v>172100833</v>
      </c>
      <c r="G21" s="513">
        <v>171150833</v>
      </c>
      <c r="H21" s="513">
        <v>171150833</v>
      </c>
      <c r="I21" s="513">
        <v>171150833</v>
      </c>
      <c r="J21" s="513">
        <v>171150833</v>
      </c>
      <c r="K21" s="513">
        <v>171150833</v>
      </c>
      <c r="L21" s="513">
        <v>171150833</v>
      </c>
      <c r="M21" s="513">
        <v>171150833</v>
      </c>
      <c r="N21" s="513">
        <v>171150837</v>
      </c>
      <c r="O21" s="514">
        <f t="shared" si="0"/>
        <v>2054760000</v>
      </c>
      <c r="Q21" s="552">
        <f t="shared" si="1"/>
        <v>-950000</v>
      </c>
      <c r="R21" s="551">
        <f>'1.1.sz.mell.'!D103</f>
        <v>2053810000</v>
      </c>
      <c r="T21" s="552">
        <f t="shared" si="5"/>
        <v>171150833</v>
      </c>
      <c r="U21" s="552">
        <f t="shared" si="3"/>
        <v>171150833</v>
      </c>
    </row>
    <row r="22" spans="1:21" s="515" customFormat="1" x14ac:dyDescent="0.25">
      <c r="A22" s="511" t="s">
        <v>191</v>
      </c>
      <c r="B22" s="512" t="s">
        <v>137</v>
      </c>
      <c r="C22" s="513">
        <v>87313250</v>
      </c>
      <c r="D22" s="513">
        <v>87313250</v>
      </c>
      <c r="E22" s="513">
        <v>87313250</v>
      </c>
      <c r="F22" s="513">
        <v>87313250</v>
      </c>
      <c r="G22" s="513">
        <v>87313250</v>
      </c>
      <c r="H22" s="513">
        <v>87313250</v>
      </c>
      <c r="I22" s="513">
        <v>87313250</v>
      </c>
      <c r="J22" s="513">
        <v>87313250</v>
      </c>
      <c r="K22" s="513">
        <v>87313250</v>
      </c>
      <c r="L22" s="513">
        <v>87313250</v>
      </c>
      <c r="M22" s="513">
        <v>87313250</v>
      </c>
      <c r="N22" s="513">
        <v>87313250</v>
      </c>
      <c r="O22" s="514">
        <f t="shared" si="0"/>
        <v>1047759000</v>
      </c>
      <c r="Q22" s="552">
        <f t="shared" si="1"/>
        <v>0</v>
      </c>
      <c r="R22" s="551">
        <f>'1.1.sz.mell.'!D105</f>
        <v>1047759000</v>
      </c>
      <c r="T22" s="552">
        <f t="shared" si="5"/>
        <v>87313250</v>
      </c>
      <c r="U22" s="552">
        <f t="shared" si="3"/>
        <v>87313250</v>
      </c>
    </row>
    <row r="23" spans="1:21" s="515" customFormat="1" ht="14.1" customHeight="1" x14ac:dyDescent="0.25">
      <c r="A23" s="511" t="s">
        <v>194</v>
      </c>
      <c r="B23" s="519" t="s">
        <v>139</v>
      </c>
      <c r="C23" s="513"/>
      <c r="D23" s="513"/>
      <c r="E23" s="513">
        <v>4000000</v>
      </c>
      <c r="F23" s="513"/>
      <c r="G23" s="513"/>
      <c r="H23" s="513"/>
      <c r="I23" s="513"/>
      <c r="J23" s="513"/>
      <c r="K23" s="513"/>
      <c r="L23" s="513"/>
      <c r="M23" s="513"/>
      <c r="N23" s="513"/>
      <c r="O23" s="514">
        <f t="shared" si="0"/>
        <v>4000000</v>
      </c>
      <c r="Q23" s="552">
        <f t="shared" si="1"/>
        <v>0</v>
      </c>
      <c r="R23" s="551">
        <f>'1.1.sz.mell.'!D107</f>
        <v>4000000</v>
      </c>
      <c r="T23" s="552">
        <f t="shared" si="5"/>
        <v>333333</v>
      </c>
      <c r="U23" s="552">
        <f t="shared" si="3"/>
        <v>333333</v>
      </c>
    </row>
    <row r="24" spans="1:21" s="515" customFormat="1" ht="14.1" customHeight="1" x14ac:dyDescent="0.25">
      <c r="A24" s="511" t="s">
        <v>197</v>
      </c>
      <c r="B24" s="519" t="s">
        <v>170</v>
      </c>
      <c r="C24" s="513"/>
      <c r="D24" s="513"/>
      <c r="E24" s="513"/>
      <c r="F24" s="513"/>
      <c r="G24" s="513"/>
      <c r="H24" s="513">
        <v>315393172</v>
      </c>
      <c r="I24" s="513"/>
      <c r="J24" s="513"/>
      <c r="K24" s="513"/>
      <c r="L24" s="513"/>
      <c r="M24" s="513"/>
      <c r="N24" s="513"/>
      <c r="O24" s="514">
        <f t="shared" si="0"/>
        <v>315393172</v>
      </c>
      <c r="Q24" s="552">
        <f t="shared" si="1"/>
        <v>1000000</v>
      </c>
      <c r="R24" s="551">
        <f>'1.1.sz.mell.'!D98</f>
        <v>316393172</v>
      </c>
      <c r="T24" s="552">
        <f t="shared" si="5"/>
        <v>26366098</v>
      </c>
      <c r="U24" s="552">
        <f t="shared" si="3"/>
        <v>26366098</v>
      </c>
    </row>
    <row r="25" spans="1:21" s="515" customFormat="1" ht="14.1" customHeight="1" x14ac:dyDescent="0.25">
      <c r="A25" s="511" t="s">
        <v>199</v>
      </c>
      <c r="B25" s="519" t="s">
        <v>544</v>
      </c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514">
        <f t="shared" si="0"/>
        <v>0</v>
      </c>
      <c r="Q25" s="552">
        <f t="shared" si="1"/>
        <v>0</v>
      </c>
      <c r="R25" s="551"/>
      <c r="T25" s="552">
        <f t="shared" si="5"/>
        <v>0</v>
      </c>
      <c r="U25" s="552">
        <f t="shared" si="3"/>
        <v>0</v>
      </c>
    </row>
    <row r="26" spans="1:21" s="515" customFormat="1" ht="14.1" customHeight="1" thickBot="1" x14ac:dyDescent="0.3">
      <c r="A26" s="537" t="s">
        <v>202</v>
      </c>
      <c r="B26" s="519" t="s">
        <v>294</v>
      </c>
      <c r="C26" s="513">
        <v>30030251</v>
      </c>
      <c r="D26" s="513"/>
      <c r="E26" s="513">
        <v>2661250</v>
      </c>
      <c r="F26" s="513"/>
      <c r="G26" s="513"/>
      <c r="H26" s="513">
        <v>2661250</v>
      </c>
      <c r="I26" s="513"/>
      <c r="J26" s="513"/>
      <c r="K26" s="513">
        <v>2661250</v>
      </c>
      <c r="L26" s="513"/>
      <c r="M26" s="513"/>
      <c r="N26" s="513">
        <v>2661250</v>
      </c>
      <c r="O26" s="514">
        <f t="shared" si="0"/>
        <v>40675251</v>
      </c>
      <c r="Q26" s="552">
        <f t="shared" si="1"/>
        <v>0</v>
      </c>
      <c r="R26" s="551">
        <f>'1.1.sz.mell.'!D134</f>
        <v>40675251</v>
      </c>
      <c r="T26" s="552">
        <f t="shared" si="5"/>
        <v>3389604</v>
      </c>
      <c r="U26" s="552">
        <f t="shared" si="3"/>
        <v>3389604</v>
      </c>
    </row>
    <row r="27" spans="1:21" s="506" customFormat="1" ht="15.95" customHeight="1" thickBot="1" x14ac:dyDescent="0.3">
      <c r="A27" s="540" t="s">
        <v>205</v>
      </c>
      <c r="B27" s="536" t="s">
        <v>545</v>
      </c>
      <c r="C27" s="521">
        <f t="shared" ref="C27:N27" si="6">SUM(C16:C26)</f>
        <v>448935005</v>
      </c>
      <c r="D27" s="521">
        <f t="shared" si="6"/>
        <v>418904754</v>
      </c>
      <c r="E27" s="521">
        <f t="shared" si="6"/>
        <v>425566004</v>
      </c>
      <c r="F27" s="521">
        <f t="shared" si="6"/>
        <v>421204754</v>
      </c>
      <c r="G27" s="521">
        <f t="shared" si="6"/>
        <v>418904754</v>
      </c>
      <c r="H27" s="521">
        <f t="shared" si="6"/>
        <v>736959176</v>
      </c>
      <c r="I27" s="521">
        <f t="shared" si="6"/>
        <v>418904754</v>
      </c>
      <c r="J27" s="521">
        <f t="shared" si="6"/>
        <v>418904754</v>
      </c>
      <c r="K27" s="521">
        <f t="shared" si="6"/>
        <v>421566004</v>
      </c>
      <c r="L27" s="521">
        <f t="shared" si="6"/>
        <v>418904754</v>
      </c>
      <c r="M27" s="521">
        <f t="shared" si="6"/>
        <v>418904754</v>
      </c>
      <c r="N27" s="521">
        <f t="shared" si="6"/>
        <v>421566012</v>
      </c>
      <c r="O27" s="522">
        <f t="shared" si="0"/>
        <v>5389225479</v>
      </c>
      <c r="Q27" s="552">
        <f t="shared" si="1"/>
        <v>-5389225479</v>
      </c>
      <c r="R27" s="551"/>
      <c r="T27" s="552">
        <f t="shared" si="5"/>
        <v>0</v>
      </c>
      <c r="U27" s="552">
        <f t="shared" si="3"/>
        <v>0</v>
      </c>
    </row>
    <row r="28" spans="1:21" ht="16.5" thickBot="1" x14ac:dyDescent="0.3">
      <c r="A28" s="541" t="s">
        <v>208</v>
      </c>
      <c r="B28" s="539" t="s">
        <v>546</v>
      </c>
      <c r="C28" s="527">
        <f t="shared" ref="C28:O28" si="7">C14-C27</f>
        <v>-344215619</v>
      </c>
      <c r="D28" s="527">
        <f t="shared" si="7"/>
        <v>584814632</v>
      </c>
      <c r="E28" s="527">
        <f t="shared" si="7"/>
        <v>-122846619</v>
      </c>
      <c r="F28" s="527">
        <f t="shared" si="7"/>
        <v>-253485368</v>
      </c>
      <c r="G28" s="527">
        <f t="shared" si="7"/>
        <v>2063429490.3999996</v>
      </c>
      <c r="H28" s="527">
        <f t="shared" si="7"/>
        <v>-634939790</v>
      </c>
      <c r="I28" s="527">
        <f t="shared" si="7"/>
        <v>-318185368</v>
      </c>
      <c r="J28" s="527">
        <f t="shared" si="7"/>
        <v>-311185368</v>
      </c>
      <c r="K28" s="527">
        <f t="shared" si="7"/>
        <v>236031382</v>
      </c>
      <c r="L28" s="527">
        <f t="shared" si="7"/>
        <v>-285185368</v>
      </c>
      <c r="M28" s="527">
        <f t="shared" si="7"/>
        <v>-312185368</v>
      </c>
      <c r="N28" s="527">
        <f t="shared" si="7"/>
        <v>-302046636</v>
      </c>
      <c r="O28" s="528">
        <f t="shared" si="7"/>
        <v>0.39999961853027344</v>
      </c>
      <c r="Q28" s="552">
        <f t="shared" si="1"/>
        <v>5387925478.6000004</v>
      </c>
      <c r="R28" s="551">
        <f>SUM(R16:R26)</f>
        <v>5387925479</v>
      </c>
      <c r="T28" s="552">
        <f t="shared" si="2"/>
        <v>448993789.91666669</v>
      </c>
      <c r="U28" s="552">
        <f t="shared" si="3"/>
        <v>448993790</v>
      </c>
    </row>
    <row r="29" spans="1:21" x14ac:dyDescent="0.25">
      <c r="A29" s="529"/>
    </row>
    <row r="30" spans="1:21" x14ac:dyDescent="0.25">
      <c r="B30" s="530"/>
      <c r="C30" s="531"/>
      <c r="D30" s="531"/>
      <c r="O30" s="499"/>
    </row>
    <row r="31" spans="1:21" x14ac:dyDescent="0.25">
      <c r="O31" s="499"/>
    </row>
    <row r="32" spans="1:21" x14ac:dyDescent="0.25">
      <c r="O32" s="499"/>
    </row>
    <row r="33" spans="15:15" x14ac:dyDescent="0.25">
      <c r="O33" s="499"/>
    </row>
    <row r="34" spans="15:15" x14ac:dyDescent="0.25">
      <c r="O34" s="499"/>
    </row>
    <row r="35" spans="15:15" x14ac:dyDescent="0.25">
      <c r="O35" s="499"/>
    </row>
    <row r="36" spans="15:15" x14ac:dyDescent="0.25">
      <c r="O36" s="499"/>
    </row>
    <row r="37" spans="15:15" x14ac:dyDescent="0.25">
      <c r="O37" s="499"/>
    </row>
    <row r="38" spans="15:15" x14ac:dyDescent="0.25">
      <c r="O38" s="499"/>
    </row>
    <row r="39" spans="15:15" x14ac:dyDescent="0.25">
      <c r="O39" s="499"/>
    </row>
    <row r="40" spans="15:15" x14ac:dyDescent="0.25">
      <c r="O40" s="499"/>
    </row>
    <row r="41" spans="15:15" x14ac:dyDescent="0.25">
      <c r="O41" s="499"/>
    </row>
    <row r="42" spans="15:15" x14ac:dyDescent="0.25">
      <c r="O42" s="499"/>
    </row>
    <row r="43" spans="15:15" x14ac:dyDescent="0.25">
      <c r="O43" s="499"/>
    </row>
    <row r="44" spans="15:15" x14ac:dyDescent="0.25">
      <c r="O44" s="499"/>
    </row>
    <row r="45" spans="15:15" x14ac:dyDescent="0.25">
      <c r="O45" s="499"/>
    </row>
    <row r="46" spans="15:15" x14ac:dyDescent="0.25">
      <c r="O46" s="499"/>
    </row>
    <row r="47" spans="15:15" x14ac:dyDescent="0.25">
      <c r="O47" s="499"/>
    </row>
    <row r="48" spans="15:15" x14ac:dyDescent="0.25">
      <c r="O48" s="499"/>
    </row>
    <row r="49" spans="15:15" x14ac:dyDescent="0.25">
      <c r="O49" s="499"/>
    </row>
    <row r="50" spans="15:15" x14ac:dyDescent="0.25">
      <c r="O50" s="499"/>
    </row>
    <row r="51" spans="15:15" x14ac:dyDescent="0.25">
      <c r="O51" s="499"/>
    </row>
    <row r="52" spans="15:15" x14ac:dyDescent="0.25">
      <c r="O52" s="499"/>
    </row>
    <row r="53" spans="15:15" x14ac:dyDescent="0.25">
      <c r="O53" s="499"/>
    </row>
    <row r="54" spans="15:15" x14ac:dyDescent="0.25">
      <c r="O54" s="499"/>
    </row>
    <row r="55" spans="15:15" x14ac:dyDescent="0.25">
      <c r="O55" s="499"/>
    </row>
    <row r="56" spans="15:15" x14ac:dyDescent="0.25">
      <c r="O56" s="499"/>
    </row>
    <row r="57" spans="15:15" x14ac:dyDescent="0.25">
      <c r="O57" s="499"/>
    </row>
    <row r="58" spans="15:15" x14ac:dyDescent="0.25">
      <c r="O58" s="499"/>
    </row>
    <row r="59" spans="15:15" x14ac:dyDescent="0.25">
      <c r="O59" s="499"/>
    </row>
    <row r="60" spans="15:15" x14ac:dyDescent="0.25">
      <c r="O60" s="499"/>
    </row>
    <row r="61" spans="15:15" x14ac:dyDescent="0.25">
      <c r="O61" s="499"/>
    </row>
    <row r="62" spans="15:15" x14ac:dyDescent="0.25">
      <c r="O62" s="499"/>
    </row>
    <row r="63" spans="15:15" x14ac:dyDescent="0.25">
      <c r="O63" s="499"/>
    </row>
    <row r="64" spans="15:15" x14ac:dyDescent="0.25">
      <c r="O64" s="499"/>
    </row>
    <row r="65" spans="15:15" x14ac:dyDescent="0.25">
      <c r="O65" s="499"/>
    </row>
    <row r="66" spans="15:15" x14ac:dyDescent="0.25">
      <c r="O66" s="499"/>
    </row>
    <row r="67" spans="15:15" x14ac:dyDescent="0.25">
      <c r="O67" s="499"/>
    </row>
    <row r="68" spans="15:15" x14ac:dyDescent="0.25">
      <c r="O68" s="499"/>
    </row>
    <row r="69" spans="15:15" x14ac:dyDescent="0.25">
      <c r="O69" s="499"/>
    </row>
    <row r="70" spans="15:15" x14ac:dyDescent="0.25">
      <c r="O70" s="499"/>
    </row>
    <row r="71" spans="15:15" x14ac:dyDescent="0.25">
      <c r="O71" s="499"/>
    </row>
    <row r="72" spans="15:15" x14ac:dyDescent="0.25">
      <c r="O72" s="499"/>
    </row>
    <row r="73" spans="15:15" x14ac:dyDescent="0.25">
      <c r="O73" s="499"/>
    </row>
    <row r="74" spans="15:15" x14ac:dyDescent="0.25">
      <c r="O74" s="499"/>
    </row>
    <row r="75" spans="15:15" x14ac:dyDescent="0.25">
      <c r="O75" s="499"/>
    </row>
    <row r="76" spans="15:15" x14ac:dyDescent="0.25">
      <c r="O76" s="499"/>
    </row>
    <row r="77" spans="15:15" x14ac:dyDescent="0.25">
      <c r="O77" s="499"/>
    </row>
    <row r="78" spans="15:15" x14ac:dyDescent="0.25">
      <c r="O78" s="499"/>
    </row>
    <row r="79" spans="15:15" x14ac:dyDescent="0.25">
      <c r="O79" s="499"/>
    </row>
    <row r="80" spans="15:15" x14ac:dyDescent="0.25">
      <c r="O80" s="499"/>
    </row>
    <row r="81" spans="15:15" x14ac:dyDescent="0.25">
      <c r="O81" s="499"/>
    </row>
    <row r="82" spans="15:15" x14ac:dyDescent="0.25">
      <c r="O82" s="499"/>
    </row>
    <row r="83" spans="15:15" x14ac:dyDescent="0.25">
      <c r="O83" s="499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14. melléklet</oddHeader>
  </headerFooter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76" sqref="G76"/>
    </sheetView>
  </sheetViews>
  <sheetFormatPr defaultColWidth="9.140625" defaultRowHeight="12.75" x14ac:dyDescent="0.25"/>
  <cols>
    <col min="1" max="1" width="5.85546875" style="990" customWidth="1"/>
    <col min="2" max="2" width="42.5703125" style="983" customWidth="1"/>
    <col min="3" max="4" width="12.42578125" style="983" customWidth="1"/>
    <col min="5" max="5" width="11" style="983" customWidth="1"/>
    <col min="6" max="6" width="11.85546875" style="983" customWidth="1"/>
    <col min="7" max="7" width="13.28515625" style="983" customWidth="1"/>
    <col min="8" max="8" width="14.42578125" style="983" customWidth="1"/>
    <col min="9" max="16384" width="9.140625" style="983"/>
  </cols>
  <sheetData>
    <row r="1" spans="1:8" s="921" customFormat="1" ht="15.75" thickBot="1" x14ac:dyDescent="0.3">
      <c r="A1" s="919"/>
      <c r="H1" s="922" t="s">
        <v>670</v>
      </c>
    </row>
    <row r="2" spans="1:8" s="965" customFormat="1" ht="26.25" customHeight="1" x14ac:dyDescent="0.25">
      <c r="A2" s="960" t="s">
        <v>4</v>
      </c>
      <c r="B2" s="961" t="s">
        <v>1338</v>
      </c>
      <c r="C2" s="960" t="s">
        <v>1339</v>
      </c>
      <c r="D2" s="960" t="s">
        <v>1340</v>
      </c>
      <c r="E2" s="962" t="s">
        <v>1341</v>
      </c>
      <c r="F2" s="963"/>
      <c r="G2" s="963"/>
      <c r="H2" s="964"/>
    </row>
    <row r="3" spans="1:8" s="970" customFormat="1" ht="32.25" customHeight="1" thickBot="1" x14ac:dyDescent="0.3">
      <c r="A3" s="966"/>
      <c r="B3" s="967"/>
      <c r="C3" s="967"/>
      <c r="D3" s="966"/>
      <c r="E3" s="968" t="s">
        <v>804</v>
      </c>
      <c r="F3" s="968" t="s">
        <v>805</v>
      </c>
      <c r="G3" s="968" t="s">
        <v>834</v>
      </c>
      <c r="H3" s="969" t="s">
        <v>835</v>
      </c>
    </row>
    <row r="4" spans="1:8" s="975" customFormat="1" ht="12.95" customHeight="1" thickBot="1" x14ac:dyDescent="0.3">
      <c r="A4" s="971">
        <v>1</v>
      </c>
      <c r="B4" s="972">
        <v>2</v>
      </c>
      <c r="C4" s="972">
        <v>3</v>
      </c>
      <c r="D4" s="973">
        <v>4</v>
      </c>
      <c r="E4" s="971">
        <v>5</v>
      </c>
      <c r="F4" s="973">
        <v>6</v>
      </c>
      <c r="G4" s="973">
        <v>7</v>
      </c>
      <c r="H4" s="974">
        <v>8</v>
      </c>
    </row>
    <row r="5" spans="1:8" ht="20.100000000000001" customHeight="1" thickBot="1" x14ac:dyDescent="0.3">
      <c r="A5" s="976" t="s">
        <v>6</v>
      </c>
      <c r="B5" s="977" t="s">
        <v>1342</v>
      </c>
      <c r="C5" s="978"/>
      <c r="D5" s="979" t="s">
        <v>1343</v>
      </c>
      <c r="E5" s="980">
        <f>SUM(E6:E9)</f>
        <v>61080000</v>
      </c>
      <c r="F5" s="981">
        <f>SUM(F6:F9)</f>
        <v>0</v>
      </c>
      <c r="G5" s="981">
        <f>SUM(G6:G9)</f>
        <v>0</v>
      </c>
      <c r="H5" s="982">
        <f>SUM(H6:H9)</f>
        <v>0</v>
      </c>
    </row>
    <row r="6" spans="1:8" ht="20.100000000000001" customHeight="1" x14ac:dyDescent="0.25">
      <c r="A6" s="984" t="s">
        <v>17</v>
      </c>
      <c r="B6" s="885" t="s">
        <v>1344</v>
      </c>
      <c r="C6" s="985"/>
      <c r="D6" s="986"/>
      <c r="E6" s="888">
        <v>1280000</v>
      </c>
      <c r="F6" s="889"/>
      <c r="G6" s="889"/>
      <c r="H6" s="890"/>
    </row>
    <row r="7" spans="1:8" ht="25.5" x14ac:dyDescent="0.25">
      <c r="A7" s="984" t="s">
        <v>29</v>
      </c>
      <c r="B7" s="885" t="s">
        <v>1345</v>
      </c>
      <c r="C7" s="985" t="s">
        <v>1346</v>
      </c>
      <c r="D7" s="986"/>
      <c r="E7" s="888">
        <v>59800000</v>
      </c>
      <c r="F7" s="889"/>
      <c r="G7" s="889"/>
      <c r="H7" s="890"/>
    </row>
    <row r="8" spans="1:8" x14ac:dyDescent="0.25">
      <c r="A8" s="984" t="s">
        <v>141</v>
      </c>
      <c r="B8" s="885"/>
      <c r="C8" s="985"/>
      <c r="D8" s="986"/>
      <c r="E8" s="888"/>
      <c r="F8" s="889"/>
      <c r="G8" s="889"/>
      <c r="H8" s="890"/>
    </row>
    <row r="9" spans="1:8" ht="20.100000000000001" customHeight="1" thickBot="1" x14ac:dyDescent="0.3">
      <c r="A9" s="984" t="s">
        <v>43</v>
      </c>
      <c r="B9" s="885" t="s">
        <v>838</v>
      </c>
      <c r="C9" s="985"/>
      <c r="D9" s="986"/>
      <c r="E9" s="888"/>
      <c r="F9" s="889"/>
      <c r="G9" s="889"/>
      <c r="H9" s="890"/>
    </row>
    <row r="10" spans="1:8" ht="20.100000000000001" customHeight="1" thickBot="1" x14ac:dyDescent="0.3">
      <c r="A10" s="976" t="s">
        <v>65</v>
      </c>
      <c r="B10" s="977" t="s">
        <v>1347</v>
      </c>
      <c r="C10" s="978"/>
      <c r="D10" s="979"/>
      <c r="E10" s="980">
        <f>SUM(E11:E14)</f>
        <v>421080</v>
      </c>
      <c r="F10" s="981">
        <f>SUM(F11:F14)</f>
        <v>0</v>
      </c>
      <c r="G10" s="981">
        <f>SUM(G11:G14)</f>
        <v>0</v>
      </c>
      <c r="H10" s="982">
        <f>SUM(H11:H14)</f>
        <v>0</v>
      </c>
    </row>
    <row r="11" spans="1:8" ht="20.100000000000001" customHeight="1" x14ac:dyDescent="0.25">
      <c r="A11" s="984" t="s">
        <v>148</v>
      </c>
      <c r="B11" s="885" t="s">
        <v>1348</v>
      </c>
      <c r="C11" s="985"/>
      <c r="D11" s="986" t="s">
        <v>1343</v>
      </c>
      <c r="E11" s="888">
        <v>421080</v>
      </c>
      <c r="F11" s="889"/>
      <c r="G11" s="889"/>
      <c r="H11" s="890"/>
    </row>
    <row r="12" spans="1:8" ht="20.100000000000001" customHeight="1" x14ac:dyDescent="0.25">
      <c r="A12" s="984" t="s">
        <v>83</v>
      </c>
      <c r="B12" s="885" t="s">
        <v>838</v>
      </c>
      <c r="C12" s="985"/>
      <c r="D12" s="986"/>
      <c r="E12" s="888"/>
      <c r="F12" s="889"/>
      <c r="G12" s="889"/>
      <c r="H12" s="890"/>
    </row>
    <row r="13" spans="1:8" ht="20.100000000000001" customHeight="1" x14ac:dyDescent="0.25">
      <c r="A13" s="984" t="s">
        <v>85</v>
      </c>
      <c r="B13" s="885" t="s">
        <v>838</v>
      </c>
      <c r="C13" s="985"/>
      <c r="D13" s="986"/>
      <c r="E13" s="888"/>
      <c r="F13" s="889"/>
      <c r="G13" s="889"/>
      <c r="H13" s="890"/>
    </row>
    <row r="14" spans="1:8" ht="20.100000000000001" customHeight="1" thickBot="1" x14ac:dyDescent="0.3">
      <c r="A14" s="984" t="s">
        <v>154</v>
      </c>
      <c r="B14" s="885" t="s">
        <v>838</v>
      </c>
      <c r="C14" s="985"/>
      <c r="D14" s="986"/>
      <c r="E14" s="888"/>
      <c r="F14" s="889"/>
      <c r="G14" s="889"/>
      <c r="H14" s="890"/>
    </row>
    <row r="15" spans="1:8" ht="20.100000000000001" customHeight="1" thickBot="1" x14ac:dyDescent="0.3">
      <c r="A15" s="976" t="s">
        <v>171</v>
      </c>
      <c r="B15" s="987" t="s">
        <v>1349</v>
      </c>
      <c r="C15" s="988"/>
      <c r="D15" s="989"/>
      <c r="E15" s="980">
        <f>E5+E10</f>
        <v>61501080</v>
      </c>
      <c r="F15" s="981">
        <f>F5+F10</f>
        <v>0</v>
      </c>
      <c r="G15" s="981">
        <f>G5+G10</f>
        <v>0</v>
      </c>
      <c r="H15" s="982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3"/>
  <sheetViews>
    <sheetView view="pageBreakPreview" zoomScale="130" zoomScaleNormal="120" zoomScaleSheetLayoutView="130" workbookViewId="0">
      <selection activeCell="D2" sqref="D1:E1048576"/>
    </sheetView>
  </sheetViews>
  <sheetFormatPr defaultColWidth="9.140625" defaultRowHeight="15.75" x14ac:dyDescent="0.25"/>
  <cols>
    <col min="1" max="2" width="8.140625" style="119" customWidth="1"/>
    <col min="3" max="3" width="65.85546875" style="119" customWidth="1"/>
    <col min="4" max="5" width="13.7109375" style="120" hidden="1" customWidth="1"/>
    <col min="6" max="6" width="13.7109375" style="120" customWidth="1"/>
    <col min="7" max="16384" width="9.140625" style="62"/>
  </cols>
  <sheetData>
    <row r="1" spans="1:6" ht="15.95" customHeight="1" x14ac:dyDescent="0.25">
      <c r="A1" s="610" t="s">
        <v>2</v>
      </c>
      <c r="B1" s="610"/>
      <c r="C1" s="610"/>
      <c r="D1" s="610"/>
      <c r="E1" s="596"/>
      <c r="F1" s="596"/>
    </row>
    <row r="2" spans="1:6" ht="15.95" customHeight="1" thickBot="1" x14ac:dyDescent="0.3">
      <c r="A2" s="609" t="s">
        <v>3</v>
      </c>
      <c r="B2" s="609"/>
      <c r="C2" s="609"/>
      <c r="D2" s="63"/>
      <c r="E2" s="63"/>
      <c r="F2" s="63" t="s">
        <v>661</v>
      </c>
    </row>
    <row r="3" spans="1:6" ht="38.1" customHeight="1" thickBot="1" x14ac:dyDescent="0.3">
      <c r="A3" s="64" t="s">
        <v>4</v>
      </c>
      <c r="B3" s="180" t="s">
        <v>295</v>
      </c>
      <c r="C3" s="65" t="s">
        <v>5</v>
      </c>
      <c r="D3" s="595" t="s">
        <v>698</v>
      </c>
      <c r="E3" s="595" t="s">
        <v>727</v>
      </c>
      <c r="F3" s="595" t="s">
        <v>728</v>
      </c>
    </row>
    <row r="4" spans="1:6" s="70" customFormat="1" ht="12" customHeight="1" thickBot="1" x14ac:dyDescent="0.25">
      <c r="A4" s="67">
        <v>1</v>
      </c>
      <c r="B4" s="67">
        <v>2</v>
      </c>
      <c r="C4" s="68">
        <v>2</v>
      </c>
      <c r="D4" s="69">
        <v>3</v>
      </c>
      <c r="E4" s="69">
        <v>3</v>
      </c>
      <c r="F4" s="69">
        <v>3</v>
      </c>
    </row>
    <row r="5" spans="1:6" s="73" customFormat="1" ht="12" customHeight="1" thickBot="1" x14ac:dyDescent="0.25">
      <c r="A5" s="71" t="s">
        <v>6</v>
      </c>
      <c r="B5" s="236" t="s">
        <v>322</v>
      </c>
      <c r="C5" s="72" t="s">
        <v>7</v>
      </c>
      <c r="D5" s="52">
        <f>+D6+D7+D8+D9+D10+D11</f>
        <v>852230622</v>
      </c>
      <c r="E5" s="52">
        <f t="shared" ref="E5:F5" si="0">+E6+E7+E8+E9+E10+E11</f>
        <v>0</v>
      </c>
      <c r="F5" s="52">
        <f t="shared" si="0"/>
        <v>852230622</v>
      </c>
    </row>
    <row r="6" spans="1:6" s="73" customFormat="1" ht="12" customHeight="1" x14ac:dyDescent="0.2">
      <c r="A6" s="74" t="s">
        <v>8</v>
      </c>
      <c r="B6" s="237" t="s">
        <v>323</v>
      </c>
      <c r="C6" s="75" t="s">
        <v>9</v>
      </c>
      <c r="D6" s="76">
        <v>254912723</v>
      </c>
      <c r="E6" s="76">
        <f>F6-D6</f>
        <v>0</v>
      </c>
      <c r="F6" s="76">
        <v>254912723</v>
      </c>
    </row>
    <row r="7" spans="1:6" s="73" customFormat="1" ht="12" customHeight="1" x14ac:dyDescent="0.2">
      <c r="A7" s="77" t="s">
        <v>10</v>
      </c>
      <c r="B7" s="238" t="s">
        <v>324</v>
      </c>
      <c r="C7" s="78" t="s">
        <v>11</v>
      </c>
      <c r="D7" s="79">
        <v>292911351</v>
      </c>
      <c r="E7" s="79">
        <f t="shared" ref="E7:E11" si="1">F7-D7</f>
        <v>0</v>
      </c>
      <c r="F7" s="79">
        <v>292911351</v>
      </c>
    </row>
    <row r="8" spans="1:6" s="73" customFormat="1" ht="12" customHeight="1" x14ac:dyDescent="0.2">
      <c r="A8" s="77" t="s">
        <v>12</v>
      </c>
      <c r="B8" s="238" t="s">
        <v>325</v>
      </c>
      <c r="C8" s="78" t="s">
        <v>553</v>
      </c>
      <c r="D8" s="79">
        <v>285158668</v>
      </c>
      <c r="E8" s="79">
        <f t="shared" si="1"/>
        <v>0</v>
      </c>
      <c r="F8" s="79">
        <v>285158668</v>
      </c>
    </row>
    <row r="9" spans="1:6" s="73" customFormat="1" ht="12" customHeight="1" x14ac:dyDescent="0.2">
      <c r="A9" s="77" t="s">
        <v>13</v>
      </c>
      <c r="B9" s="238" t="s">
        <v>326</v>
      </c>
      <c r="C9" s="78" t="s">
        <v>14</v>
      </c>
      <c r="D9" s="79">
        <v>19247880</v>
      </c>
      <c r="E9" s="79">
        <f t="shared" si="1"/>
        <v>0</v>
      </c>
      <c r="F9" s="79">
        <v>19247880</v>
      </c>
    </row>
    <row r="10" spans="1:6" s="73" customFormat="1" ht="12" customHeight="1" x14ac:dyDescent="0.2">
      <c r="A10" s="77" t="s">
        <v>15</v>
      </c>
      <c r="B10" s="238" t="s">
        <v>327</v>
      </c>
      <c r="C10" s="78" t="s">
        <v>554</v>
      </c>
      <c r="D10" s="79"/>
      <c r="E10" s="79">
        <f t="shared" si="1"/>
        <v>0</v>
      </c>
      <c r="F10" s="79"/>
    </row>
    <row r="11" spans="1:6" s="73" customFormat="1" ht="12" customHeight="1" thickBot="1" x14ac:dyDescent="0.25">
      <c r="A11" s="80" t="s">
        <v>16</v>
      </c>
      <c r="B11" s="239" t="s">
        <v>328</v>
      </c>
      <c r="C11" s="81" t="s">
        <v>555</v>
      </c>
      <c r="D11" s="79">
        <v>0</v>
      </c>
      <c r="E11" s="79">
        <f t="shared" si="1"/>
        <v>0</v>
      </c>
      <c r="F11" s="79">
        <v>0</v>
      </c>
    </row>
    <row r="12" spans="1:6" s="73" customFormat="1" ht="12" customHeight="1" thickBot="1" x14ac:dyDescent="0.25">
      <c r="A12" s="71" t="s">
        <v>17</v>
      </c>
      <c r="B12" s="236"/>
      <c r="C12" s="82" t="s">
        <v>18</v>
      </c>
      <c r="D12" s="52">
        <f>+D13+D14+D15+D16+D17</f>
        <v>44387000</v>
      </c>
      <c r="E12" s="52">
        <f t="shared" ref="E12:F12" si="2">+E13+E14+E15+E16+E17</f>
        <v>0</v>
      </c>
      <c r="F12" s="52">
        <f t="shared" si="2"/>
        <v>44387000</v>
      </c>
    </row>
    <row r="13" spans="1:6" s="73" customFormat="1" ht="12" customHeight="1" x14ac:dyDescent="0.2">
      <c r="A13" s="74" t="s">
        <v>19</v>
      </c>
      <c r="B13" s="237" t="s">
        <v>329</v>
      </c>
      <c r="C13" s="75" t="s">
        <v>20</v>
      </c>
      <c r="D13" s="76"/>
      <c r="E13" s="76">
        <f t="shared" ref="E13:E17" si="3">F13-D13</f>
        <v>0</v>
      </c>
      <c r="F13" s="76"/>
    </row>
    <row r="14" spans="1:6" s="73" customFormat="1" ht="12" customHeight="1" x14ac:dyDescent="0.2">
      <c r="A14" s="77" t="s">
        <v>21</v>
      </c>
      <c r="B14" s="238" t="s">
        <v>330</v>
      </c>
      <c r="C14" s="78" t="s">
        <v>22</v>
      </c>
      <c r="D14" s="79"/>
      <c r="E14" s="79">
        <f t="shared" si="3"/>
        <v>0</v>
      </c>
      <c r="F14" s="79"/>
    </row>
    <row r="15" spans="1:6" s="73" customFormat="1" ht="12" customHeight="1" x14ac:dyDescent="0.2">
      <c r="A15" s="77" t="s">
        <v>23</v>
      </c>
      <c r="B15" s="238" t="s">
        <v>331</v>
      </c>
      <c r="C15" s="78" t="s">
        <v>24</v>
      </c>
      <c r="D15" s="79"/>
      <c r="E15" s="79">
        <f t="shared" si="3"/>
        <v>0</v>
      </c>
      <c r="F15" s="79"/>
    </row>
    <row r="16" spans="1:6" s="73" customFormat="1" ht="12" customHeight="1" x14ac:dyDescent="0.2">
      <c r="A16" s="77" t="s">
        <v>25</v>
      </c>
      <c r="B16" s="238" t="s">
        <v>332</v>
      </c>
      <c r="C16" s="78" t="s">
        <v>26</v>
      </c>
      <c r="D16" s="79"/>
      <c r="E16" s="79">
        <f t="shared" si="3"/>
        <v>0</v>
      </c>
      <c r="F16" s="79"/>
    </row>
    <row r="17" spans="1:6" s="73" customFormat="1" ht="12" customHeight="1" thickBot="1" x14ac:dyDescent="0.25">
      <c r="A17" s="77" t="s">
        <v>27</v>
      </c>
      <c r="B17" s="238" t="s">
        <v>333</v>
      </c>
      <c r="C17" s="78" t="s">
        <v>28</v>
      </c>
      <c r="D17" s="79">
        <v>44387000</v>
      </c>
      <c r="E17" s="79">
        <f t="shared" si="3"/>
        <v>0</v>
      </c>
      <c r="F17" s="79">
        <v>44387000</v>
      </c>
    </row>
    <row r="18" spans="1:6" s="73" customFormat="1" ht="12" customHeight="1" thickBot="1" x14ac:dyDescent="0.25">
      <c r="A18" s="71" t="s">
        <v>29</v>
      </c>
      <c r="B18" s="236" t="s">
        <v>334</v>
      </c>
      <c r="C18" s="72" t="s">
        <v>30</v>
      </c>
      <c r="D18" s="52">
        <f>+D19+D20+D21+D22+D23</f>
        <v>0</v>
      </c>
      <c r="E18" s="52">
        <f t="shared" ref="E18:F18" si="4">+E19+E20+E21+E22+E23</f>
        <v>0</v>
      </c>
      <c r="F18" s="52">
        <f t="shared" si="4"/>
        <v>0</v>
      </c>
    </row>
    <row r="19" spans="1:6" s="73" customFormat="1" ht="12" customHeight="1" x14ac:dyDescent="0.2">
      <c r="A19" s="74" t="s">
        <v>31</v>
      </c>
      <c r="B19" s="237" t="s">
        <v>335</v>
      </c>
      <c r="C19" s="75" t="s">
        <v>32</v>
      </c>
      <c r="D19" s="76"/>
      <c r="E19" s="76">
        <f t="shared" ref="E19:E23" si="5">F19-D19</f>
        <v>0</v>
      </c>
      <c r="F19" s="76"/>
    </row>
    <row r="20" spans="1:6" s="73" customFormat="1" ht="12" customHeight="1" x14ac:dyDescent="0.2">
      <c r="A20" s="77" t="s">
        <v>33</v>
      </c>
      <c r="B20" s="238" t="s">
        <v>336</v>
      </c>
      <c r="C20" s="78" t="s">
        <v>34</v>
      </c>
      <c r="D20" s="79"/>
      <c r="E20" s="79">
        <f t="shared" si="5"/>
        <v>0</v>
      </c>
      <c r="F20" s="79"/>
    </row>
    <row r="21" spans="1:6" s="73" customFormat="1" ht="12" customHeight="1" x14ac:dyDescent="0.2">
      <c r="A21" s="77" t="s">
        <v>35</v>
      </c>
      <c r="B21" s="238" t="s">
        <v>337</v>
      </c>
      <c r="C21" s="78" t="s">
        <v>36</v>
      </c>
      <c r="D21" s="79"/>
      <c r="E21" s="79">
        <f t="shared" si="5"/>
        <v>0</v>
      </c>
      <c r="F21" s="79"/>
    </row>
    <row r="22" spans="1:6" s="73" customFormat="1" ht="12" customHeight="1" x14ac:dyDescent="0.2">
      <c r="A22" s="77" t="s">
        <v>37</v>
      </c>
      <c r="B22" s="238" t="s">
        <v>338</v>
      </c>
      <c r="C22" s="78" t="s">
        <v>38</v>
      </c>
      <c r="D22" s="79"/>
      <c r="E22" s="79">
        <f t="shared" si="5"/>
        <v>0</v>
      </c>
      <c r="F22" s="79"/>
    </row>
    <row r="23" spans="1:6" s="73" customFormat="1" ht="12" customHeight="1" thickBot="1" x14ac:dyDescent="0.25">
      <c r="A23" s="77" t="s">
        <v>39</v>
      </c>
      <c r="B23" s="238" t="s">
        <v>339</v>
      </c>
      <c r="C23" s="78" t="s">
        <v>40</v>
      </c>
      <c r="D23" s="79"/>
      <c r="E23" s="79">
        <f t="shared" si="5"/>
        <v>0</v>
      </c>
      <c r="F23" s="79"/>
    </row>
    <row r="24" spans="1:6" s="73" customFormat="1" ht="12" customHeight="1" thickBot="1" x14ac:dyDescent="0.25">
      <c r="A24" s="71" t="s">
        <v>41</v>
      </c>
      <c r="B24" s="236" t="s">
        <v>340</v>
      </c>
      <c r="C24" s="72" t="s">
        <v>42</v>
      </c>
      <c r="D24" s="59">
        <f>SUM(D25:D31)</f>
        <v>108184897</v>
      </c>
      <c r="E24" s="59">
        <f t="shared" ref="E24:F24" si="6">SUM(E25:E31)</f>
        <v>-1350000</v>
      </c>
      <c r="F24" s="59">
        <f t="shared" si="6"/>
        <v>106834897</v>
      </c>
    </row>
    <row r="25" spans="1:6" s="73" customFormat="1" ht="12" customHeight="1" x14ac:dyDescent="0.2">
      <c r="A25" s="74" t="s">
        <v>405</v>
      </c>
      <c r="B25" s="237" t="s">
        <v>341</v>
      </c>
      <c r="C25" s="75" t="s">
        <v>559</v>
      </c>
      <c r="D25" s="84">
        <v>56000000</v>
      </c>
      <c r="E25" s="84">
        <f t="shared" ref="E25:E31" si="7">F25-D25</f>
        <v>0</v>
      </c>
      <c r="F25" s="84">
        <v>56000000</v>
      </c>
    </row>
    <row r="26" spans="1:6" s="73" customFormat="1" ht="12" customHeight="1" x14ac:dyDescent="0.2">
      <c r="A26" s="74" t="s">
        <v>406</v>
      </c>
      <c r="B26" s="237" t="s">
        <v>601</v>
      </c>
      <c r="C26" s="75" t="s">
        <v>600</v>
      </c>
      <c r="D26" s="84"/>
      <c r="E26" s="84">
        <f t="shared" si="7"/>
        <v>0</v>
      </c>
      <c r="F26" s="84"/>
    </row>
    <row r="27" spans="1:6" s="73" customFormat="1" ht="12" customHeight="1" x14ac:dyDescent="0.2">
      <c r="A27" s="74" t="s">
        <v>407</v>
      </c>
      <c r="B27" s="238" t="s">
        <v>556</v>
      </c>
      <c r="C27" s="78" t="s">
        <v>560</v>
      </c>
      <c r="D27" s="84">
        <v>1884897</v>
      </c>
      <c r="E27" s="84">
        <f t="shared" si="7"/>
        <v>-1350000</v>
      </c>
      <c r="F27" s="84">
        <v>534897</v>
      </c>
    </row>
    <row r="28" spans="1:6" s="73" customFormat="1" ht="12" customHeight="1" x14ac:dyDescent="0.2">
      <c r="A28" s="74" t="s">
        <v>408</v>
      </c>
      <c r="B28" s="238" t="s">
        <v>557</v>
      </c>
      <c r="C28" s="78" t="s">
        <v>561</v>
      </c>
      <c r="D28" s="79"/>
      <c r="E28" s="79">
        <f t="shared" si="7"/>
        <v>0</v>
      </c>
      <c r="F28" s="79"/>
    </row>
    <row r="29" spans="1:6" s="73" customFormat="1" ht="12" customHeight="1" x14ac:dyDescent="0.2">
      <c r="A29" s="74" t="s">
        <v>409</v>
      </c>
      <c r="B29" s="238" t="s">
        <v>342</v>
      </c>
      <c r="C29" s="78" t="s">
        <v>562</v>
      </c>
      <c r="D29" s="79">
        <v>48500000</v>
      </c>
      <c r="E29" s="79">
        <f t="shared" si="7"/>
        <v>0</v>
      </c>
      <c r="F29" s="79">
        <v>48500000</v>
      </c>
    </row>
    <row r="30" spans="1:6" s="73" customFormat="1" ht="12" customHeight="1" x14ac:dyDescent="0.2">
      <c r="A30" s="74" t="s">
        <v>410</v>
      </c>
      <c r="B30" s="239" t="s">
        <v>343</v>
      </c>
      <c r="C30" s="81" t="s">
        <v>563</v>
      </c>
      <c r="D30" s="79">
        <v>500000</v>
      </c>
      <c r="E30" s="79">
        <f t="shared" si="7"/>
        <v>0</v>
      </c>
      <c r="F30" s="79">
        <v>500000</v>
      </c>
    </row>
    <row r="31" spans="1:6" s="73" customFormat="1" ht="12" customHeight="1" thickBot="1" x14ac:dyDescent="0.25">
      <c r="A31" s="74" t="s">
        <v>602</v>
      </c>
      <c r="B31" s="239" t="s">
        <v>344</v>
      </c>
      <c r="C31" s="81" t="s">
        <v>558</v>
      </c>
      <c r="D31" s="83">
        <v>1300000</v>
      </c>
      <c r="E31" s="83">
        <f t="shared" si="7"/>
        <v>0</v>
      </c>
      <c r="F31" s="83">
        <v>1300000</v>
      </c>
    </row>
    <row r="32" spans="1:6" s="73" customFormat="1" ht="12" customHeight="1" thickBot="1" x14ac:dyDescent="0.25">
      <c r="A32" s="71" t="s">
        <v>43</v>
      </c>
      <c r="B32" s="236" t="s">
        <v>345</v>
      </c>
      <c r="C32" s="72" t="s">
        <v>44</v>
      </c>
      <c r="D32" s="52">
        <f>SUM(D33:D42)</f>
        <v>190299000</v>
      </c>
      <c r="E32" s="52">
        <f t="shared" ref="E32:F32" si="8">SUM(E33:E42)</f>
        <v>1300000</v>
      </c>
      <c r="F32" s="52">
        <f t="shared" si="8"/>
        <v>191599000</v>
      </c>
    </row>
    <row r="33" spans="1:6" s="73" customFormat="1" ht="12" customHeight="1" x14ac:dyDescent="0.2">
      <c r="A33" s="74" t="s">
        <v>45</v>
      </c>
      <c r="B33" s="237" t="s">
        <v>346</v>
      </c>
      <c r="C33" s="75" t="s">
        <v>46</v>
      </c>
      <c r="D33" s="76">
        <v>0</v>
      </c>
      <c r="E33" s="76">
        <f t="shared" ref="E33:E42" si="9">F33-D33</f>
        <v>0</v>
      </c>
      <c r="F33" s="76">
        <v>0</v>
      </c>
    </row>
    <row r="34" spans="1:6" s="73" customFormat="1" ht="12" customHeight="1" x14ac:dyDescent="0.2">
      <c r="A34" s="77" t="s">
        <v>47</v>
      </c>
      <c r="B34" s="238" t="s">
        <v>347</v>
      </c>
      <c r="C34" s="78" t="s">
        <v>48</v>
      </c>
      <c r="D34" s="79">
        <v>0</v>
      </c>
      <c r="E34" s="79">
        <f t="shared" si="9"/>
        <v>0</v>
      </c>
      <c r="F34" s="79">
        <v>0</v>
      </c>
    </row>
    <row r="35" spans="1:6" s="73" customFormat="1" ht="12" customHeight="1" x14ac:dyDescent="0.2">
      <c r="A35" s="77" t="s">
        <v>49</v>
      </c>
      <c r="B35" s="238" t="s">
        <v>348</v>
      </c>
      <c r="C35" s="78" t="s">
        <v>50</v>
      </c>
      <c r="D35" s="79">
        <v>0</v>
      </c>
      <c r="E35" s="79">
        <f t="shared" si="9"/>
        <v>0</v>
      </c>
      <c r="F35" s="79">
        <v>0</v>
      </c>
    </row>
    <row r="36" spans="1:6" s="73" customFormat="1" ht="12" customHeight="1" x14ac:dyDescent="0.2">
      <c r="A36" s="77" t="s">
        <v>51</v>
      </c>
      <c r="B36" s="238" t="s">
        <v>349</v>
      </c>
      <c r="C36" s="78" t="s">
        <v>52</v>
      </c>
      <c r="D36" s="79">
        <v>56500000</v>
      </c>
      <c r="E36" s="79">
        <f t="shared" si="9"/>
        <v>0</v>
      </c>
      <c r="F36" s="79">
        <v>56500000</v>
      </c>
    </row>
    <row r="37" spans="1:6" s="73" customFormat="1" ht="12" customHeight="1" x14ac:dyDescent="0.2">
      <c r="A37" s="77" t="s">
        <v>53</v>
      </c>
      <c r="B37" s="238" t="s">
        <v>350</v>
      </c>
      <c r="C37" s="78" t="s">
        <v>54</v>
      </c>
      <c r="D37" s="79">
        <v>0</v>
      </c>
      <c r="E37" s="79">
        <f t="shared" si="9"/>
        <v>0</v>
      </c>
      <c r="F37" s="79">
        <v>0</v>
      </c>
    </row>
    <row r="38" spans="1:6" s="73" customFormat="1" ht="12" customHeight="1" x14ac:dyDescent="0.2">
      <c r="A38" s="77" t="s">
        <v>55</v>
      </c>
      <c r="B38" s="238" t="s">
        <v>351</v>
      </c>
      <c r="C38" s="78" t="s">
        <v>56</v>
      </c>
      <c r="D38" s="79">
        <v>0</v>
      </c>
      <c r="E38" s="79">
        <f t="shared" si="9"/>
        <v>0</v>
      </c>
      <c r="F38" s="79">
        <v>0</v>
      </c>
    </row>
    <row r="39" spans="1:6" s="73" customFormat="1" ht="12" customHeight="1" x14ac:dyDescent="0.2">
      <c r="A39" s="77" t="s">
        <v>57</v>
      </c>
      <c r="B39" s="238" t="s">
        <v>352</v>
      </c>
      <c r="C39" s="78" t="s">
        <v>58</v>
      </c>
      <c r="D39" s="79">
        <v>0</v>
      </c>
      <c r="E39" s="79">
        <f t="shared" si="9"/>
        <v>0</v>
      </c>
      <c r="F39" s="79">
        <v>0</v>
      </c>
    </row>
    <row r="40" spans="1:6" s="73" customFormat="1" ht="12" customHeight="1" x14ac:dyDescent="0.2">
      <c r="A40" s="77" t="s">
        <v>59</v>
      </c>
      <c r="B40" s="238" t="s">
        <v>353</v>
      </c>
      <c r="C40" s="78" t="s">
        <v>60</v>
      </c>
      <c r="D40" s="79">
        <v>0</v>
      </c>
      <c r="E40" s="79">
        <f t="shared" si="9"/>
        <v>0</v>
      </c>
      <c r="F40" s="79">
        <v>0</v>
      </c>
    </row>
    <row r="41" spans="1:6" s="73" customFormat="1" ht="12" customHeight="1" x14ac:dyDescent="0.2">
      <c r="A41" s="77" t="s">
        <v>61</v>
      </c>
      <c r="B41" s="238" t="s">
        <v>354</v>
      </c>
      <c r="C41" s="78" t="s">
        <v>62</v>
      </c>
      <c r="D41" s="85">
        <v>0</v>
      </c>
      <c r="E41" s="85">
        <f t="shared" si="9"/>
        <v>0</v>
      </c>
      <c r="F41" s="85">
        <v>0</v>
      </c>
    </row>
    <row r="42" spans="1:6" s="73" customFormat="1" ht="12" customHeight="1" thickBot="1" x14ac:dyDescent="0.25">
      <c r="A42" s="80" t="s">
        <v>63</v>
      </c>
      <c r="B42" s="238" t="s">
        <v>355</v>
      </c>
      <c r="C42" s="81" t="s">
        <v>64</v>
      </c>
      <c r="D42" s="86">
        <v>133799000</v>
      </c>
      <c r="E42" s="86">
        <f t="shared" si="9"/>
        <v>1300000</v>
      </c>
      <c r="F42" s="86">
        <v>135099000</v>
      </c>
    </row>
    <row r="43" spans="1:6" s="73" customFormat="1" ht="12" customHeight="1" thickBot="1" x14ac:dyDescent="0.25">
      <c r="A43" s="71" t="s">
        <v>65</v>
      </c>
      <c r="B43" s="236" t="s">
        <v>356</v>
      </c>
      <c r="C43" s="72" t="s">
        <v>66</v>
      </c>
      <c r="D43" s="52">
        <f>SUM(D44:D48)</f>
        <v>0</v>
      </c>
      <c r="E43" s="52">
        <f t="shared" ref="E43:F43" si="10">SUM(E44:E48)</f>
        <v>0</v>
      </c>
      <c r="F43" s="52">
        <f t="shared" si="10"/>
        <v>0</v>
      </c>
    </row>
    <row r="44" spans="1:6" s="73" customFormat="1" ht="12" customHeight="1" x14ac:dyDescent="0.2">
      <c r="A44" s="74" t="s">
        <v>67</v>
      </c>
      <c r="B44" s="237" t="s">
        <v>357</v>
      </c>
      <c r="C44" s="75" t="s">
        <v>68</v>
      </c>
      <c r="D44" s="87"/>
      <c r="E44" s="87">
        <f t="shared" ref="E44:E48" si="11">F44-D44</f>
        <v>0</v>
      </c>
      <c r="F44" s="87"/>
    </row>
    <row r="45" spans="1:6" s="73" customFormat="1" ht="12" customHeight="1" x14ac:dyDescent="0.2">
      <c r="A45" s="77" t="s">
        <v>69</v>
      </c>
      <c r="B45" s="238" t="s">
        <v>358</v>
      </c>
      <c r="C45" s="78" t="s">
        <v>70</v>
      </c>
      <c r="D45" s="85"/>
      <c r="E45" s="85">
        <f t="shared" si="11"/>
        <v>0</v>
      </c>
      <c r="F45" s="85"/>
    </row>
    <row r="46" spans="1:6" s="73" customFormat="1" ht="12" customHeight="1" x14ac:dyDescent="0.2">
      <c r="A46" s="77" t="s">
        <v>71</v>
      </c>
      <c r="B46" s="238" t="s">
        <v>359</v>
      </c>
      <c r="C46" s="78" t="s">
        <v>72</v>
      </c>
      <c r="D46" s="85"/>
      <c r="E46" s="85">
        <f t="shared" si="11"/>
        <v>0</v>
      </c>
      <c r="F46" s="85"/>
    </row>
    <row r="47" spans="1:6" s="73" customFormat="1" ht="12" customHeight="1" x14ac:dyDescent="0.2">
      <c r="A47" s="77" t="s">
        <v>73</v>
      </c>
      <c r="B47" s="238" t="s">
        <v>360</v>
      </c>
      <c r="C47" s="78" t="s">
        <v>74</v>
      </c>
      <c r="D47" s="85"/>
      <c r="E47" s="85">
        <f t="shared" si="11"/>
        <v>0</v>
      </c>
      <c r="F47" s="85"/>
    </row>
    <row r="48" spans="1:6" s="73" customFormat="1" ht="12" customHeight="1" thickBot="1" x14ac:dyDescent="0.25">
      <c r="A48" s="80" t="s">
        <v>75</v>
      </c>
      <c r="B48" s="238" t="s">
        <v>361</v>
      </c>
      <c r="C48" s="81" t="s">
        <v>76</v>
      </c>
      <c r="D48" s="86"/>
      <c r="E48" s="86">
        <f t="shared" si="11"/>
        <v>0</v>
      </c>
      <c r="F48" s="86"/>
    </row>
    <row r="49" spans="1:6" s="73" customFormat="1" ht="12" customHeight="1" thickBot="1" x14ac:dyDescent="0.25">
      <c r="A49" s="71" t="s">
        <v>77</v>
      </c>
      <c r="B49" s="236" t="s">
        <v>362</v>
      </c>
      <c r="C49" s="72" t="s">
        <v>78</v>
      </c>
      <c r="D49" s="52">
        <f>SUM(D50:D50)</f>
        <v>0</v>
      </c>
      <c r="E49" s="52">
        <f t="shared" ref="E49:F49" si="12">SUM(E50:E50)</f>
        <v>0</v>
      </c>
      <c r="F49" s="52">
        <f t="shared" si="12"/>
        <v>0</v>
      </c>
    </row>
    <row r="50" spans="1:6" s="73" customFormat="1" ht="12" customHeight="1" x14ac:dyDescent="0.2">
      <c r="A50" s="74" t="s">
        <v>568</v>
      </c>
      <c r="B50" s="237" t="s">
        <v>363</v>
      </c>
      <c r="C50" s="75" t="s">
        <v>565</v>
      </c>
      <c r="D50" s="76"/>
      <c r="E50" s="76">
        <f t="shared" ref="E50:E54" si="13">F50-D50</f>
        <v>0</v>
      </c>
      <c r="F50" s="76"/>
    </row>
    <row r="51" spans="1:6" s="73" customFormat="1" ht="12" customHeight="1" x14ac:dyDescent="0.2">
      <c r="A51" s="74" t="s">
        <v>569</v>
      </c>
      <c r="B51" s="238" t="s">
        <v>364</v>
      </c>
      <c r="C51" s="78" t="s">
        <v>566</v>
      </c>
      <c r="D51" s="76"/>
      <c r="E51" s="76">
        <f t="shared" si="13"/>
        <v>0</v>
      </c>
      <c r="F51" s="76"/>
    </row>
    <row r="52" spans="1:6" s="73" customFormat="1" ht="13.5" customHeight="1" x14ac:dyDescent="0.2">
      <c r="A52" s="74" t="s">
        <v>570</v>
      </c>
      <c r="B52" s="238" t="s">
        <v>365</v>
      </c>
      <c r="C52" s="78" t="s">
        <v>594</v>
      </c>
      <c r="D52" s="76"/>
      <c r="E52" s="76">
        <f t="shared" si="13"/>
        <v>0</v>
      </c>
      <c r="F52" s="76"/>
    </row>
    <row r="53" spans="1:6" s="73" customFormat="1" ht="12" customHeight="1" x14ac:dyDescent="0.2">
      <c r="A53" s="80" t="s">
        <v>571</v>
      </c>
      <c r="B53" s="239" t="s">
        <v>567</v>
      </c>
      <c r="C53" s="81" t="s">
        <v>573</v>
      </c>
      <c r="D53" s="83"/>
      <c r="E53" s="83">
        <f t="shared" si="13"/>
        <v>0</v>
      </c>
      <c r="F53" s="83"/>
    </row>
    <row r="54" spans="1:6" s="73" customFormat="1" ht="12" customHeight="1" thickBot="1" x14ac:dyDescent="0.25">
      <c r="A54" s="80" t="s">
        <v>572</v>
      </c>
      <c r="B54" s="239" t="s">
        <v>564</v>
      </c>
      <c r="C54" s="81" t="s">
        <v>574</v>
      </c>
      <c r="D54" s="83"/>
      <c r="E54" s="83">
        <f t="shared" si="13"/>
        <v>0</v>
      </c>
      <c r="F54" s="83"/>
    </row>
    <row r="55" spans="1:6" s="73" customFormat="1" ht="12" customHeight="1" thickBot="1" x14ac:dyDescent="0.25">
      <c r="A55" s="71" t="s">
        <v>83</v>
      </c>
      <c r="B55" s="236" t="s">
        <v>366</v>
      </c>
      <c r="C55" s="82" t="s">
        <v>84</v>
      </c>
      <c r="D55" s="52">
        <f>SUM(D56:D56)</f>
        <v>0</v>
      </c>
      <c r="E55" s="52">
        <f t="shared" ref="E55:F55" si="14">SUM(E56:E56)</f>
        <v>0</v>
      </c>
      <c r="F55" s="52">
        <f t="shared" si="14"/>
        <v>0</v>
      </c>
    </row>
    <row r="56" spans="1:6" s="73" customFormat="1" ht="12" customHeight="1" x14ac:dyDescent="0.2">
      <c r="A56" s="74" t="s">
        <v>580</v>
      </c>
      <c r="B56" s="237" t="s">
        <v>367</v>
      </c>
      <c r="C56" s="75" t="s">
        <v>575</v>
      </c>
      <c r="D56" s="85"/>
      <c r="E56" s="85">
        <f t="shared" ref="E56:E60" si="15">F56-D56</f>
        <v>0</v>
      </c>
      <c r="F56" s="85"/>
    </row>
    <row r="57" spans="1:6" s="73" customFormat="1" ht="12" customHeight="1" x14ac:dyDescent="0.2">
      <c r="A57" s="74" t="s">
        <v>581</v>
      </c>
      <c r="B57" s="237" t="s">
        <v>368</v>
      </c>
      <c r="C57" s="78" t="s">
        <v>576</v>
      </c>
      <c r="D57" s="85"/>
      <c r="E57" s="85">
        <f t="shared" si="15"/>
        <v>0</v>
      </c>
      <c r="F57" s="85"/>
    </row>
    <row r="58" spans="1:6" s="73" customFormat="1" ht="11.25" customHeight="1" x14ac:dyDescent="0.2">
      <c r="A58" s="74" t="s">
        <v>582</v>
      </c>
      <c r="B58" s="237" t="s">
        <v>369</v>
      </c>
      <c r="C58" s="78" t="s">
        <v>595</v>
      </c>
      <c r="D58" s="85"/>
      <c r="E58" s="85">
        <f t="shared" si="15"/>
        <v>0</v>
      </c>
      <c r="F58" s="85"/>
    </row>
    <row r="59" spans="1:6" s="73" customFormat="1" ht="12" customHeight="1" x14ac:dyDescent="0.2">
      <c r="A59" s="74" t="s">
        <v>581</v>
      </c>
      <c r="B59" s="243" t="s">
        <v>578</v>
      </c>
      <c r="C59" s="81" t="s">
        <v>577</v>
      </c>
      <c r="D59" s="85"/>
      <c r="E59" s="85">
        <f t="shared" si="15"/>
        <v>0</v>
      </c>
      <c r="F59" s="85"/>
    </row>
    <row r="60" spans="1:6" s="73" customFormat="1" ht="12" customHeight="1" thickBot="1" x14ac:dyDescent="0.25">
      <c r="A60" s="74" t="s">
        <v>582</v>
      </c>
      <c r="B60" s="239" t="s">
        <v>585</v>
      </c>
      <c r="C60" s="81" t="s">
        <v>579</v>
      </c>
      <c r="D60" s="85"/>
      <c r="E60" s="85">
        <f t="shared" si="15"/>
        <v>0</v>
      </c>
      <c r="F60" s="85"/>
    </row>
    <row r="61" spans="1:6" s="73" customFormat="1" ht="12" customHeight="1" thickBot="1" x14ac:dyDescent="0.25">
      <c r="A61" s="71" t="s">
        <v>85</v>
      </c>
      <c r="B61" s="236"/>
      <c r="C61" s="72" t="s">
        <v>86</v>
      </c>
      <c r="D61" s="59">
        <f>+D5+D12+D18+D24+D32+D43+D49+D55</f>
        <v>1195101519</v>
      </c>
      <c r="E61" s="59">
        <f t="shared" ref="E61:F61" si="16">+E5+E12+E18+E24+E32+E43+E49+E55</f>
        <v>-50000</v>
      </c>
      <c r="F61" s="59">
        <f t="shared" si="16"/>
        <v>1195051519</v>
      </c>
    </row>
    <row r="62" spans="1:6" s="73" customFormat="1" ht="12" customHeight="1" thickBot="1" x14ac:dyDescent="0.25">
      <c r="A62" s="88" t="s">
        <v>87</v>
      </c>
      <c r="B62" s="236" t="s">
        <v>371</v>
      </c>
      <c r="C62" s="82" t="s">
        <v>88</v>
      </c>
      <c r="D62" s="52">
        <f>SUM(D63:D65)</f>
        <v>0</v>
      </c>
      <c r="E62" s="52">
        <f t="shared" ref="E62:F62" si="17">SUM(E63:E65)</f>
        <v>0</v>
      </c>
      <c r="F62" s="52">
        <f t="shared" si="17"/>
        <v>0</v>
      </c>
    </row>
    <row r="63" spans="1:6" s="73" customFormat="1" ht="12" customHeight="1" x14ac:dyDescent="0.2">
      <c r="A63" s="74" t="s">
        <v>89</v>
      </c>
      <c r="B63" s="237" t="s">
        <v>372</v>
      </c>
      <c r="C63" s="75" t="s">
        <v>90</v>
      </c>
      <c r="D63" s="85"/>
      <c r="E63" s="85">
        <f t="shared" ref="E63:E65" si="18">F63-D63</f>
        <v>0</v>
      </c>
      <c r="F63" s="85"/>
    </row>
    <row r="64" spans="1:6" s="73" customFormat="1" ht="12" customHeight="1" x14ac:dyDescent="0.2">
      <c r="A64" s="77" t="s">
        <v>91</v>
      </c>
      <c r="B64" s="237" t="s">
        <v>373</v>
      </c>
      <c r="C64" s="78" t="s">
        <v>92</v>
      </c>
      <c r="D64" s="85"/>
      <c r="E64" s="85">
        <f t="shared" si="18"/>
        <v>0</v>
      </c>
      <c r="F64" s="85"/>
    </row>
    <row r="65" spans="1:6" s="73" customFormat="1" ht="12" customHeight="1" thickBot="1" x14ac:dyDescent="0.25">
      <c r="A65" s="80" t="s">
        <v>93</v>
      </c>
      <c r="B65" s="237" t="s">
        <v>374</v>
      </c>
      <c r="C65" s="89" t="s">
        <v>94</v>
      </c>
      <c r="D65" s="85"/>
      <c r="E65" s="85">
        <f t="shared" si="18"/>
        <v>0</v>
      </c>
      <c r="F65" s="85"/>
    </row>
    <row r="66" spans="1:6" s="73" customFormat="1" ht="12" customHeight="1" thickBot="1" x14ac:dyDescent="0.25">
      <c r="A66" s="88" t="s">
        <v>95</v>
      </c>
      <c r="B66" s="236" t="s">
        <v>375</v>
      </c>
      <c r="C66" s="82" t="s">
        <v>96</v>
      </c>
      <c r="D66" s="52">
        <f>SUM(D67:D70)</f>
        <v>0</v>
      </c>
      <c r="E66" s="52">
        <f t="shared" ref="E66:F66" si="19">SUM(E67:E70)</f>
        <v>0</v>
      </c>
      <c r="F66" s="52">
        <f t="shared" si="19"/>
        <v>0</v>
      </c>
    </row>
    <row r="67" spans="1:6" s="73" customFormat="1" ht="12" customHeight="1" x14ac:dyDescent="0.2">
      <c r="A67" s="74" t="s">
        <v>97</v>
      </c>
      <c r="B67" s="237" t="s">
        <v>376</v>
      </c>
      <c r="C67" s="75" t="s">
        <v>98</v>
      </c>
      <c r="D67" s="85"/>
      <c r="E67" s="85">
        <f t="shared" ref="E67:E70" si="20">F67-D67</f>
        <v>0</v>
      </c>
      <c r="F67" s="85"/>
    </row>
    <row r="68" spans="1:6" s="73" customFormat="1" ht="12" customHeight="1" x14ac:dyDescent="0.2">
      <c r="A68" s="77" t="s">
        <v>99</v>
      </c>
      <c r="B68" s="237" t="s">
        <v>377</v>
      </c>
      <c r="C68" s="78" t="s">
        <v>100</v>
      </c>
      <c r="D68" s="85"/>
      <c r="E68" s="85">
        <f t="shared" si="20"/>
        <v>0</v>
      </c>
      <c r="F68" s="85"/>
    </row>
    <row r="69" spans="1:6" s="73" customFormat="1" ht="12" customHeight="1" x14ac:dyDescent="0.2">
      <c r="A69" s="77" t="s">
        <v>101</v>
      </c>
      <c r="B69" s="237" t="s">
        <v>378</v>
      </c>
      <c r="C69" s="78" t="s">
        <v>102</v>
      </c>
      <c r="D69" s="85"/>
      <c r="E69" s="85">
        <f t="shared" si="20"/>
        <v>0</v>
      </c>
      <c r="F69" s="85"/>
    </row>
    <row r="70" spans="1:6" s="73" customFormat="1" ht="12" customHeight="1" thickBot="1" x14ac:dyDescent="0.25">
      <c r="A70" s="80" t="s">
        <v>103</v>
      </c>
      <c r="B70" s="237" t="s">
        <v>379</v>
      </c>
      <c r="C70" s="81" t="s">
        <v>104</v>
      </c>
      <c r="D70" s="85"/>
      <c r="E70" s="85">
        <f t="shared" si="20"/>
        <v>0</v>
      </c>
      <c r="F70" s="85"/>
    </row>
    <row r="71" spans="1:6" s="73" customFormat="1" ht="12" customHeight="1" thickBot="1" x14ac:dyDescent="0.25">
      <c r="A71" s="88" t="s">
        <v>105</v>
      </c>
      <c r="B71" s="236" t="s">
        <v>380</v>
      </c>
      <c r="C71" s="82" t="s">
        <v>106</v>
      </c>
      <c r="D71" s="52">
        <f>SUM(D72:D73)</f>
        <v>231599046.40000001</v>
      </c>
      <c r="E71" s="52">
        <f t="shared" ref="E71:F71" si="21">SUM(E72:E73)</f>
        <v>0</v>
      </c>
      <c r="F71" s="52">
        <f t="shared" si="21"/>
        <v>231599046.40000001</v>
      </c>
    </row>
    <row r="72" spans="1:6" s="73" customFormat="1" ht="12" customHeight="1" x14ac:dyDescent="0.2">
      <c r="A72" s="74" t="s">
        <v>107</v>
      </c>
      <c r="B72" s="237" t="s">
        <v>381</v>
      </c>
      <c r="C72" s="75" t="s">
        <v>108</v>
      </c>
      <c r="D72" s="85">
        <v>231599046.40000001</v>
      </c>
      <c r="E72" s="85">
        <f t="shared" ref="E72:E73" si="22">F72-D72</f>
        <v>0</v>
      </c>
      <c r="F72" s="85">
        <v>231599046.40000001</v>
      </c>
    </row>
    <row r="73" spans="1:6" s="73" customFormat="1" ht="12" customHeight="1" thickBot="1" x14ac:dyDescent="0.25">
      <c r="A73" s="80" t="s">
        <v>109</v>
      </c>
      <c r="B73" s="237" t="s">
        <v>382</v>
      </c>
      <c r="C73" s="81" t="s">
        <v>110</v>
      </c>
      <c r="D73" s="85"/>
      <c r="E73" s="85">
        <f t="shared" si="22"/>
        <v>0</v>
      </c>
      <c r="F73" s="85"/>
    </row>
    <row r="74" spans="1:6" s="73" customFormat="1" ht="12" customHeight="1" thickBot="1" x14ac:dyDescent="0.25">
      <c r="A74" s="88" t="s">
        <v>111</v>
      </c>
      <c r="B74" s="236"/>
      <c r="C74" s="82" t="s">
        <v>112</v>
      </c>
      <c r="D74" s="52">
        <f>SUM(D75:D77)</f>
        <v>0</v>
      </c>
      <c r="E74" s="52">
        <f t="shared" ref="E74:F74" si="23">SUM(E75:E77)</f>
        <v>0</v>
      </c>
      <c r="F74" s="52">
        <f t="shared" si="23"/>
        <v>0</v>
      </c>
    </row>
    <row r="75" spans="1:6" s="73" customFormat="1" ht="12" customHeight="1" x14ac:dyDescent="0.2">
      <c r="A75" s="74" t="s">
        <v>587</v>
      </c>
      <c r="B75" s="237" t="s">
        <v>383</v>
      </c>
      <c r="C75" s="75" t="s">
        <v>113</v>
      </c>
      <c r="D75" s="85"/>
      <c r="E75" s="85">
        <f t="shared" ref="E75:E77" si="24">F75-D75</f>
        <v>0</v>
      </c>
      <c r="F75" s="85"/>
    </row>
    <row r="76" spans="1:6" s="73" customFormat="1" ht="12" customHeight="1" x14ac:dyDescent="0.2">
      <c r="A76" s="77" t="s">
        <v>588</v>
      </c>
      <c r="B76" s="238" t="s">
        <v>384</v>
      </c>
      <c r="C76" s="78" t="s">
        <v>114</v>
      </c>
      <c r="D76" s="85"/>
      <c r="E76" s="85">
        <f t="shared" si="24"/>
        <v>0</v>
      </c>
      <c r="F76" s="85"/>
    </row>
    <row r="77" spans="1:6" s="73" customFormat="1" ht="12" customHeight="1" thickBot="1" x14ac:dyDescent="0.25">
      <c r="A77" s="80" t="s">
        <v>589</v>
      </c>
      <c r="B77" s="239" t="s">
        <v>586</v>
      </c>
      <c r="C77" s="81" t="s">
        <v>631</v>
      </c>
      <c r="D77" s="85"/>
      <c r="E77" s="85">
        <f t="shared" si="24"/>
        <v>0</v>
      </c>
      <c r="F77" s="85"/>
    </row>
    <row r="78" spans="1:6" s="73" customFormat="1" ht="12" customHeight="1" thickBot="1" x14ac:dyDescent="0.25">
      <c r="A78" s="88" t="s">
        <v>115</v>
      </c>
      <c r="B78" s="236" t="s">
        <v>385</v>
      </c>
      <c r="C78" s="82" t="s">
        <v>116</v>
      </c>
      <c r="D78" s="52">
        <f>SUM(D79:D82)</f>
        <v>0</v>
      </c>
      <c r="E78" s="52">
        <f t="shared" ref="E78:F78" si="25">SUM(E79:E82)</f>
        <v>0</v>
      </c>
      <c r="F78" s="52">
        <f t="shared" si="25"/>
        <v>0</v>
      </c>
    </row>
    <row r="79" spans="1:6" s="73" customFormat="1" ht="12" customHeight="1" x14ac:dyDescent="0.2">
      <c r="A79" s="90" t="s">
        <v>590</v>
      </c>
      <c r="B79" s="237" t="s">
        <v>386</v>
      </c>
      <c r="C79" s="75" t="s">
        <v>632</v>
      </c>
      <c r="D79" s="85"/>
      <c r="E79" s="85">
        <f t="shared" ref="E79:E82" si="26">F79-D79</f>
        <v>0</v>
      </c>
      <c r="F79" s="85"/>
    </row>
    <row r="80" spans="1:6" s="73" customFormat="1" ht="12" customHeight="1" x14ac:dyDescent="0.2">
      <c r="A80" s="91" t="s">
        <v>591</v>
      </c>
      <c r="B80" s="237" t="s">
        <v>387</v>
      </c>
      <c r="C80" s="78" t="s">
        <v>633</v>
      </c>
      <c r="D80" s="85"/>
      <c r="E80" s="85">
        <f t="shared" si="26"/>
        <v>0</v>
      </c>
      <c r="F80" s="85"/>
    </row>
    <row r="81" spans="1:6" s="73" customFormat="1" ht="12" customHeight="1" x14ac:dyDescent="0.2">
      <c r="A81" s="91" t="s">
        <v>592</v>
      </c>
      <c r="B81" s="237" t="s">
        <v>388</v>
      </c>
      <c r="C81" s="78" t="s">
        <v>634</v>
      </c>
      <c r="D81" s="85"/>
      <c r="E81" s="85">
        <f t="shared" si="26"/>
        <v>0</v>
      </c>
      <c r="F81" s="85"/>
    </row>
    <row r="82" spans="1:6" s="73" customFormat="1" ht="12" customHeight="1" thickBot="1" x14ac:dyDescent="0.25">
      <c r="A82" s="92" t="s">
        <v>593</v>
      </c>
      <c r="B82" s="237" t="s">
        <v>389</v>
      </c>
      <c r="C82" s="81" t="s">
        <v>635</v>
      </c>
      <c r="D82" s="85"/>
      <c r="E82" s="85">
        <f t="shared" si="26"/>
        <v>0</v>
      </c>
      <c r="F82" s="85"/>
    </row>
    <row r="83" spans="1:6" s="73" customFormat="1" ht="13.5" customHeight="1" thickBot="1" x14ac:dyDescent="0.25">
      <c r="A83" s="88" t="s">
        <v>119</v>
      </c>
      <c r="B83" s="236" t="s">
        <v>390</v>
      </c>
      <c r="C83" s="82" t="s">
        <v>120</v>
      </c>
      <c r="D83" s="93"/>
      <c r="E83" s="93"/>
      <c r="F83" s="93"/>
    </row>
    <row r="84" spans="1:6" s="73" customFormat="1" ht="13.5" customHeight="1" thickBot="1" x14ac:dyDescent="0.25">
      <c r="A84" s="555" t="s">
        <v>182</v>
      </c>
      <c r="B84" s="236"/>
      <c r="C84" s="82" t="s">
        <v>657</v>
      </c>
      <c r="D84" s="93"/>
      <c r="E84" s="93"/>
      <c r="F84" s="93"/>
    </row>
    <row r="85" spans="1:6" s="73" customFormat="1" ht="15.75" customHeight="1" thickBot="1" x14ac:dyDescent="0.25">
      <c r="A85" s="555" t="s">
        <v>185</v>
      </c>
      <c r="B85" s="236" t="s">
        <v>370</v>
      </c>
      <c r="C85" s="94" t="s">
        <v>122</v>
      </c>
      <c r="D85" s="59">
        <f>+D62+D66+D71+D74+D78+D83</f>
        <v>231599046.40000001</v>
      </c>
      <c r="E85" s="59">
        <f t="shared" ref="E85:F85" si="27">+E62+E66+E71+E74+E78+E83</f>
        <v>0</v>
      </c>
      <c r="F85" s="59">
        <f t="shared" si="27"/>
        <v>231599046.40000001</v>
      </c>
    </row>
    <row r="86" spans="1:6" s="73" customFormat="1" ht="16.5" customHeight="1" thickBot="1" x14ac:dyDescent="0.25">
      <c r="A86" s="555" t="s">
        <v>188</v>
      </c>
      <c r="B86" s="240"/>
      <c r="C86" s="95" t="s">
        <v>124</v>
      </c>
      <c r="D86" s="59">
        <f>+D61+D85</f>
        <v>1426700565.4000001</v>
      </c>
      <c r="E86" s="59">
        <f t="shared" ref="E86:F86" si="28">+E61+E85</f>
        <v>-50000</v>
      </c>
      <c r="F86" s="59">
        <f t="shared" si="28"/>
        <v>1426650565.4000001</v>
      </c>
    </row>
    <row r="87" spans="1:6" s="73" customFormat="1" x14ac:dyDescent="0.2">
      <c r="A87" s="121"/>
      <c r="B87" s="96"/>
      <c r="C87" s="122"/>
      <c r="D87" s="123"/>
      <c r="E87" s="123"/>
      <c r="F87" s="123"/>
    </row>
    <row r="88" spans="1:6" ht="16.5" customHeight="1" x14ac:dyDescent="0.25">
      <c r="A88" s="610" t="s">
        <v>125</v>
      </c>
      <c r="B88" s="610"/>
      <c r="C88" s="610"/>
      <c r="D88" s="610"/>
      <c r="E88" s="596"/>
      <c r="F88" s="596"/>
    </row>
    <row r="89" spans="1:6" s="97" customFormat="1" ht="16.5" customHeight="1" thickBot="1" x14ac:dyDescent="0.3">
      <c r="A89" s="611" t="s">
        <v>126</v>
      </c>
      <c r="B89" s="611"/>
      <c r="C89" s="611"/>
      <c r="D89" s="63"/>
      <c r="E89" s="63"/>
      <c r="F89" s="63" t="s">
        <v>661</v>
      </c>
    </row>
    <row r="90" spans="1:6" ht="38.1" customHeight="1" thickBot="1" x14ac:dyDescent="0.3">
      <c r="A90" s="64" t="s">
        <v>4</v>
      </c>
      <c r="B90" s="180" t="s">
        <v>295</v>
      </c>
      <c r="C90" s="65" t="s">
        <v>127</v>
      </c>
      <c r="D90" s="595" t="s">
        <v>698</v>
      </c>
      <c r="E90" s="595" t="s">
        <v>727</v>
      </c>
      <c r="F90" s="595" t="s">
        <v>728</v>
      </c>
    </row>
    <row r="91" spans="1:6" s="70" customFormat="1" ht="12" customHeight="1" thickBot="1" x14ac:dyDescent="0.25">
      <c r="A91" s="51">
        <v>1</v>
      </c>
      <c r="B91" s="51">
        <v>2</v>
      </c>
      <c r="C91" s="98">
        <v>2</v>
      </c>
      <c r="D91" s="99">
        <v>3</v>
      </c>
      <c r="E91" s="99">
        <v>3</v>
      </c>
      <c r="F91" s="99">
        <v>3</v>
      </c>
    </row>
    <row r="92" spans="1:6" ht="12" customHeight="1" thickBot="1" x14ac:dyDescent="0.3">
      <c r="A92" s="100" t="s">
        <v>6</v>
      </c>
      <c r="B92" s="241"/>
      <c r="C92" s="101" t="s">
        <v>128</v>
      </c>
      <c r="D92" s="102">
        <f>SUM(D93:D97)</f>
        <v>1293719857</v>
      </c>
      <c r="E92" s="102">
        <f t="shared" ref="E92:F92" si="29">SUM(E93:E97)</f>
        <v>0</v>
      </c>
      <c r="F92" s="102">
        <f t="shared" si="29"/>
        <v>1293719857</v>
      </c>
    </row>
    <row r="93" spans="1:6" ht="12" customHeight="1" x14ac:dyDescent="0.25">
      <c r="A93" s="103" t="s">
        <v>8</v>
      </c>
      <c r="B93" s="242" t="s">
        <v>296</v>
      </c>
      <c r="C93" s="104" t="s">
        <v>129</v>
      </c>
      <c r="D93" s="105">
        <v>563166000</v>
      </c>
      <c r="E93" s="105">
        <f t="shared" ref="E93:E97" si="30">F93-D93</f>
        <v>0</v>
      </c>
      <c r="F93" s="105">
        <v>563166000</v>
      </c>
    </row>
    <row r="94" spans="1:6" ht="12" customHeight="1" x14ac:dyDescent="0.25">
      <c r="A94" s="77" t="s">
        <v>10</v>
      </c>
      <c r="B94" s="238" t="s">
        <v>297</v>
      </c>
      <c r="C94" s="15" t="s">
        <v>130</v>
      </c>
      <c r="D94" s="79">
        <v>120111000</v>
      </c>
      <c r="E94" s="79">
        <f t="shared" si="30"/>
        <v>0</v>
      </c>
      <c r="F94" s="79">
        <v>120111000</v>
      </c>
    </row>
    <row r="95" spans="1:6" ht="12" customHeight="1" x14ac:dyDescent="0.25">
      <c r="A95" s="77" t="s">
        <v>12</v>
      </c>
      <c r="B95" s="238" t="s">
        <v>298</v>
      </c>
      <c r="C95" s="15" t="s">
        <v>131</v>
      </c>
      <c r="D95" s="83">
        <v>502730000</v>
      </c>
      <c r="E95" s="83">
        <f t="shared" si="30"/>
        <v>0</v>
      </c>
      <c r="F95" s="83">
        <v>502730000</v>
      </c>
    </row>
    <row r="96" spans="1:6" ht="12" customHeight="1" x14ac:dyDescent="0.25">
      <c r="A96" s="77" t="s">
        <v>13</v>
      </c>
      <c r="B96" s="238" t="s">
        <v>299</v>
      </c>
      <c r="C96" s="106" t="s">
        <v>132</v>
      </c>
      <c r="D96" s="83">
        <v>460000</v>
      </c>
      <c r="E96" s="83">
        <f t="shared" si="30"/>
        <v>0</v>
      </c>
      <c r="F96" s="83">
        <v>460000</v>
      </c>
    </row>
    <row r="97" spans="1:6" ht="12" customHeight="1" thickBot="1" x14ac:dyDescent="0.3">
      <c r="A97" s="77" t="s">
        <v>133</v>
      </c>
      <c r="B97" s="245" t="s">
        <v>300</v>
      </c>
      <c r="C97" s="107" t="s">
        <v>134</v>
      </c>
      <c r="D97" s="83">
        <v>107252857</v>
      </c>
      <c r="E97" s="83">
        <f t="shared" si="30"/>
        <v>0</v>
      </c>
      <c r="F97" s="83">
        <v>107252857</v>
      </c>
    </row>
    <row r="98" spans="1:6" ht="12" customHeight="1" thickBot="1" x14ac:dyDescent="0.3">
      <c r="A98" s="71" t="s">
        <v>17</v>
      </c>
      <c r="B98" s="236" t="s">
        <v>304</v>
      </c>
      <c r="C98" s="20" t="s">
        <v>636</v>
      </c>
      <c r="D98" s="52">
        <f>+D99+D101+D100</f>
        <v>19267457</v>
      </c>
      <c r="E98" s="52">
        <f t="shared" ref="E98:F98" si="31">+E99+E101+E100</f>
        <v>-1000000</v>
      </c>
      <c r="F98" s="52">
        <f t="shared" si="31"/>
        <v>18267457</v>
      </c>
    </row>
    <row r="99" spans="1:6" ht="12" customHeight="1" x14ac:dyDescent="0.25">
      <c r="A99" s="74" t="s">
        <v>400</v>
      </c>
      <c r="B99" s="237" t="s">
        <v>304</v>
      </c>
      <c r="C99" s="18" t="s">
        <v>140</v>
      </c>
      <c r="D99" s="76">
        <v>15077457</v>
      </c>
      <c r="E99" s="76">
        <f t="shared" ref="E99:E101" si="32">F99-D99</f>
        <v>-1000000</v>
      </c>
      <c r="F99" s="76">
        <v>14077457</v>
      </c>
    </row>
    <row r="100" spans="1:6" ht="12" customHeight="1" x14ac:dyDescent="0.25">
      <c r="A100" s="74" t="s">
        <v>401</v>
      </c>
      <c r="B100" s="243" t="s">
        <v>304</v>
      </c>
      <c r="C100" s="277" t="s">
        <v>597</v>
      </c>
      <c r="D100" s="231">
        <v>4190000</v>
      </c>
      <c r="E100" s="231">
        <f t="shared" si="32"/>
        <v>0</v>
      </c>
      <c r="F100" s="231">
        <v>4190000</v>
      </c>
    </row>
    <row r="101" spans="1:6" ht="12" customHeight="1" thickBot="1" x14ac:dyDescent="0.3">
      <c r="A101" s="74" t="s">
        <v>402</v>
      </c>
      <c r="B101" s="239" t="s">
        <v>304</v>
      </c>
      <c r="C101" s="110" t="s">
        <v>596</v>
      </c>
      <c r="D101" s="83"/>
      <c r="E101" s="83">
        <f t="shared" si="32"/>
        <v>0</v>
      </c>
      <c r="F101" s="83"/>
    </row>
    <row r="102" spans="1:6" ht="12" customHeight="1" thickBot="1" x14ac:dyDescent="0.3">
      <c r="A102" s="71" t="s">
        <v>29</v>
      </c>
      <c r="B102" s="236"/>
      <c r="C102" s="109" t="s">
        <v>639</v>
      </c>
      <c r="D102" s="52">
        <f>+D103+D105+D107</f>
        <v>83683000</v>
      </c>
      <c r="E102" s="52">
        <f t="shared" ref="E102:F102" si="33">+E103+E105+E107</f>
        <v>950000</v>
      </c>
      <c r="F102" s="52">
        <f t="shared" si="33"/>
        <v>84633000</v>
      </c>
    </row>
    <row r="103" spans="1:6" ht="12" customHeight="1" x14ac:dyDescent="0.25">
      <c r="A103" s="74" t="s">
        <v>605</v>
      </c>
      <c r="B103" s="237" t="s">
        <v>301</v>
      </c>
      <c r="C103" s="15" t="s">
        <v>135</v>
      </c>
      <c r="D103" s="76">
        <v>33133000</v>
      </c>
      <c r="E103" s="76">
        <f t="shared" ref="E103:E107" si="34">F103-D103</f>
        <v>950000</v>
      </c>
      <c r="F103" s="76">
        <v>34083000</v>
      </c>
    </row>
    <row r="104" spans="1:6" ht="12" customHeight="1" x14ac:dyDescent="0.25">
      <c r="A104" s="74" t="s">
        <v>606</v>
      </c>
      <c r="B104" s="246" t="s">
        <v>301</v>
      </c>
      <c r="C104" s="110" t="s">
        <v>136</v>
      </c>
      <c r="D104" s="76">
        <v>0</v>
      </c>
      <c r="E104" s="76">
        <f t="shared" si="34"/>
        <v>0</v>
      </c>
      <c r="F104" s="76">
        <v>0</v>
      </c>
    </row>
    <row r="105" spans="1:6" ht="12" customHeight="1" x14ac:dyDescent="0.25">
      <c r="A105" s="74" t="s">
        <v>607</v>
      </c>
      <c r="B105" s="246" t="s">
        <v>302</v>
      </c>
      <c r="C105" s="110" t="s">
        <v>137</v>
      </c>
      <c r="D105" s="79">
        <v>50550000</v>
      </c>
      <c r="E105" s="79">
        <f t="shared" si="34"/>
        <v>0</v>
      </c>
      <c r="F105" s="79">
        <v>50550000</v>
      </c>
    </row>
    <row r="106" spans="1:6" ht="12" customHeight="1" x14ac:dyDescent="0.25">
      <c r="A106" s="74" t="s">
        <v>637</v>
      </c>
      <c r="B106" s="246" t="s">
        <v>302</v>
      </c>
      <c r="C106" s="110" t="s">
        <v>138</v>
      </c>
      <c r="D106" s="55">
        <v>0</v>
      </c>
      <c r="E106" s="55">
        <f t="shared" si="34"/>
        <v>0</v>
      </c>
      <c r="F106" s="55">
        <v>0</v>
      </c>
    </row>
    <row r="107" spans="1:6" ht="12" customHeight="1" thickBot="1" x14ac:dyDescent="0.3">
      <c r="A107" s="74" t="s">
        <v>638</v>
      </c>
      <c r="B107" s="243" t="s">
        <v>303</v>
      </c>
      <c r="C107" s="111" t="s">
        <v>139</v>
      </c>
      <c r="D107" s="55">
        <v>0</v>
      </c>
      <c r="E107" s="55">
        <f t="shared" si="34"/>
        <v>0</v>
      </c>
      <c r="F107" s="55">
        <v>0</v>
      </c>
    </row>
    <row r="108" spans="1:6" ht="12" customHeight="1" thickBot="1" x14ac:dyDescent="0.3">
      <c r="A108" s="71" t="s">
        <v>141</v>
      </c>
      <c r="B108" s="236"/>
      <c r="C108" s="20" t="s">
        <v>142</v>
      </c>
      <c r="D108" s="52">
        <f>+D92+D102+D98</f>
        <v>1396670314</v>
      </c>
      <c r="E108" s="52">
        <f t="shared" ref="E108:F108" si="35">+E92+E102+E98</f>
        <v>-50000</v>
      </c>
      <c r="F108" s="52">
        <f t="shared" si="35"/>
        <v>1396620314</v>
      </c>
    </row>
    <row r="109" spans="1:6" ht="12" customHeight="1" thickBot="1" x14ac:dyDescent="0.3">
      <c r="A109" s="71" t="s">
        <v>43</v>
      </c>
      <c r="B109" s="236"/>
      <c r="C109" s="20" t="s">
        <v>143</v>
      </c>
      <c r="D109" s="52">
        <f>+D110+D111+D112</f>
        <v>0</v>
      </c>
      <c r="E109" s="52">
        <f t="shared" ref="E109:F109" si="36">+E110+E111+E112</f>
        <v>0</v>
      </c>
      <c r="F109" s="52">
        <f t="shared" si="36"/>
        <v>0</v>
      </c>
    </row>
    <row r="110" spans="1:6" ht="12" customHeight="1" x14ac:dyDescent="0.25">
      <c r="A110" s="74" t="s">
        <v>45</v>
      </c>
      <c r="B110" s="237" t="s">
        <v>305</v>
      </c>
      <c r="C110" s="18" t="s">
        <v>144</v>
      </c>
      <c r="D110" s="55"/>
      <c r="E110" s="55">
        <f t="shared" ref="E110:E112" si="37">F110-D110</f>
        <v>0</v>
      </c>
      <c r="F110" s="55"/>
    </row>
    <row r="111" spans="1:6" ht="12" customHeight="1" x14ac:dyDescent="0.25">
      <c r="A111" s="74" t="s">
        <v>47</v>
      </c>
      <c r="B111" s="237" t="s">
        <v>306</v>
      </c>
      <c r="C111" s="18" t="s">
        <v>145</v>
      </c>
      <c r="D111" s="55"/>
      <c r="E111" s="55">
        <f t="shared" si="37"/>
        <v>0</v>
      </c>
      <c r="F111" s="55"/>
    </row>
    <row r="112" spans="1:6" ht="12" customHeight="1" thickBot="1" x14ac:dyDescent="0.3">
      <c r="A112" s="108" t="s">
        <v>49</v>
      </c>
      <c r="B112" s="243" t="s">
        <v>307</v>
      </c>
      <c r="C112" s="58" t="s">
        <v>146</v>
      </c>
      <c r="D112" s="55"/>
      <c r="E112" s="55">
        <f t="shared" si="37"/>
        <v>0</v>
      </c>
      <c r="F112" s="55"/>
    </row>
    <row r="113" spans="1:6" ht="12" customHeight="1" thickBot="1" x14ac:dyDescent="0.3">
      <c r="A113" s="71" t="s">
        <v>65</v>
      </c>
      <c r="B113" s="236" t="s">
        <v>308</v>
      </c>
      <c r="C113" s="20" t="s">
        <v>147</v>
      </c>
      <c r="D113" s="52">
        <f>+D114+D117+D118+D119</f>
        <v>0</v>
      </c>
      <c r="E113" s="52">
        <f t="shared" ref="E113:F113" si="38">+E114+E117+E118+E119</f>
        <v>0</v>
      </c>
      <c r="F113" s="52">
        <f t="shared" si="38"/>
        <v>0</v>
      </c>
    </row>
    <row r="114" spans="1:6" ht="12" customHeight="1" x14ac:dyDescent="0.25">
      <c r="A114" s="74" t="s">
        <v>411</v>
      </c>
      <c r="B114" s="237" t="s">
        <v>309</v>
      </c>
      <c r="C114" s="18" t="s">
        <v>640</v>
      </c>
      <c r="D114" s="55"/>
      <c r="E114" s="55">
        <f t="shared" ref="E114:E119" si="39">F114-D114</f>
        <v>0</v>
      </c>
      <c r="F114" s="55"/>
    </row>
    <row r="115" spans="1:6" ht="12" customHeight="1" x14ac:dyDescent="0.25">
      <c r="A115" s="74" t="s">
        <v>412</v>
      </c>
      <c r="B115" s="237"/>
      <c r="C115" s="18" t="s">
        <v>641</v>
      </c>
      <c r="D115" s="55"/>
      <c r="E115" s="55">
        <f t="shared" si="39"/>
        <v>0</v>
      </c>
      <c r="F115" s="55"/>
    </row>
    <row r="116" spans="1:6" ht="12" customHeight="1" x14ac:dyDescent="0.25">
      <c r="A116" s="74" t="s">
        <v>413</v>
      </c>
      <c r="B116" s="237"/>
      <c r="C116" s="18" t="s">
        <v>642</v>
      </c>
      <c r="D116" s="55"/>
      <c r="E116" s="55">
        <f t="shared" si="39"/>
        <v>0</v>
      </c>
      <c r="F116" s="55"/>
    </row>
    <row r="117" spans="1:6" ht="12" customHeight="1" x14ac:dyDescent="0.25">
      <c r="A117" s="74" t="s">
        <v>414</v>
      </c>
      <c r="B117" s="237" t="s">
        <v>310</v>
      </c>
      <c r="C117" s="18" t="s">
        <v>643</v>
      </c>
      <c r="D117" s="55"/>
      <c r="E117" s="55">
        <f t="shared" si="39"/>
        <v>0</v>
      </c>
      <c r="F117" s="55"/>
    </row>
    <row r="118" spans="1:6" ht="12" customHeight="1" x14ac:dyDescent="0.25">
      <c r="A118" s="74" t="s">
        <v>598</v>
      </c>
      <c r="B118" s="237" t="s">
        <v>311</v>
      </c>
      <c r="C118" s="18" t="s">
        <v>644</v>
      </c>
      <c r="D118" s="55"/>
      <c r="E118" s="55">
        <f t="shared" si="39"/>
        <v>0</v>
      </c>
      <c r="F118" s="55"/>
    </row>
    <row r="119" spans="1:6" ht="12" customHeight="1" thickBot="1" x14ac:dyDescent="0.3">
      <c r="A119" s="74" t="s">
        <v>646</v>
      </c>
      <c r="B119" s="243" t="s">
        <v>312</v>
      </c>
      <c r="C119" s="58" t="s">
        <v>645</v>
      </c>
      <c r="D119" s="55"/>
      <c r="E119" s="55">
        <f t="shared" si="39"/>
        <v>0</v>
      </c>
      <c r="F119" s="55"/>
    </row>
    <row r="120" spans="1:6" ht="12" customHeight="1" thickBot="1" x14ac:dyDescent="0.3">
      <c r="A120" s="71" t="s">
        <v>148</v>
      </c>
      <c r="B120" s="236"/>
      <c r="C120" s="20" t="s">
        <v>149</v>
      </c>
      <c r="D120" s="59">
        <f>SUM(D121:D125)</f>
        <v>30030251</v>
      </c>
      <c r="E120" s="59">
        <f t="shared" ref="E120:F120" si="40">SUM(E121:E125)</f>
        <v>0</v>
      </c>
      <c r="F120" s="59">
        <f t="shared" si="40"/>
        <v>30030251</v>
      </c>
    </row>
    <row r="121" spans="1:6" ht="12" customHeight="1" x14ac:dyDescent="0.25">
      <c r="A121" s="74" t="s">
        <v>79</v>
      </c>
      <c r="B121" s="237" t="s">
        <v>313</v>
      </c>
      <c r="C121" s="18" t="s">
        <v>150</v>
      </c>
      <c r="D121" s="55"/>
      <c r="E121" s="55">
        <f t="shared" ref="E121:E125" si="41">F121-D121</f>
        <v>0</v>
      </c>
      <c r="F121" s="55"/>
    </row>
    <row r="122" spans="1:6" ht="12" customHeight="1" x14ac:dyDescent="0.25">
      <c r="A122" s="74" t="s">
        <v>80</v>
      </c>
      <c r="B122" s="237" t="s">
        <v>314</v>
      </c>
      <c r="C122" s="18" t="s">
        <v>151</v>
      </c>
      <c r="D122" s="55">
        <v>30030251</v>
      </c>
      <c r="E122" s="55">
        <f t="shared" si="41"/>
        <v>0</v>
      </c>
      <c r="F122" s="55">
        <v>30030251</v>
      </c>
    </row>
    <row r="123" spans="1:6" ht="12" customHeight="1" x14ac:dyDescent="0.25">
      <c r="A123" s="74" t="s">
        <v>81</v>
      </c>
      <c r="B123" s="237" t="s">
        <v>315</v>
      </c>
      <c r="C123" s="18" t="s">
        <v>647</v>
      </c>
      <c r="D123" s="55"/>
      <c r="E123" s="55">
        <f t="shared" si="41"/>
        <v>0</v>
      </c>
      <c r="F123" s="55"/>
    </row>
    <row r="124" spans="1:6" ht="12" customHeight="1" x14ac:dyDescent="0.25">
      <c r="A124" s="74" t="s">
        <v>82</v>
      </c>
      <c r="B124" s="237" t="s">
        <v>316</v>
      </c>
      <c r="C124" s="18" t="s">
        <v>230</v>
      </c>
      <c r="D124" s="55"/>
      <c r="E124" s="55">
        <f t="shared" si="41"/>
        <v>0</v>
      </c>
      <c r="F124" s="55"/>
    </row>
    <row r="125" spans="1:6" ht="12" customHeight="1" thickBot="1" x14ac:dyDescent="0.3">
      <c r="A125" s="108"/>
      <c r="B125" s="243" t="s">
        <v>663</v>
      </c>
      <c r="C125" s="58" t="s">
        <v>662</v>
      </c>
      <c r="D125" s="247"/>
      <c r="E125" s="247">
        <f t="shared" si="41"/>
        <v>0</v>
      </c>
      <c r="F125" s="247"/>
    </row>
    <row r="126" spans="1:6" ht="12" customHeight="1" thickBot="1" x14ac:dyDescent="0.3">
      <c r="A126" s="71" t="s">
        <v>83</v>
      </c>
      <c r="B126" s="236" t="s">
        <v>317</v>
      </c>
      <c r="C126" s="20" t="s">
        <v>152</v>
      </c>
      <c r="D126" s="113">
        <f>+D127+D128+D130+D131</f>
        <v>0</v>
      </c>
      <c r="E126" s="113">
        <f t="shared" ref="E126:F126" si="42">+E127+E128+E130+E131</f>
        <v>0</v>
      </c>
      <c r="F126" s="113">
        <f t="shared" si="42"/>
        <v>0</v>
      </c>
    </row>
    <row r="127" spans="1:6" ht="12" customHeight="1" x14ac:dyDescent="0.25">
      <c r="A127" s="74" t="s">
        <v>580</v>
      </c>
      <c r="B127" s="237" t="s">
        <v>318</v>
      </c>
      <c r="C127" s="18" t="s">
        <v>648</v>
      </c>
      <c r="D127" s="55"/>
      <c r="E127" s="55">
        <f t="shared" ref="E127:E131" si="43">F127-D127</f>
        <v>0</v>
      </c>
      <c r="F127" s="55"/>
    </row>
    <row r="128" spans="1:6" ht="12" customHeight="1" x14ac:dyDescent="0.25">
      <c r="A128" s="74" t="s">
        <v>581</v>
      </c>
      <c r="B128" s="237" t="s">
        <v>319</v>
      </c>
      <c r="C128" s="18" t="s">
        <v>649</v>
      </c>
      <c r="D128" s="55"/>
      <c r="E128" s="55">
        <f t="shared" si="43"/>
        <v>0</v>
      </c>
      <c r="F128" s="55"/>
    </row>
    <row r="129" spans="1:11" ht="12" customHeight="1" x14ac:dyDescent="0.25">
      <c r="A129" s="74" t="s">
        <v>582</v>
      </c>
      <c r="B129" s="237" t="s">
        <v>320</v>
      </c>
      <c r="C129" s="18" t="s">
        <v>650</v>
      </c>
      <c r="D129" s="55"/>
      <c r="E129" s="55">
        <f t="shared" si="43"/>
        <v>0</v>
      </c>
      <c r="F129" s="55"/>
    </row>
    <row r="130" spans="1:11" ht="12" customHeight="1" x14ac:dyDescent="0.25">
      <c r="A130" s="74" t="s">
        <v>583</v>
      </c>
      <c r="B130" s="237" t="s">
        <v>321</v>
      </c>
      <c r="C130" s="18" t="s">
        <v>651</v>
      </c>
      <c r="D130" s="55"/>
      <c r="E130" s="55">
        <f t="shared" si="43"/>
        <v>0</v>
      </c>
      <c r="F130" s="55"/>
    </row>
    <row r="131" spans="1:11" ht="12" customHeight="1" thickBot="1" x14ac:dyDescent="0.3">
      <c r="A131" s="108" t="s">
        <v>584</v>
      </c>
      <c r="B131" s="237" t="s">
        <v>664</v>
      </c>
      <c r="C131" s="58" t="s">
        <v>652</v>
      </c>
      <c r="D131" s="112"/>
      <c r="E131" s="112">
        <f t="shared" si="43"/>
        <v>0</v>
      </c>
      <c r="F131" s="112"/>
    </row>
    <row r="132" spans="1:11" ht="12" customHeight="1" thickBot="1" x14ac:dyDescent="0.3">
      <c r="A132" s="553" t="s">
        <v>603</v>
      </c>
      <c r="B132" s="554" t="s">
        <v>658</v>
      </c>
      <c r="C132" s="20" t="s">
        <v>653</v>
      </c>
      <c r="D132" s="532"/>
      <c r="E132" s="532"/>
      <c r="F132" s="532"/>
    </row>
    <row r="133" spans="1:11" ht="12" customHeight="1" thickBot="1" x14ac:dyDescent="0.3">
      <c r="A133" s="553" t="s">
        <v>604</v>
      </c>
      <c r="B133" s="554" t="s">
        <v>659</v>
      </c>
      <c r="C133" s="20" t="s">
        <v>654</v>
      </c>
      <c r="D133" s="532"/>
      <c r="E133" s="532"/>
      <c r="F133" s="532"/>
    </row>
    <row r="134" spans="1:11" ht="15" customHeight="1" thickBot="1" x14ac:dyDescent="0.3">
      <c r="A134" s="71" t="s">
        <v>171</v>
      </c>
      <c r="B134" s="236" t="s">
        <v>660</v>
      </c>
      <c r="C134" s="20" t="s">
        <v>656</v>
      </c>
      <c r="D134" s="114">
        <f>+D109+D113+D120+D126</f>
        <v>30030251</v>
      </c>
      <c r="E134" s="114">
        <f t="shared" ref="E134:F134" si="44">+E109+E113+E120+E126</f>
        <v>0</v>
      </c>
      <c r="F134" s="114">
        <f t="shared" si="44"/>
        <v>30030251</v>
      </c>
      <c r="H134" s="115"/>
      <c r="I134" s="116"/>
      <c r="J134" s="116"/>
      <c r="K134" s="116"/>
    </row>
    <row r="135" spans="1:11" s="73" customFormat="1" ht="12.95" customHeight="1" thickBot="1" x14ac:dyDescent="0.25">
      <c r="A135" s="117" t="s">
        <v>172</v>
      </c>
      <c r="B135" s="244"/>
      <c r="C135" s="118" t="s">
        <v>655</v>
      </c>
      <c r="D135" s="114">
        <f>+D108+D134</f>
        <v>1426700565</v>
      </c>
      <c r="E135" s="114">
        <f t="shared" ref="E135:F135" si="45">+E108+E134</f>
        <v>-50000</v>
      </c>
      <c r="F135" s="114">
        <f t="shared" si="45"/>
        <v>1426650565</v>
      </c>
    </row>
    <row r="136" spans="1:11" ht="7.5" customHeight="1" x14ac:dyDescent="0.25"/>
    <row r="137" spans="1:11" x14ac:dyDescent="0.25">
      <c r="A137" s="612" t="s">
        <v>155</v>
      </c>
      <c r="B137" s="612"/>
      <c r="C137" s="612"/>
      <c r="D137" s="612"/>
      <c r="E137" s="597"/>
      <c r="F137" s="597"/>
    </row>
    <row r="138" spans="1:11" ht="15" customHeight="1" thickBot="1" x14ac:dyDescent="0.3">
      <c r="A138" s="609" t="s">
        <v>156</v>
      </c>
      <c r="B138" s="609"/>
      <c r="C138" s="609"/>
      <c r="D138" s="63" t="s">
        <v>661</v>
      </c>
      <c r="E138" s="63" t="s">
        <v>661</v>
      </c>
      <c r="F138" s="63" t="s">
        <v>661</v>
      </c>
    </row>
    <row r="139" spans="1:11" ht="13.5" customHeight="1" thickBot="1" x14ac:dyDescent="0.3">
      <c r="A139" s="71">
        <v>1</v>
      </c>
      <c r="B139" s="236"/>
      <c r="C139" s="109" t="s">
        <v>157</v>
      </c>
      <c r="D139" s="52">
        <f>+D61-D108</f>
        <v>-201568795</v>
      </c>
      <c r="E139" s="52">
        <f t="shared" ref="E139:F139" si="46">+E61-E108</f>
        <v>0</v>
      </c>
      <c r="F139" s="52">
        <f t="shared" si="46"/>
        <v>-201568795</v>
      </c>
    </row>
    <row r="140" spans="1:11" ht="27.75" customHeight="1" thickBot="1" x14ac:dyDescent="0.3">
      <c r="A140" s="71" t="s">
        <v>17</v>
      </c>
      <c r="B140" s="236"/>
      <c r="C140" s="109" t="s">
        <v>158</v>
      </c>
      <c r="D140" s="52">
        <f>+D85-D134</f>
        <v>201568795.40000001</v>
      </c>
      <c r="E140" s="52">
        <f t="shared" ref="E140:F140" si="47">+E85-E134</f>
        <v>0</v>
      </c>
      <c r="F140" s="52">
        <f t="shared" si="47"/>
        <v>201568795.40000001</v>
      </c>
    </row>
    <row r="142" spans="1:11" x14ac:dyDescent="0.25">
      <c r="D142" s="235">
        <f>D135-D86</f>
        <v>-0.40000009536743164</v>
      </c>
      <c r="E142" s="235">
        <f t="shared" ref="E142:F142" si="48">E135-E86</f>
        <v>0</v>
      </c>
      <c r="F142" s="235">
        <f t="shared" si="48"/>
        <v>-0.40000009536743164</v>
      </c>
    </row>
    <row r="143" spans="1:11" x14ac:dyDescent="0.25">
      <c r="D143" s="235">
        <f>D135-D86</f>
        <v>-0.40000009536743164</v>
      </c>
      <c r="E143" s="235">
        <f t="shared" ref="E143:F143" si="49">E135-E86</f>
        <v>0</v>
      </c>
      <c r="F143" s="235">
        <f t="shared" si="49"/>
        <v>-0.40000009536743164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>
    <oddHeader xml:space="preserve">&amp;C&amp;"Times New Roman CE,Félkövér"&amp;12BONYHÁD VÁROS ÖNKORMÁNYZATA
 2018. ÉVI KÖLTSÉGVETÉS KÖTELEZŐ FELADATAINAK ÖSSZEVONT MÉRLEGE&amp;R&amp;"Times New Roman CE,Félkövér dőlt" 1.2. melléklet
</oddHeader>
  </headerFooter>
  <rowBreaks count="2" manualBreakCount="2">
    <brk id="66" max="5" man="1"/>
    <brk id="8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view="pageBreakPreview" topLeftCell="A137" zoomScale="130" zoomScaleSheetLayoutView="100" workbookViewId="0">
      <selection activeCell="H89" sqref="H89"/>
    </sheetView>
  </sheetViews>
  <sheetFormatPr defaultColWidth="9.140625" defaultRowHeight="15.75" x14ac:dyDescent="0.25"/>
  <cols>
    <col min="1" max="1" width="4.85546875" style="385" customWidth="1"/>
    <col min="2" max="2" width="4.140625" style="385" customWidth="1"/>
    <col min="3" max="3" width="5.28515625" style="287" customWidth="1"/>
    <col min="4" max="4" width="6" style="287" customWidth="1"/>
    <col min="5" max="5" width="56.85546875" style="287" customWidth="1"/>
    <col min="6" max="8" width="17.85546875" style="459" customWidth="1"/>
    <col min="9" max="9" width="11.42578125" style="287" bestFit="1" customWidth="1"/>
    <col min="10" max="10" width="19.85546875" style="287" customWidth="1"/>
    <col min="11" max="11" width="14.5703125" style="287" customWidth="1"/>
    <col min="12" max="12" width="13.85546875" style="287" customWidth="1"/>
    <col min="13" max="16384" width="9.140625" style="287"/>
  </cols>
  <sheetData>
    <row r="1" spans="1:11" ht="16.5" thickBot="1" x14ac:dyDescent="0.3">
      <c r="E1" s="677" t="s">
        <v>690</v>
      </c>
      <c r="F1" s="677"/>
      <c r="G1" s="605"/>
      <c r="H1" s="605"/>
    </row>
    <row r="2" spans="1:11" x14ac:dyDescent="0.25">
      <c r="A2" s="678" t="s">
        <v>703</v>
      </c>
      <c r="B2" s="679"/>
      <c r="C2" s="679"/>
      <c r="D2" s="679"/>
      <c r="E2" s="679"/>
      <c r="F2" s="680"/>
      <c r="G2" s="599"/>
      <c r="H2" s="599"/>
    </row>
    <row r="3" spans="1:11" x14ac:dyDescent="0.25">
      <c r="A3" s="681" t="s">
        <v>415</v>
      </c>
      <c r="B3" s="682"/>
      <c r="C3" s="682"/>
      <c r="D3" s="682"/>
      <c r="E3" s="682"/>
      <c r="F3" s="683"/>
      <c r="G3" s="599"/>
      <c r="H3" s="599"/>
    </row>
    <row r="4" spans="1:11" ht="16.5" thickBot="1" x14ac:dyDescent="0.3">
      <c r="A4" s="684" t="s">
        <v>416</v>
      </c>
      <c r="B4" s="685"/>
      <c r="C4" s="685"/>
      <c r="D4" s="685"/>
      <c r="E4" s="685"/>
      <c r="F4" s="686"/>
      <c r="G4" s="599"/>
      <c r="H4" s="599"/>
    </row>
    <row r="5" spans="1:11" x14ac:dyDescent="0.25">
      <c r="A5" s="663" t="s">
        <v>466</v>
      </c>
      <c r="B5" s="664"/>
      <c r="C5" s="664"/>
      <c r="D5" s="664"/>
      <c r="E5" s="288"/>
      <c r="F5" s="386"/>
      <c r="G5" s="386"/>
      <c r="H5" s="386"/>
    </row>
    <row r="6" spans="1:11" ht="16.5" thickBot="1" x14ac:dyDescent="0.3">
      <c r="A6" s="665"/>
      <c r="B6" s="665"/>
      <c r="C6" s="665"/>
      <c r="D6" s="665"/>
      <c r="E6" s="666" t="s">
        <v>671</v>
      </c>
      <c r="F6" s="667"/>
      <c r="G6" s="601"/>
      <c r="H6" s="601"/>
    </row>
    <row r="7" spans="1:11" x14ac:dyDescent="0.25">
      <c r="A7" s="660" t="s">
        <v>418</v>
      </c>
      <c r="B7" s="668" t="s">
        <v>419</v>
      </c>
      <c r="C7" s="668" t="s">
        <v>420</v>
      </c>
      <c r="D7" s="668" t="s">
        <v>421</v>
      </c>
      <c r="E7" s="387" t="s">
        <v>422</v>
      </c>
      <c r="F7" s="674" t="s">
        <v>733</v>
      </c>
      <c r="G7" s="674" t="s">
        <v>727</v>
      </c>
      <c r="H7" s="674" t="s">
        <v>728</v>
      </c>
    </row>
    <row r="8" spans="1:11" x14ac:dyDescent="0.25">
      <c r="A8" s="661"/>
      <c r="B8" s="669"/>
      <c r="C8" s="671"/>
      <c r="D8" s="671"/>
      <c r="E8" s="388" t="s">
        <v>423</v>
      </c>
      <c r="F8" s="675"/>
      <c r="G8" s="675"/>
      <c r="H8" s="675"/>
    </row>
    <row r="9" spans="1:11" x14ac:dyDescent="0.25">
      <c r="A9" s="661"/>
      <c r="B9" s="669"/>
      <c r="C9" s="671"/>
      <c r="D9" s="671"/>
      <c r="E9" s="388" t="s">
        <v>424</v>
      </c>
      <c r="F9" s="675"/>
      <c r="G9" s="675"/>
      <c r="H9" s="675"/>
    </row>
    <row r="10" spans="1:11" x14ac:dyDescent="0.25">
      <c r="A10" s="661"/>
      <c r="B10" s="669"/>
      <c r="C10" s="671"/>
      <c r="D10" s="671"/>
      <c r="E10" s="388" t="s">
        <v>425</v>
      </c>
      <c r="F10" s="675"/>
      <c r="G10" s="675"/>
      <c r="H10" s="675"/>
    </row>
    <row r="11" spans="1:11" ht="16.5" thickBot="1" x14ac:dyDescent="0.3">
      <c r="A11" s="662"/>
      <c r="B11" s="670"/>
      <c r="C11" s="672"/>
      <c r="D11" s="673"/>
      <c r="E11" s="389"/>
      <c r="F11" s="676"/>
      <c r="G11" s="676"/>
      <c r="H11" s="676"/>
    </row>
    <row r="12" spans="1:11" x14ac:dyDescent="0.25">
      <c r="A12" s="294">
        <v>102</v>
      </c>
      <c r="B12" s="377"/>
      <c r="C12" s="296"/>
      <c r="D12" s="361"/>
      <c r="E12" s="390" t="s">
        <v>426</v>
      </c>
      <c r="F12" s="298"/>
      <c r="G12" s="298"/>
      <c r="H12" s="298"/>
    </row>
    <row r="13" spans="1:11" x14ac:dyDescent="0.25">
      <c r="A13" s="294"/>
      <c r="B13" s="377"/>
      <c r="C13" s="296"/>
      <c r="D13" s="361"/>
      <c r="E13" s="312" t="s">
        <v>247</v>
      </c>
      <c r="F13" s="298"/>
      <c r="G13" s="298"/>
      <c r="H13" s="298"/>
    </row>
    <row r="14" spans="1:11" x14ac:dyDescent="0.25">
      <c r="A14" s="294"/>
      <c r="B14" s="377"/>
      <c r="C14" s="296">
        <v>1</v>
      </c>
      <c r="D14" s="473"/>
      <c r="E14" s="474" t="s">
        <v>165</v>
      </c>
      <c r="F14" s="298"/>
      <c r="G14" s="298">
        <f t="shared" ref="G14:G21" si="0">H14-F14</f>
        <v>0</v>
      </c>
      <c r="H14" s="298"/>
      <c r="K14" s="302"/>
    </row>
    <row r="15" spans="1:11" x14ac:dyDescent="0.25">
      <c r="A15" s="294"/>
      <c r="B15" s="377"/>
      <c r="C15" s="296">
        <v>2</v>
      </c>
      <c r="D15" s="473"/>
      <c r="E15" s="474" t="s">
        <v>212</v>
      </c>
      <c r="F15" s="298"/>
      <c r="G15" s="298">
        <f t="shared" si="0"/>
        <v>0</v>
      </c>
      <c r="H15" s="298"/>
      <c r="K15" s="302"/>
    </row>
    <row r="16" spans="1:11" x14ac:dyDescent="0.25">
      <c r="A16" s="294"/>
      <c r="B16" s="377"/>
      <c r="C16" s="296">
        <v>3</v>
      </c>
      <c r="D16" s="473"/>
      <c r="E16" s="474" t="s">
        <v>167</v>
      </c>
      <c r="F16" s="298"/>
      <c r="G16" s="298">
        <f t="shared" si="0"/>
        <v>0</v>
      </c>
      <c r="H16" s="298"/>
      <c r="K16" s="302"/>
    </row>
    <row r="17" spans="1:11" x14ac:dyDescent="0.25">
      <c r="A17" s="294"/>
      <c r="B17" s="377"/>
      <c r="C17" s="296">
        <v>4</v>
      </c>
      <c r="D17" s="473"/>
      <c r="E17" s="474" t="s">
        <v>292</v>
      </c>
      <c r="F17" s="298">
        <v>46190000</v>
      </c>
      <c r="G17" s="298">
        <f t="shared" si="0"/>
        <v>0</v>
      </c>
      <c r="H17" s="298">
        <v>46190000</v>
      </c>
      <c r="K17" s="302"/>
    </row>
    <row r="18" spans="1:11" x14ac:dyDescent="0.25">
      <c r="A18" s="294"/>
      <c r="B18" s="377"/>
      <c r="C18" s="296">
        <v>5</v>
      </c>
      <c r="D18" s="473"/>
      <c r="E18" s="474" t="s">
        <v>215</v>
      </c>
      <c r="F18" s="298"/>
      <c r="G18" s="298">
        <f t="shared" si="0"/>
        <v>0</v>
      </c>
      <c r="H18" s="298"/>
      <c r="K18" s="302"/>
    </row>
    <row r="19" spans="1:11" x14ac:dyDescent="0.25">
      <c r="A19" s="294"/>
      <c r="B19" s="377"/>
      <c r="C19" s="296">
        <v>6</v>
      </c>
      <c r="D19" s="473"/>
      <c r="E19" s="474" t="s">
        <v>168</v>
      </c>
      <c r="F19" s="298"/>
      <c r="G19" s="298">
        <f t="shared" si="0"/>
        <v>0</v>
      </c>
      <c r="H19" s="298"/>
      <c r="K19" s="302"/>
    </row>
    <row r="20" spans="1:11" x14ac:dyDescent="0.25">
      <c r="A20" s="294"/>
      <c r="B20" s="377"/>
      <c r="C20" s="296">
        <v>7</v>
      </c>
      <c r="D20" s="473"/>
      <c r="E20" s="474" t="s">
        <v>262</v>
      </c>
      <c r="F20" s="298"/>
      <c r="G20" s="298">
        <f t="shared" si="0"/>
        <v>0</v>
      </c>
      <c r="H20" s="298"/>
      <c r="K20" s="302"/>
    </row>
    <row r="21" spans="1:11" x14ac:dyDescent="0.25">
      <c r="A21" s="294"/>
      <c r="B21" s="377"/>
      <c r="C21" s="296">
        <v>8</v>
      </c>
      <c r="D21" s="473"/>
      <c r="E21" s="474" t="s">
        <v>293</v>
      </c>
      <c r="F21" s="298">
        <v>335602</v>
      </c>
      <c r="G21" s="298">
        <f t="shared" si="0"/>
        <v>0</v>
      </c>
      <c r="H21" s="298">
        <v>335602</v>
      </c>
      <c r="K21" s="302"/>
    </row>
    <row r="22" spans="1:11" s="395" customFormat="1" x14ac:dyDescent="0.25">
      <c r="A22" s="391"/>
      <c r="B22" s="392"/>
      <c r="C22" s="392"/>
      <c r="D22" s="393"/>
      <c r="E22" s="394" t="s">
        <v>467</v>
      </c>
      <c r="F22" s="307">
        <f>SUM(F14:F21)</f>
        <v>46525602</v>
      </c>
      <c r="G22" s="307">
        <f t="shared" ref="G22:H22" si="1">SUM(G14:G21)</f>
        <v>0</v>
      </c>
      <c r="H22" s="307">
        <f t="shared" si="1"/>
        <v>46525602</v>
      </c>
      <c r="K22" s="396"/>
    </row>
    <row r="23" spans="1:11" x14ac:dyDescent="0.25">
      <c r="A23" s="294"/>
      <c r="B23" s="377">
        <v>1</v>
      </c>
      <c r="C23" s="296"/>
      <c r="D23" s="361"/>
      <c r="E23" s="390" t="s">
        <v>430</v>
      </c>
      <c r="F23" s="298"/>
      <c r="G23" s="298"/>
      <c r="H23" s="298"/>
      <c r="K23" s="302"/>
    </row>
    <row r="24" spans="1:11" x14ac:dyDescent="0.25">
      <c r="A24" s="294"/>
      <c r="B24" s="377"/>
      <c r="C24" s="296">
        <v>1</v>
      </c>
      <c r="D24" s="361"/>
      <c r="E24" s="474" t="s">
        <v>165</v>
      </c>
      <c r="F24" s="298">
        <v>3500000</v>
      </c>
      <c r="G24" s="298">
        <f t="shared" ref="G24:G31" si="2">H24-F24</f>
        <v>0</v>
      </c>
      <c r="H24" s="298">
        <v>3500000</v>
      </c>
    </row>
    <row r="25" spans="1:11" hidden="1" x14ac:dyDescent="0.25">
      <c r="A25" s="294"/>
      <c r="B25" s="377"/>
      <c r="C25" s="296">
        <v>2</v>
      </c>
      <c r="D25" s="361"/>
      <c r="E25" s="474" t="s">
        <v>212</v>
      </c>
      <c r="F25" s="298"/>
      <c r="G25" s="298">
        <f t="shared" si="2"/>
        <v>0</v>
      </c>
      <c r="H25" s="298"/>
    </row>
    <row r="26" spans="1:11" hidden="1" x14ac:dyDescent="0.25">
      <c r="A26" s="294"/>
      <c r="B26" s="377"/>
      <c r="C26" s="296">
        <v>3</v>
      </c>
      <c r="D26" s="361"/>
      <c r="E26" s="474" t="s">
        <v>167</v>
      </c>
      <c r="F26" s="298"/>
      <c r="G26" s="298">
        <f t="shared" si="2"/>
        <v>0</v>
      </c>
      <c r="H26" s="298"/>
    </row>
    <row r="27" spans="1:11" x14ac:dyDescent="0.25">
      <c r="A27" s="294"/>
      <c r="B27" s="377"/>
      <c r="C27" s="296">
        <v>4</v>
      </c>
      <c r="D27" s="361"/>
      <c r="E27" s="474" t="s">
        <v>292</v>
      </c>
      <c r="F27" s="298">
        <v>15748000</v>
      </c>
      <c r="G27" s="298">
        <f t="shared" si="2"/>
        <v>0</v>
      </c>
      <c r="H27" s="298">
        <v>15748000</v>
      </c>
    </row>
    <row r="28" spans="1:11" hidden="1" x14ac:dyDescent="0.25">
      <c r="A28" s="294"/>
      <c r="B28" s="377"/>
      <c r="C28" s="296">
        <v>5</v>
      </c>
      <c r="D28" s="361"/>
      <c r="E28" s="474" t="s">
        <v>215</v>
      </c>
      <c r="F28" s="298"/>
      <c r="G28" s="298">
        <f t="shared" si="2"/>
        <v>0</v>
      </c>
      <c r="H28" s="298"/>
    </row>
    <row r="29" spans="1:11" hidden="1" x14ac:dyDescent="0.25">
      <c r="A29" s="294"/>
      <c r="B29" s="377"/>
      <c r="C29" s="296">
        <v>6</v>
      </c>
      <c r="D29" s="361"/>
      <c r="E29" s="474" t="s">
        <v>168</v>
      </c>
      <c r="F29" s="298"/>
      <c r="G29" s="298">
        <f t="shared" si="2"/>
        <v>0</v>
      </c>
      <c r="H29" s="298"/>
    </row>
    <row r="30" spans="1:11" hidden="1" x14ac:dyDescent="0.25">
      <c r="A30" s="294"/>
      <c r="B30" s="377"/>
      <c r="C30" s="296">
        <v>7</v>
      </c>
      <c r="D30" s="361"/>
      <c r="E30" s="474" t="s">
        <v>262</v>
      </c>
      <c r="F30" s="298"/>
      <c r="G30" s="298">
        <f t="shared" si="2"/>
        <v>0</v>
      </c>
      <c r="H30" s="298"/>
    </row>
    <row r="31" spans="1:11" x14ac:dyDescent="0.25">
      <c r="A31" s="294"/>
      <c r="B31" s="377"/>
      <c r="C31" s="296">
        <v>8</v>
      </c>
      <c r="D31" s="361"/>
      <c r="E31" s="474" t="s">
        <v>293</v>
      </c>
      <c r="F31" s="298">
        <v>416373</v>
      </c>
      <c r="G31" s="298">
        <f t="shared" si="2"/>
        <v>0</v>
      </c>
      <c r="H31" s="298">
        <v>416373</v>
      </c>
    </row>
    <row r="32" spans="1:11" s="395" customFormat="1" x14ac:dyDescent="0.25">
      <c r="A32" s="391"/>
      <c r="B32" s="392"/>
      <c r="C32" s="392"/>
      <c r="D32" s="393"/>
      <c r="E32" s="394" t="s">
        <v>467</v>
      </c>
      <c r="F32" s="307">
        <f>SUM(F24:F31)</f>
        <v>19664373</v>
      </c>
      <c r="G32" s="307">
        <f t="shared" ref="G32:H32" si="3">SUM(G24:G31)</f>
        <v>0</v>
      </c>
      <c r="H32" s="307">
        <f t="shared" si="3"/>
        <v>19664373</v>
      </c>
    </row>
    <row r="33" spans="1:8" s="403" customFormat="1" x14ac:dyDescent="0.25">
      <c r="A33" s="397"/>
      <c r="B33" s="398">
        <v>2</v>
      </c>
      <c r="C33" s="399"/>
      <c r="D33" s="400"/>
      <c r="E33" s="401" t="s">
        <v>468</v>
      </c>
      <c r="F33" s="402"/>
      <c r="G33" s="402">
        <f t="shared" ref="G33:G41" si="4">H33-F33</f>
        <v>0</v>
      </c>
      <c r="H33" s="402"/>
    </row>
    <row r="34" spans="1:8" s="403" customFormat="1" hidden="1" x14ac:dyDescent="0.25">
      <c r="A34" s="475"/>
      <c r="B34" s="476"/>
      <c r="C34" s="477">
        <v>1</v>
      </c>
      <c r="D34" s="478"/>
      <c r="E34" s="474" t="s">
        <v>165</v>
      </c>
      <c r="F34" s="479"/>
      <c r="G34" s="479">
        <f t="shared" si="4"/>
        <v>0</v>
      </c>
      <c r="H34" s="479"/>
    </row>
    <row r="35" spans="1:8" s="403" customFormat="1" hidden="1" x14ac:dyDescent="0.25">
      <c r="A35" s="475"/>
      <c r="B35" s="476"/>
      <c r="C35" s="477">
        <v>2</v>
      </c>
      <c r="D35" s="478"/>
      <c r="E35" s="474" t="s">
        <v>212</v>
      </c>
      <c r="F35" s="479"/>
      <c r="G35" s="479">
        <f t="shared" si="4"/>
        <v>0</v>
      </c>
      <c r="H35" s="479"/>
    </row>
    <row r="36" spans="1:8" s="403" customFormat="1" hidden="1" x14ac:dyDescent="0.25">
      <c r="A36" s="475"/>
      <c r="B36" s="476"/>
      <c r="C36" s="477">
        <v>3</v>
      </c>
      <c r="D36" s="478"/>
      <c r="E36" s="474" t="s">
        <v>167</v>
      </c>
      <c r="F36" s="479"/>
      <c r="G36" s="479">
        <f t="shared" si="4"/>
        <v>0</v>
      </c>
      <c r="H36" s="479"/>
    </row>
    <row r="37" spans="1:8" s="403" customFormat="1" x14ac:dyDescent="0.25">
      <c r="A37" s="475"/>
      <c r="B37" s="476"/>
      <c r="C37" s="477">
        <v>4</v>
      </c>
      <c r="D37" s="478"/>
      <c r="E37" s="474" t="s">
        <v>292</v>
      </c>
      <c r="F37" s="298">
        <v>7775000</v>
      </c>
      <c r="G37" s="298">
        <f t="shared" si="4"/>
        <v>0</v>
      </c>
      <c r="H37" s="298">
        <v>7775000</v>
      </c>
    </row>
    <row r="38" spans="1:8" s="403" customFormat="1" hidden="1" x14ac:dyDescent="0.25">
      <c r="A38" s="475"/>
      <c r="B38" s="476"/>
      <c r="C38" s="477">
        <v>5</v>
      </c>
      <c r="D38" s="478"/>
      <c r="E38" s="474" t="s">
        <v>215</v>
      </c>
      <c r="F38" s="298"/>
      <c r="G38" s="298">
        <f t="shared" si="4"/>
        <v>0</v>
      </c>
      <c r="H38" s="298"/>
    </row>
    <row r="39" spans="1:8" s="403" customFormat="1" hidden="1" x14ac:dyDescent="0.25">
      <c r="A39" s="475"/>
      <c r="B39" s="476"/>
      <c r="C39" s="477">
        <v>6</v>
      </c>
      <c r="D39" s="478"/>
      <c r="E39" s="474" t="s">
        <v>168</v>
      </c>
      <c r="F39" s="298"/>
      <c r="G39" s="298">
        <f t="shared" si="4"/>
        <v>0</v>
      </c>
      <c r="H39" s="298"/>
    </row>
    <row r="40" spans="1:8" hidden="1" x14ac:dyDescent="0.25">
      <c r="A40" s="294"/>
      <c r="B40" s="377"/>
      <c r="C40" s="477">
        <v>7</v>
      </c>
      <c r="D40" s="361"/>
      <c r="E40" s="474" t="s">
        <v>262</v>
      </c>
      <c r="F40" s="298"/>
      <c r="G40" s="298">
        <f t="shared" si="4"/>
        <v>0</v>
      </c>
      <c r="H40" s="298"/>
    </row>
    <row r="41" spans="1:8" x14ac:dyDescent="0.25">
      <c r="A41" s="294"/>
      <c r="B41" s="377"/>
      <c r="C41" s="477">
        <v>8</v>
      </c>
      <c r="D41" s="361"/>
      <c r="E41" s="474" t="s">
        <v>293</v>
      </c>
      <c r="F41" s="298">
        <v>1062379.4000000001</v>
      </c>
      <c r="G41" s="298">
        <f t="shared" si="4"/>
        <v>0</v>
      </c>
      <c r="H41" s="298">
        <v>1062379.4000000001</v>
      </c>
    </row>
    <row r="42" spans="1:8" s="395" customFormat="1" ht="16.5" thickBot="1" x14ac:dyDescent="0.3">
      <c r="A42" s="407"/>
      <c r="B42" s="408"/>
      <c r="C42" s="408"/>
      <c r="D42" s="409"/>
      <c r="E42" s="410" t="s">
        <v>432</v>
      </c>
      <c r="F42" s="411">
        <f>SUM(F34:F41)</f>
        <v>8837379.4000000004</v>
      </c>
      <c r="G42" s="411">
        <f t="shared" ref="G42:H42" si="5">SUM(G34:G41)</f>
        <v>0</v>
      </c>
      <c r="H42" s="411">
        <f t="shared" si="5"/>
        <v>8837379.4000000004</v>
      </c>
    </row>
    <row r="43" spans="1:8" x14ac:dyDescent="0.25">
      <c r="A43" s="414"/>
      <c r="B43" s="415">
        <v>3</v>
      </c>
      <c r="C43" s="309"/>
      <c r="D43" s="416"/>
      <c r="E43" s="417" t="s">
        <v>434</v>
      </c>
      <c r="F43" s="317"/>
      <c r="G43" s="317">
        <f t="shared" ref="G43:G51" si="6">H43-F43</f>
        <v>0</v>
      </c>
      <c r="H43" s="317"/>
    </row>
    <row r="44" spans="1:8" hidden="1" x14ac:dyDescent="0.25">
      <c r="A44" s="294"/>
      <c r="B44" s="377"/>
      <c r="C44" s="296">
        <v>1</v>
      </c>
      <c r="D44" s="361"/>
      <c r="E44" s="474" t="s">
        <v>165</v>
      </c>
      <c r="F44" s="298"/>
      <c r="G44" s="298">
        <f t="shared" si="6"/>
        <v>0</v>
      </c>
      <c r="H44" s="298"/>
    </row>
    <row r="45" spans="1:8" hidden="1" x14ac:dyDescent="0.25">
      <c r="A45" s="294"/>
      <c r="B45" s="377"/>
      <c r="C45" s="296">
        <v>2</v>
      </c>
      <c r="D45" s="361"/>
      <c r="E45" s="474" t="s">
        <v>212</v>
      </c>
      <c r="F45" s="298"/>
      <c r="G45" s="298">
        <f t="shared" si="6"/>
        <v>0</v>
      </c>
      <c r="H45" s="298"/>
    </row>
    <row r="46" spans="1:8" hidden="1" x14ac:dyDescent="0.25">
      <c r="A46" s="294"/>
      <c r="B46" s="377"/>
      <c r="C46" s="296">
        <v>3</v>
      </c>
      <c r="D46" s="361"/>
      <c r="E46" s="474" t="s">
        <v>167</v>
      </c>
      <c r="F46" s="298"/>
      <c r="G46" s="298">
        <f t="shared" si="6"/>
        <v>0</v>
      </c>
      <c r="H46" s="298"/>
    </row>
    <row r="47" spans="1:8" x14ac:dyDescent="0.25">
      <c r="A47" s="294"/>
      <c r="B47" s="377"/>
      <c r="C47" s="296">
        <v>4</v>
      </c>
      <c r="D47" s="361"/>
      <c r="E47" s="474" t="s">
        <v>292</v>
      </c>
      <c r="F47" s="298">
        <v>1245000</v>
      </c>
      <c r="G47" s="298">
        <f t="shared" si="6"/>
        <v>0</v>
      </c>
      <c r="H47" s="298">
        <v>1245000</v>
      </c>
    </row>
    <row r="48" spans="1:8" s="339" customFormat="1" hidden="1" x14ac:dyDescent="0.25">
      <c r="A48" s="294"/>
      <c r="B48" s="377"/>
      <c r="C48" s="296">
        <v>5</v>
      </c>
      <c r="D48" s="361"/>
      <c r="E48" s="474" t="s">
        <v>215</v>
      </c>
      <c r="F48" s="298"/>
      <c r="G48" s="298">
        <f t="shared" si="6"/>
        <v>0</v>
      </c>
      <c r="H48" s="298"/>
    </row>
    <row r="49" spans="1:12" s="339" customFormat="1" hidden="1" x14ac:dyDescent="0.25">
      <c r="A49" s="418"/>
      <c r="B49" s="419"/>
      <c r="C49" s="296">
        <v>6</v>
      </c>
      <c r="D49" s="412"/>
      <c r="E49" s="474" t="s">
        <v>168</v>
      </c>
      <c r="F49" s="420"/>
      <c r="G49" s="420">
        <f t="shared" si="6"/>
        <v>0</v>
      </c>
      <c r="H49" s="420"/>
      <c r="I49" s="316"/>
      <c r="J49" s="316"/>
      <c r="K49" s="316"/>
      <c r="L49" s="316"/>
    </row>
    <row r="50" spans="1:12" hidden="1" x14ac:dyDescent="0.25">
      <c r="A50" s="294"/>
      <c r="B50" s="377"/>
      <c r="C50" s="296">
        <v>7</v>
      </c>
      <c r="D50" s="412"/>
      <c r="E50" s="474" t="s">
        <v>262</v>
      </c>
      <c r="F50" s="298"/>
      <c r="G50" s="298">
        <f t="shared" si="6"/>
        <v>0</v>
      </c>
      <c r="H50" s="298"/>
    </row>
    <row r="51" spans="1:12" x14ac:dyDescent="0.25">
      <c r="A51" s="404"/>
      <c r="B51" s="405"/>
      <c r="C51" s="296">
        <v>8</v>
      </c>
      <c r="D51" s="406"/>
      <c r="E51" s="474" t="s">
        <v>293</v>
      </c>
      <c r="F51" s="313">
        <v>493503</v>
      </c>
      <c r="G51" s="313">
        <f t="shared" si="6"/>
        <v>0</v>
      </c>
      <c r="H51" s="313">
        <v>493503</v>
      </c>
    </row>
    <row r="52" spans="1:12" s="395" customFormat="1" x14ac:dyDescent="0.25">
      <c r="A52" s="404"/>
      <c r="B52" s="405"/>
      <c r="C52" s="392"/>
      <c r="D52" s="421"/>
      <c r="E52" s="480" t="s">
        <v>730</v>
      </c>
      <c r="F52" s="422">
        <f>SUM(F44:F51)</f>
        <v>1738503</v>
      </c>
      <c r="G52" s="422">
        <f t="shared" ref="G52:H52" si="7">SUM(G44:G51)</f>
        <v>0</v>
      </c>
      <c r="H52" s="422">
        <f t="shared" si="7"/>
        <v>1738503</v>
      </c>
    </row>
    <row r="53" spans="1:12" x14ac:dyDescent="0.25">
      <c r="A53" s="294"/>
      <c r="B53" s="377">
        <v>4</v>
      </c>
      <c r="C53" s="296"/>
      <c r="D53" s="361"/>
      <c r="E53" s="390" t="s">
        <v>251</v>
      </c>
      <c r="F53" s="298"/>
      <c r="G53" s="298">
        <f t="shared" ref="G53:G61" si="8">H53-F53</f>
        <v>0</v>
      </c>
      <c r="H53" s="298"/>
    </row>
    <row r="54" spans="1:12" hidden="1" x14ac:dyDescent="0.25">
      <c r="A54" s="294"/>
      <c r="B54" s="377"/>
      <c r="C54" s="296">
        <v>1</v>
      </c>
      <c r="D54" s="361"/>
      <c r="E54" s="474" t="s">
        <v>165</v>
      </c>
      <c r="F54" s="298"/>
      <c r="G54" s="298">
        <f t="shared" si="8"/>
        <v>0</v>
      </c>
      <c r="H54" s="298"/>
    </row>
    <row r="55" spans="1:12" hidden="1" x14ac:dyDescent="0.25">
      <c r="A55" s="294"/>
      <c r="B55" s="377"/>
      <c r="C55" s="296">
        <v>2</v>
      </c>
      <c r="D55" s="361"/>
      <c r="E55" s="474" t="s">
        <v>212</v>
      </c>
      <c r="F55" s="298"/>
      <c r="G55" s="298">
        <f t="shared" si="8"/>
        <v>0</v>
      </c>
      <c r="H55" s="298"/>
    </row>
    <row r="56" spans="1:12" hidden="1" x14ac:dyDescent="0.25">
      <c r="A56" s="294"/>
      <c r="B56" s="377"/>
      <c r="C56" s="296">
        <v>3</v>
      </c>
      <c r="D56" s="361"/>
      <c r="E56" s="474" t="s">
        <v>167</v>
      </c>
      <c r="F56" s="298"/>
      <c r="G56" s="298">
        <f t="shared" si="8"/>
        <v>0</v>
      </c>
      <c r="H56" s="298"/>
    </row>
    <row r="57" spans="1:12" x14ac:dyDescent="0.25">
      <c r="A57" s="294"/>
      <c r="B57" s="377"/>
      <c r="C57" s="296">
        <v>4</v>
      </c>
      <c r="D57" s="361"/>
      <c r="E57" s="474" t="s">
        <v>292</v>
      </c>
      <c r="F57" s="298">
        <v>825000</v>
      </c>
      <c r="G57" s="298">
        <f t="shared" si="8"/>
        <v>0</v>
      </c>
      <c r="H57" s="298">
        <v>825000</v>
      </c>
    </row>
    <row r="58" spans="1:12" hidden="1" x14ac:dyDescent="0.25">
      <c r="A58" s="294"/>
      <c r="B58" s="377"/>
      <c r="C58" s="296">
        <v>5</v>
      </c>
      <c r="D58" s="361"/>
      <c r="E58" s="474" t="s">
        <v>215</v>
      </c>
      <c r="F58" s="298"/>
      <c r="G58" s="298">
        <f t="shared" si="8"/>
        <v>0</v>
      </c>
      <c r="H58" s="298"/>
    </row>
    <row r="59" spans="1:12" hidden="1" x14ac:dyDescent="0.25">
      <c r="A59" s="294"/>
      <c r="B59" s="377"/>
      <c r="C59" s="296">
        <v>6</v>
      </c>
      <c r="D59" s="361"/>
      <c r="E59" s="474" t="s">
        <v>168</v>
      </c>
      <c r="F59" s="298"/>
      <c r="G59" s="298">
        <f t="shared" si="8"/>
        <v>0</v>
      </c>
      <c r="H59" s="298"/>
    </row>
    <row r="60" spans="1:12" hidden="1" x14ac:dyDescent="0.25">
      <c r="A60" s="294"/>
      <c r="B60" s="377"/>
      <c r="C60" s="296">
        <v>7</v>
      </c>
      <c r="D60" s="361"/>
      <c r="E60" s="474" t="s">
        <v>262</v>
      </c>
      <c r="F60" s="298"/>
      <c r="G60" s="298">
        <f t="shared" si="8"/>
        <v>0</v>
      </c>
      <c r="H60" s="298"/>
    </row>
    <row r="61" spans="1:12" x14ac:dyDescent="0.25">
      <c r="A61" s="294"/>
      <c r="B61" s="377"/>
      <c r="C61" s="296">
        <v>8</v>
      </c>
      <c r="D61" s="361"/>
      <c r="E61" s="474" t="s">
        <v>293</v>
      </c>
      <c r="F61" s="298">
        <v>343199</v>
      </c>
      <c r="G61" s="298">
        <f t="shared" si="8"/>
        <v>0</v>
      </c>
      <c r="H61" s="298">
        <v>343199</v>
      </c>
    </row>
    <row r="62" spans="1:12" s="395" customFormat="1" x14ac:dyDescent="0.25">
      <c r="A62" s="391"/>
      <c r="B62" s="392"/>
      <c r="C62" s="392"/>
      <c r="D62" s="393"/>
      <c r="E62" s="394" t="s">
        <v>731</v>
      </c>
      <c r="F62" s="307">
        <f>SUM(F54:F61)</f>
        <v>1168199</v>
      </c>
      <c r="G62" s="307">
        <f t="shared" ref="G62:H62" si="9">SUM(G54:G61)</f>
        <v>0</v>
      </c>
      <c r="H62" s="307">
        <f t="shared" si="9"/>
        <v>1168199</v>
      </c>
    </row>
    <row r="63" spans="1:12" x14ac:dyDescent="0.25">
      <c r="A63" s="294"/>
      <c r="B63" s="377">
        <v>5</v>
      </c>
      <c r="C63" s="296"/>
      <c r="D63" s="361"/>
      <c r="E63" s="343" t="s">
        <v>729</v>
      </c>
      <c r="F63" s="298"/>
      <c r="G63" s="298">
        <f t="shared" ref="G63:G71" si="10">H63-F63</f>
        <v>0</v>
      </c>
      <c r="H63" s="298"/>
    </row>
    <row r="64" spans="1:12" hidden="1" x14ac:dyDescent="0.25">
      <c r="A64" s="294"/>
      <c r="B64" s="377"/>
      <c r="C64" s="296">
        <v>1</v>
      </c>
      <c r="D64" s="473"/>
      <c r="E64" s="474" t="s">
        <v>165</v>
      </c>
      <c r="F64" s="298"/>
      <c r="G64" s="298">
        <f t="shared" si="10"/>
        <v>0</v>
      </c>
      <c r="H64" s="298"/>
      <c r="K64" s="302"/>
    </row>
    <row r="65" spans="1:11" hidden="1" x14ac:dyDescent="0.25">
      <c r="A65" s="294"/>
      <c r="B65" s="377"/>
      <c r="C65" s="296">
        <v>2</v>
      </c>
      <c r="D65" s="473"/>
      <c r="E65" s="474" t="s">
        <v>212</v>
      </c>
      <c r="F65" s="298"/>
      <c r="G65" s="298">
        <f t="shared" si="10"/>
        <v>0</v>
      </c>
      <c r="H65" s="298"/>
      <c r="K65" s="302"/>
    </row>
    <row r="66" spans="1:11" hidden="1" x14ac:dyDescent="0.25">
      <c r="A66" s="294"/>
      <c r="B66" s="377"/>
      <c r="C66" s="296">
        <v>3</v>
      </c>
      <c r="D66" s="473"/>
      <c r="E66" s="474" t="s">
        <v>167</v>
      </c>
      <c r="F66" s="298"/>
      <c r="G66" s="298">
        <f t="shared" si="10"/>
        <v>0</v>
      </c>
      <c r="H66" s="298"/>
      <c r="K66" s="302"/>
    </row>
    <row r="67" spans="1:11" x14ac:dyDescent="0.25">
      <c r="A67" s="294"/>
      <c r="B67" s="377"/>
      <c r="C67" s="296">
        <v>4</v>
      </c>
      <c r="D67" s="473"/>
      <c r="E67" s="474" t="s">
        <v>292</v>
      </c>
      <c r="F67" s="298"/>
      <c r="G67" s="298">
        <f t="shared" si="10"/>
        <v>13960000</v>
      </c>
      <c r="H67" s="298">
        <v>13960000</v>
      </c>
      <c r="K67" s="302"/>
    </row>
    <row r="68" spans="1:11" hidden="1" x14ac:dyDescent="0.25">
      <c r="A68" s="294"/>
      <c r="B68" s="377"/>
      <c r="C68" s="296">
        <v>5</v>
      </c>
      <c r="D68" s="473"/>
      <c r="E68" s="474" t="s">
        <v>215</v>
      </c>
      <c r="F68" s="298"/>
      <c r="G68" s="298">
        <f t="shared" si="10"/>
        <v>0</v>
      </c>
      <c r="H68" s="298"/>
      <c r="K68" s="302"/>
    </row>
    <row r="69" spans="1:11" hidden="1" x14ac:dyDescent="0.25">
      <c r="A69" s="294"/>
      <c r="B69" s="377"/>
      <c r="C69" s="296">
        <v>6</v>
      </c>
      <c r="D69" s="473"/>
      <c r="E69" s="474" t="s">
        <v>168</v>
      </c>
      <c r="F69" s="298"/>
      <c r="G69" s="298">
        <f t="shared" si="10"/>
        <v>0</v>
      </c>
      <c r="H69" s="298"/>
      <c r="K69" s="302"/>
    </row>
    <row r="70" spans="1:11" hidden="1" x14ac:dyDescent="0.25">
      <c r="A70" s="294"/>
      <c r="B70" s="377"/>
      <c r="C70" s="296">
        <v>7</v>
      </c>
      <c r="D70" s="473"/>
      <c r="E70" s="474" t="s">
        <v>262</v>
      </c>
      <c r="F70" s="298"/>
      <c r="G70" s="298">
        <f t="shared" si="10"/>
        <v>0</v>
      </c>
      <c r="H70" s="298"/>
      <c r="K70" s="302"/>
    </row>
    <row r="71" spans="1:11" hidden="1" x14ac:dyDescent="0.25">
      <c r="A71" s="294"/>
      <c r="B71" s="377"/>
      <c r="C71" s="296">
        <v>8</v>
      </c>
      <c r="D71" s="473"/>
      <c r="E71" s="474" t="s">
        <v>293</v>
      </c>
      <c r="F71" s="298"/>
      <c r="G71" s="298">
        <f t="shared" si="10"/>
        <v>0</v>
      </c>
      <c r="H71" s="298"/>
      <c r="K71" s="302"/>
    </row>
    <row r="72" spans="1:11" s="395" customFormat="1" ht="16.5" thickBot="1" x14ac:dyDescent="0.3">
      <c r="A72" s="391"/>
      <c r="B72" s="392"/>
      <c r="C72" s="392"/>
      <c r="D72" s="393"/>
      <c r="E72" s="394" t="s">
        <v>732</v>
      </c>
      <c r="F72" s="307">
        <f>SUM(F64:F71)</f>
        <v>0</v>
      </c>
      <c r="G72" s="307">
        <f t="shared" ref="G72:H72" si="11">SUM(G64:G71)</f>
        <v>13960000</v>
      </c>
      <c r="H72" s="307">
        <f t="shared" si="11"/>
        <v>13960000</v>
      </c>
      <c r="K72" s="396"/>
    </row>
    <row r="73" spans="1:11" s="395" customFormat="1" ht="16.5" thickBot="1" x14ac:dyDescent="0.3">
      <c r="A73" s="367"/>
      <c r="B73" s="379"/>
      <c r="C73" s="379"/>
      <c r="D73" s="424"/>
      <c r="E73" s="320" t="s">
        <v>439</v>
      </c>
      <c r="F73" s="321">
        <f>F62+F52+F42+F32+F22+F72</f>
        <v>77934056.400000006</v>
      </c>
      <c r="G73" s="321">
        <f t="shared" ref="G73:H73" si="12">G62+G52+G42+G32+G22+G72</f>
        <v>13960000</v>
      </c>
      <c r="H73" s="321">
        <f t="shared" si="12"/>
        <v>91894056.400000006</v>
      </c>
    </row>
    <row r="74" spans="1:11" x14ac:dyDescent="0.25">
      <c r="A74" s="294">
        <v>103</v>
      </c>
      <c r="B74" s="377"/>
      <c r="C74" s="296"/>
      <c r="D74" s="361"/>
      <c r="E74" s="390" t="s">
        <v>440</v>
      </c>
      <c r="F74" s="298"/>
      <c r="G74" s="298">
        <f>H74-F74</f>
        <v>0</v>
      </c>
      <c r="H74" s="298"/>
    </row>
    <row r="75" spans="1:11" x14ac:dyDescent="0.25">
      <c r="A75" s="294"/>
      <c r="B75" s="377"/>
      <c r="C75" s="296">
        <v>1</v>
      </c>
      <c r="D75" s="361"/>
      <c r="E75" s="312" t="s">
        <v>292</v>
      </c>
      <c r="F75" s="298">
        <v>107000</v>
      </c>
      <c r="G75" s="298">
        <f>H75-F75</f>
        <v>0</v>
      </c>
      <c r="H75" s="298">
        <v>107000</v>
      </c>
      <c r="K75" s="302"/>
    </row>
    <row r="76" spans="1:11" s="395" customFormat="1" ht="16.5" thickBot="1" x14ac:dyDescent="0.3">
      <c r="A76" s="391"/>
      <c r="B76" s="392"/>
      <c r="C76" s="392"/>
      <c r="D76" s="393"/>
      <c r="E76" s="394" t="s">
        <v>441</v>
      </c>
      <c r="F76" s="307">
        <f>SUM(F75:F75)</f>
        <v>107000</v>
      </c>
      <c r="G76" s="307">
        <f t="shared" ref="G76:H76" si="13">SUM(G75:G75)</f>
        <v>0</v>
      </c>
      <c r="H76" s="307">
        <f t="shared" si="13"/>
        <v>107000</v>
      </c>
      <c r="K76" s="396"/>
    </row>
    <row r="77" spans="1:11" s="428" customFormat="1" ht="31.5" x14ac:dyDescent="0.25">
      <c r="A77" s="324">
        <v>135</v>
      </c>
      <c r="B77" s="425"/>
      <c r="C77" s="425"/>
      <c r="D77" s="426"/>
      <c r="E77" s="368" t="s">
        <v>258</v>
      </c>
      <c r="F77" s="427"/>
      <c r="G77" s="427">
        <f>H77-F77</f>
        <v>0</v>
      </c>
      <c r="H77" s="427"/>
    </row>
    <row r="78" spans="1:11" s="428" customFormat="1" x14ac:dyDescent="0.25">
      <c r="A78" s="429"/>
      <c r="B78" s="370">
        <v>1</v>
      </c>
      <c r="C78" s="370"/>
      <c r="D78" s="430"/>
      <c r="E78" s="343" t="s">
        <v>505</v>
      </c>
      <c r="F78" s="331"/>
      <c r="G78" s="331">
        <f>H78-F78</f>
        <v>0</v>
      </c>
      <c r="H78" s="331"/>
    </row>
    <row r="79" spans="1:11" s="428" customFormat="1" x14ac:dyDescent="0.25">
      <c r="A79" s="429"/>
      <c r="B79" s="370"/>
      <c r="C79" s="370">
        <v>1</v>
      </c>
      <c r="D79" s="431"/>
      <c r="E79" s="312" t="s">
        <v>705</v>
      </c>
      <c r="F79" s="331">
        <v>4866000</v>
      </c>
      <c r="G79" s="331">
        <f>H79-F79</f>
        <v>0</v>
      </c>
      <c r="H79" s="331">
        <v>4866000</v>
      </c>
    </row>
    <row r="80" spans="1:11" s="428" customFormat="1" x14ac:dyDescent="0.25">
      <c r="A80" s="429"/>
      <c r="B80" s="370">
        <v>2</v>
      </c>
      <c r="C80" s="370"/>
      <c r="D80" s="430"/>
      <c r="E80" s="343" t="s">
        <v>704</v>
      </c>
      <c r="F80" s="331"/>
      <c r="G80" s="331">
        <f>H80-F80</f>
        <v>0</v>
      </c>
      <c r="H80" s="331"/>
    </row>
    <row r="81" spans="1:11" s="428" customFormat="1" ht="16.5" thickBot="1" x14ac:dyDescent="0.3">
      <c r="A81" s="429"/>
      <c r="B81" s="370"/>
      <c r="C81" s="370">
        <v>1</v>
      </c>
      <c r="D81" s="431"/>
      <c r="E81" s="312" t="s">
        <v>705</v>
      </c>
      <c r="F81" s="331">
        <v>401000</v>
      </c>
      <c r="G81" s="331">
        <f>H81-F81</f>
        <v>0</v>
      </c>
      <c r="H81" s="331">
        <v>401000</v>
      </c>
    </row>
    <row r="82" spans="1:11" s="428" customFormat="1" ht="16.5" thickBot="1" x14ac:dyDescent="0.3">
      <c r="A82" s="367"/>
      <c r="B82" s="379"/>
      <c r="C82" s="379"/>
      <c r="D82" s="424"/>
      <c r="E82" s="320" t="s">
        <v>626</v>
      </c>
      <c r="F82" s="321">
        <f>SUM(F78:F81)</f>
        <v>5267000</v>
      </c>
      <c r="G82" s="321">
        <f t="shared" ref="G82:H82" si="14">SUM(G78:G81)</f>
        <v>0</v>
      </c>
      <c r="H82" s="321">
        <f t="shared" si="14"/>
        <v>5267000</v>
      </c>
    </row>
    <row r="83" spans="1:11" s="436" customFormat="1" x14ac:dyDescent="0.25">
      <c r="A83" s="433">
        <v>160</v>
      </c>
      <c r="B83" s="434"/>
      <c r="C83" s="434"/>
      <c r="D83" s="441"/>
      <c r="E83" s="390" t="s">
        <v>496</v>
      </c>
      <c r="F83" s="328"/>
      <c r="G83" s="328">
        <f>H83-F83</f>
        <v>0</v>
      </c>
      <c r="H83" s="328"/>
    </row>
    <row r="84" spans="1:11" s="339" customFormat="1" ht="16.5" thickBot="1" x14ac:dyDescent="0.3">
      <c r="A84" s="310"/>
      <c r="B84" s="434"/>
      <c r="C84" s="311">
        <v>8</v>
      </c>
      <c r="D84" s="359"/>
      <c r="E84" s="312" t="s">
        <v>108</v>
      </c>
      <c r="F84" s="298">
        <v>584748</v>
      </c>
      <c r="G84" s="298">
        <f>H84-F84</f>
        <v>0</v>
      </c>
      <c r="H84" s="298">
        <v>584748</v>
      </c>
    </row>
    <row r="85" spans="1:11" s="436" customFormat="1" ht="16.5" thickBot="1" x14ac:dyDescent="0.3">
      <c r="A85" s="367"/>
      <c r="B85" s="444"/>
      <c r="C85" s="444"/>
      <c r="D85" s="445"/>
      <c r="E85" s="443" t="s">
        <v>497</v>
      </c>
      <c r="F85" s="321">
        <f>SUM(F84:F84)</f>
        <v>584748</v>
      </c>
      <c r="G85" s="321">
        <f t="shared" ref="G85:H85" si="15">SUM(G84:G84)</f>
        <v>0</v>
      </c>
      <c r="H85" s="321">
        <f t="shared" si="15"/>
        <v>584748</v>
      </c>
    </row>
    <row r="86" spans="1:11" s="395" customFormat="1" ht="16.5" thickBot="1" x14ac:dyDescent="0.3">
      <c r="A86" s="367"/>
      <c r="B86" s="379"/>
      <c r="C86" s="379"/>
      <c r="D86" s="424"/>
      <c r="E86" s="320" t="s">
        <v>504</v>
      </c>
      <c r="F86" s="321">
        <f>SUM(F85,F82,F76)</f>
        <v>5958748</v>
      </c>
      <c r="G86" s="321">
        <f t="shared" ref="G86:H86" si="16">SUM(G85,G82,G76)</f>
        <v>0</v>
      </c>
      <c r="H86" s="321">
        <f t="shared" si="16"/>
        <v>5958748</v>
      </c>
    </row>
    <row r="87" spans="1:11" x14ac:dyDescent="0.25">
      <c r="A87" s="294">
        <v>104</v>
      </c>
      <c r="B87" s="377"/>
      <c r="C87" s="296"/>
      <c r="D87" s="361"/>
      <c r="E87" s="390" t="s">
        <v>443</v>
      </c>
      <c r="F87" s="298"/>
      <c r="G87" s="298">
        <f>H87-F87</f>
        <v>0</v>
      </c>
      <c r="H87" s="298"/>
    </row>
    <row r="88" spans="1:11" x14ac:dyDescent="0.25">
      <c r="A88" s="294"/>
      <c r="B88" s="377"/>
      <c r="C88" s="296">
        <v>1</v>
      </c>
      <c r="D88" s="361"/>
      <c r="E88" s="312" t="s">
        <v>292</v>
      </c>
      <c r="F88" s="298">
        <v>144125000</v>
      </c>
      <c r="G88" s="298">
        <f>H88-F88</f>
        <v>-12660000</v>
      </c>
      <c r="H88" s="298">
        <v>131465000</v>
      </c>
      <c r="K88" s="302"/>
    </row>
    <row r="89" spans="1:11" x14ac:dyDescent="0.25">
      <c r="A89" s="294"/>
      <c r="B89" s="377"/>
      <c r="C89" s="296">
        <v>2</v>
      </c>
      <c r="D89" s="361"/>
      <c r="E89" s="312" t="s">
        <v>215</v>
      </c>
      <c r="F89" s="298">
        <v>22000000</v>
      </c>
      <c r="G89" s="298">
        <f>H89-F89</f>
        <v>0</v>
      </c>
      <c r="H89" s="298">
        <v>22000000</v>
      </c>
      <c r="K89" s="302"/>
    </row>
    <row r="90" spans="1:11" s="395" customFormat="1" x14ac:dyDescent="0.25">
      <c r="A90" s="391"/>
      <c r="B90" s="392"/>
      <c r="C90" s="392"/>
      <c r="D90" s="393"/>
      <c r="E90" s="394" t="s">
        <v>444</v>
      </c>
      <c r="F90" s="307">
        <f>SUM(F88:F89)</f>
        <v>166125000</v>
      </c>
      <c r="G90" s="307">
        <f t="shared" ref="G90:H90" si="17">SUM(G88:G89)</f>
        <v>-12660000</v>
      </c>
      <c r="H90" s="307">
        <f t="shared" si="17"/>
        <v>153465000</v>
      </c>
      <c r="K90" s="396"/>
    </row>
    <row r="91" spans="1:11" x14ac:dyDescent="0.25">
      <c r="A91" s="294">
        <v>201</v>
      </c>
      <c r="B91" s="377"/>
      <c r="C91" s="296"/>
      <c r="D91" s="361"/>
      <c r="E91" s="390" t="s">
        <v>163</v>
      </c>
      <c r="F91" s="298"/>
      <c r="G91" s="298"/>
      <c r="H91" s="298"/>
    </row>
    <row r="92" spans="1:11" x14ac:dyDescent="0.25">
      <c r="A92" s="294"/>
      <c r="B92" s="377">
        <v>1</v>
      </c>
      <c r="C92" s="296"/>
      <c r="D92" s="361"/>
      <c r="E92" s="312" t="s">
        <v>472</v>
      </c>
      <c r="F92" s="298">
        <v>254912723</v>
      </c>
      <c r="G92" s="298">
        <f>H92-F92</f>
        <v>0</v>
      </c>
      <c r="H92" s="298">
        <v>254912723</v>
      </c>
    </row>
    <row r="93" spans="1:11" x14ac:dyDescent="0.25">
      <c r="A93" s="433"/>
      <c r="B93" s="434">
        <v>2</v>
      </c>
      <c r="C93" s="296"/>
      <c r="D93" s="359"/>
      <c r="E93" s="312" t="s">
        <v>473</v>
      </c>
      <c r="F93" s="298">
        <v>292911351</v>
      </c>
      <c r="G93" s="298">
        <f>H93-F93</f>
        <v>0</v>
      </c>
      <c r="H93" s="298">
        <v>292911351</v>
      </c>
    </row>
    <row r="94" spans="1:11" x14ac:dyDescent="0.25">
      <c r="A94" s="433"/>
      <c r="B94" s="434">
        <v>3</v>
      </c>
      <c r="C94" s="296"/>
      <c r="D94" s="359"/>
      <c r="E94" s="312" t="s">
        <v>474</v>
      </c>
      <c r="F94" s="298">
        <v>285158668</v>
      </c>
      <c r="G94" s="298">
        <f>H94-F94</f>
        <v>0</v>
      </c>
      <c r="H94" s="298">
        <v>285158668</v>
      </c>
    </row>
    <row r="95" spans="1:11" x14ac:dyDescent="0.25">
      <c r="A95" s="433"/>
      <c r="B95" s="434">
        <v>4</v>
      </c>
      <c r="C95" s="296"/>
      <c r="D95" s="359"/>
      <c r="E95" s="312" t="s">
        <v>501</v>
      </c>
      <c r="F95" s="298">
        <v>19247880</v>
      </c>
      <c r="G95" s="298">
        <f>H95-F95</f>
        <v>0</v>
      </c>
      <c r="H95" s="298">
        <v>19247880</v>
      </c>
    </row>
    <row r="96" spans="1:11" ht="16.5" thickBot="1" x14ac:dyDescent="0.3">
      <c r="A96" s="433"/>
      <c r="B96" s="434">
        <v>5</v>
      </c>
      <c r="C96" s="296"/>
      <c r="D96" s="359"/>
      <c r="E96" s="330" t="s">
        <v>554</v>
      </c>
      <c r="F96" s="331">
        <v>0</v>
      </c>
      <c r="G96" s="331">
        <f>H96-F96</f>
        <v>0</v>
      </c>
      <c r="H96" s="331">
        <v>0</v>
      </c>
    </row>
    <row r="97" spans="1:13" ht="16.5" hidden="1" thickBot="1" x14ac:dyDescent="0.3">
      <c r="A97" s="433"/>
      <c r="B97" s="434">
        <v>6</v>
      </c>
      <c r="C97" s="296"/>
      <c r="D97" s="359"/>
      <c r="E97" s="330" t="s">
        <v>555</v>
      </c>
      <c r="F97" s="472"/>
      <c r="G97" s="472"/>
      <c r="H97" s="472"/>
    </row>
    <row r="98" spans="1:13" s="339" customFormat="1" ht="16.5" thickBot="1" x14ac:dyDescent="0.3">
      <c r="A98" s="367"/>
      <c r="B98" s="379"/>
      <c r="C98" s="379"/>
      <c r="D98" s="424"/>
      <c r="E98" s="320" t="s">
        <v>475</v>
      </c>
      <c r="F98" s="321">
        <f>SUM(F92:F97)</f>
        <v>852230622</v>
      </c>
      <c r="G98" s="321">
        <f t="shared" ref="G98:H98" si="18">SUM(G92:G97)</f>
        <v>0</v>
      </c>
      <c r="H98" s="321">
        <f t="shared" si="18"/>
        <v>852230622</v>
      </c>
    </row>
    <row r="99" spans="1:13" s="428" customFormat="1" ht="31.5" x14ac:dyDescent="0.25">
      <c r="A99" s="324">
        <v>206</v>
      </c>
      <c r="B99" s="425"/>
      <c r="C99" s="425"/>
      <c r="D99" s="426"/>
      <c r="E99" s="368" t="s">
        <v>258</v>
      </c>
      <c r="F99" s="427"/>
      <c r="G99" s="427">
        <f t="shared" ref="G99:G116" si="19">H99-F99</f>
        <v>0</v>
      </c>
      <c r="H99" s="427"/>
    </row>
    <row r="100" spans="1:13" s="428" customFormat="1" hidden="1" x14ac:dyDescent="0.25">
      <c r="A100" s="429"/>
      <c r="B100" s="469">
        <v>1</v>
      </c>
      <c r="C100" s="370"/>
      <c r="D100" s="430"/>
      <c r="E100" s="343" t="s">
        <v>675</v>
      </c>
      <c r="F100" s="331"/>
      <c r="G100" s="331">
        <f t="shared" si="19"/>
        <v>0</v>
      </c>
      <c r="H100" s="331"/>
    </row>
    <row r="101" spans="1:13" s="428" customFormat="1" hidden="1" x14ac:dyDescent="0.25">
      <c r="A101" s="429"/>
      <c r="B101" s="370"/>
      <c r="C101" s="370">
        <v>1</v>
      </c>
      <c r="D101" s="431"/>
      <c r="E101" s="312" t="s">
        <v>676</v>
      </c>
      <c r="F101" s="331"/>
      <c r="G101" s="331">
        <f t="shared" si="19"/>
        <v>0</v>
      </c>
      <c r="H101" s="331"/>
    </row>
    <row r="102" spans="1:13" x14ac:dyDescent="0.25">
      <c r="A102" s="294"/>
      <c r="B102" s="377">
        <v>1</v>
      </c>
      <c r="C102" s="296"/>
      <c r="D102" s="361"/>
      <c r="E102" s="343" t="s">
        <v>476</v>
      </c>
      <c r="F102" s="298"/>
      <c r="G102" s="298">
        <f t="shared" si="19"/>
        <v>0</v>
      </c>
      <c r="H102" s="298"/>
    </row>
    <row r="103" spans="1:13" x14ac:dyDescent="0.25">
      <c r="A103" s="294"/>
      <c r="B103" s="377"/>
      <c r="C103" s="296">
        <v>1</v>
      </c>
      <c r="D103" s="361"/>
      <c r="E103" s="413" t="s">
        <v>469</v>
      </c>
      <c r="F103" s="298">
        <v>1926000</v>
      </c>
      <c r="G103" s="298">
        <f t="shared" si="19"/>
        <v>0</v>
      </c>
      <c r="H103" s="298">
        <v>1926000</v>
      </c>
    </row>
    <row r="104" spans="1:13" x14ac:dyDescent="0.25">
      <c r="A104" s="294"/>
      <c r="B104" s="377"/>
      <c r="C104" s="296">
        <v>2</v>
      </c>
      <c r="D104" s="361"/>
      <c r="E104" s="413" t="s">
        <v>470</v>
      </c>
      <c r="F104" s="298">
        <v>3710000</v>
      </c>
      <c r="G104" s="298">
        <f t="shared" si="19"/>
        <v>0</v>
      </c>
      <c r="H104" s="298">
        <v>3710000</v>
      </c>
    </row>
    <row r="105" spans="1:13" x14ac:dyDescent="0.25">
      <c r="A105" s="294"/>
      <c r="B105" s="377"/>
      <c r="C105" s="296">
        <v>3</v>
      </c>
      <c r="D105" s="361"/>
      <c r="E105" s="413" t="s">
        <v>712</v>
      </c>
      <c r="F105" s="298">
        <v>3382000</v>
      </c>
      <c r="G105" s="298">
        <f t="shared" si="19"/>
        <v>0</v>
      </c>
      <c r="H105" s="298">
        <v>3382000</v>
      </c>
    </row>
    <row r="106" spans="1:13" x14ac:dyDescent="0.25">
      <c r="A106" s="294"/>
      <c r="B106" s="377"/>
      <c r="C106" s="296">
        <v>4</v>
      </c>
      <c r="D106" s="361"/>
      <c r="E106" s="312" t="s">
        <v>471</v>
      </c>
      <c r="F106" s="298">
        <v>3723000</v>
      </c>
      <c r="G106" s="298">
        <f t="shared" si="19"/>
        <v>0</v>
      </c>
      <c r="H106" s="298">
        <v>3723000</v>
      </c>
    </row>
    <row r="107" spans="1:13" x14ac:dyDescent="0.25">
      <c r="A107" s="294"/>
      <c r="B107" s="377">
        <v>2</v>
      </c>
      <c r="C107" s="296"/>
      <c r="D107" s="361"/>
      <c r="E107" s="343" t="s">
        <v>495</v>
      </c>
      <c r="F107" s="432"/>
      <c r="G107" s="432">
        <f t="shared" si="19"/>
        <v>0</v>
      </c>
      <c r="H107" s="432"/>
    </row>
    <row r="108" spans="1:13" s="440" customFormat="1" x14ac:dyDescent="0.25">
      <c r="A108" s="464"/>
      <c r="B108" s="465"/>
      <c r="C108" s="466">
        <v>1</v>
      </c>
      <c r="D108" s="467"/>
      <c r="E108" s="468" t="s">
        <v>477</v>
      </c>
      <c r="F108" s="437">
        <v>8406000</v>
      </c>
      <c r="G108" s="437">
        <f t="shared" si="19"/>
        <v>0</v>
      </c>
      <c r="H108" s="437">
        <v>8406000</v>
      </c>
      <c r="I108" s="438"/>
      <c r="J108" s="438"/>
      <c r="K108" s="439"/>
      <c r="L108" s="439"/>
      <c r="M108" s="439"/>
    </row>
    <row r="109" spans="1:13" s="440" customFormat="1" x14ac:dyDescent="0.25">
      <c r="A109" s="560"/>
      <c r="B109" s="561">
        <v>3</v>
      </c>
      <c r="C109" s="562"/>
      <c r="D109" s="563"/>
      <c r="E109" s="564" t="s">
        <v>527</v>
      </c>
      <c r="F109" s="437"/>
      <c r="G109" s="437">
        <f t="shared" si="19"/>
        <v>0</v>
      </c>
      <c r="H109" s="437"/>
      <c r="I109" s="438"/>
      <c r="J109" s="438"/>
      <c r="K109" s="439"/>
      <c r="L109" s="439"/>
      <c r="M109" s="439"/>
    </row>
    <row r="110" spans="1:13" s="440" customFormat="1" x14ac:dyDescent="0.25">
      <c r="A110" s="560"/>
      <c r="B110" s="561"/>
      <c r="C110" s="562">
        <v>1</v>
      </c>
      <c r="D110" s="563"/>
      <c r="E110" s="468" t="s">
        <v>677</v>
      </c>
      <c r="F110" s="437">
        <v>460000</v>
      </c>
      <c r="G110" s="437">
        <f t="shared" si="19"/>
        <v>0</v>
      </c>
      <c r="H110" s="437">
        <v>460000</v>
      </c>
      <c r="I110" s="438"/>
      <c r="J110" s="438"/>
      <c r="K110" s="439"/>
      <c r="L110" s="439"/>
      <c r="M110" s="439"/>
    </row>
    <row r="111" spans="1:13" s="440" customFormat="1" hidden="1" x14ac:dyDescent="0.25">
      <c r="A111" s="560"/>
      <c r="B111" s="561">
        <v>5</v>
      </c>
      <c r="C111" s="562"/>
      <c r="D111" s="563"/>
      <c r="E111" s="564" t="s">
        <v>505</v>
      </c>
      <c r="F111" s="437"/>
      <c r="G111" s="437">
        <f t="shared" si="19"/>
        <v>0</v>
      </c>
      <c r="H111" s="437"/>
      <c r="I111" s="438"/>
      <c r="J111" s="438"/>
      <c r="K111" s="439"/>
      <c r="L111" s="439"/>
      <c r="M111" s="439"/>
    </row>
    <row r="112" spans="1:13" s="440" customFormat="1" hidden="1" x14ac:dyDescent="0.25">
      <c r="A112" s="560"/>
      <c r="B112" s="561"/>
      <c r="C112" s="562">
        <v>1</v>
      </c>
      <c r="D112" s="563"/>
      <c r="E112" s="468" t="s">
        <v>678</v>
      </c>
      <c r="F112" s="437"/>
      <c r="G112" s="437">
        <f t="shared" si="19"/>
        <v>0</v>
      </c>
      <c r="H112" s="437"/>
      <c r="I112" s="438"/>
      <c r="J112" s="438"/>
      <c r="K112" s="439"/>
      <c r="L112" s="439"/>
      <c r="M112" s="439"/>
    </row>
    <row r="113" spans="1:13" s="440" customFormat="1" hidden="1" x14ac:dyDescent="0.25">
      <c r="A113" s="560"/>
      <c r="B113" s="561">
        <v>6</v>
      </c>
      <c r="C113" s="562"/>
      <c r="D113" s="563"/>
      <c r="E113" s="564" t="s">
        <v>682</v>
      </c>
      <c r="F113" s="437"/>
      <c r="G113" s="437">
        <f t="shared" si="19"/>
        <v>0</v>
      </c>
      <c r="H113" s="437"/>
      <c r="I113" s="438"/>
      <c r="J113" s="438"/>
      <c r="K113" s="439"/>
      <c r="L113" s="439"/>
      <c r="M113" s="439"/>
    </row>
    <row r="114" spans="1:13" s="440" customFormat="1" hidden="1" x14ac:dyDescent="0.25">
      <c r="A114" s="560"/>
      <c r="B114" s="561"/>
      <c r="C114" s="562">
        <v>1</v>
      </c>
      <c r="D114" s="563"/>
      <c r="E114" s="468" t="s">
        <v>681</v>
      </c>
      <c r="F114" s="437"/>
      <c r="G114" s="437">
        <f t="shared" si="19"/>
        <v>0</v>
      </c>
      <c r="H114" s="437"/>
      <c r="I114" s="438"/>
      <c r="J114" s="438"/>
      <c r="K114" s="439"/>
      <c r="L114" s="439"/>
      <c r="M114" s="439"/>
    </row>
    <row r="115" spans="1:13" s="395" customFormat="1" x14ac:dyDescent="0.25">
      <c r="A115" s="433"/>
      <c r="B115" s="434">
        <v>4</v>
      </c>
      <c r="C115" s="434"/>
      <c r="D115" s="441"/>
      <c r="E115" s="343" t="s">
        <v>478</v>
      </c>
      <c r="F115" s="328"/>
      <c r="G115" s="328">
        <f t="shared" si="19"/>
        <v>0</v>
      </c>
      <c r="H115" s="328"/>
    </row>
    <row r="116" spans="1:13" s="395" customFormat="1" ht="16.5" thickBot="1" x14ac:dyDescent="0.3">
      <c r="A116" s="433"/>
      <c r="B116" s="434"/>
      <c r="C116" s="370">
        <v>1</v>
      </c>
      <c r="D116" s="441"/>
      <c r="E116" s="330" t="s">
        <v>625</v>
      </c>
      <c r="F116" s="331">
        <v>14013000</v>
      </c>
      <c r="G116" s="331">
        <f t="shared" si="19"/>
        <v>0</v>
      </c>
      <c r="H116" s="331">
        <v>14013000</v>
      </c>
    </row>
    <row r="117" spans="1:13" s="395" customFormat="1" ht="16.5" hidden="1" thickBot="1" x14ac:dyDescent="0.3">
      <c r="A117" s="433"/>
      <c r="B117" s="434">
        <v>5</v>
      </c>
      <c r="C117" s="311"/>
      <c r="D117" s="359"/>
      <c r="E117" s="344" t="s">
        <v>479</v>
      </c>
      <c r="F117" s="331"/>
      <c r="G117" s="331"/>
      <c r="H117" s="331"/>
      <c r="I117" s="436"/>
    </row>
    <row r="118" spans="1:13" s="395" customFormat="1" ht="16.5" hidden="1" thickBot="1" x14ac:dyDescent="0.3">
      <c r="A118" s="433"/>
      <c r="B118" s="434"/>
      <c r="C118" s="311">
        <v>1</v>
      </c>
      <c r="D118" s="359"/>
      <c r="E118" s="330"/>
      <c r="F118" s="331"/>
      <c r="G118" s="331"/>
      <c r="H118" s="331"/>
      <c r="I118" s="436"/>
    </row>
    <row r="119" spans="1:13" s="395" customFormat="1" ht="16.5" thickBot="1" x14ac:dyDescent="0.3">
      <c r="A119" s="367"/>
      <c r="B119" s="379"/>
      <c r="C119" s="379"/>
      <c r="D119" s="424"/>
      <c r="E119" s="320" t="s">
        <v>627</v>
      </c>
      <c r="F119" s="321">
        <f>SUM(F100:F118)</f>
        <v>35620000</v>
      </c>
      <c r="G119" s="321">
        <f t="shared" ref="G119:H119" si="20">SUM(G100:G118)</f>
        <v>0</v>
      </c>
      <c r="H119" s="321">
        <f t="shared" si="20"/>
        <v>35620000</v>
      </c>
    </row>
    <row r="120" spans="1:13" s="395" customFormat="1" x14ac:dyDescent="0.25">
      <c r="A120" s="433">
        <v>221</v>
      </c>
      <c r="B120" s="434"/>
      <c r="C120" s="434"/>
      <c r="D120" s="441"/>
      <c r="E120" s="390" t="s">
        <v>679</v>
      </c>
      <c r="F120" s="328"/>
      <c r="G120" s="328"/>
      <c r="H120" s="328"/>
      <c r="I120" s="436"/>
      <c r="J120" s="396"/>
    </row>
    <row r="121" spans="1:13" s="395" customFormat="1" x14ac:dyDescent="0.25">
      <c r="A121" s="433"/>
      <c r="B121" s="434">
        <v>1</v>
      </c>
      <c r="C121" s="311"/>
      <c r="D121" s="359"/>
      <c r="E121" s="343" t="s">
        <v>688</v>
      </c>
      <c r="F121" s="331"/>
      <c r="G121" s="331">
        <f>H121-F121</f>
        <v>0</v>
      </c>
      <c r="H121" s="331"/>
      <c r="I121" s="436"/>
    </row>
    <row r="122" spans="1:13" s="395" customFormat="1" ht="16.5" thickBot="1" x14ac:dyDescent="0.3">
      <c r="A122" s="433"/>
      <c r="B122" s="434"/>
      <c r="C122" s="311">
        <v>1</v>
      </c>
      <c r="D122" s="359"/>
      <c r="E122" s="471" t="s">
        <v>707</v>
      </c>
      <c r="F122" s="331">
        <v>29999999</v>
      </c>
      <c r="G122" s="331">
        <f>H122-F122</f>
        <v>0</v>
      </c>
      <c r="H122" s="331">
        <v>29999999</v>
      </c>
      <c r="I122" s="436"/>
    </row>
    <row r="123" spans="1:13" s="395" customFormat="1" ht="16.5" thickBot="1" x14ac:dyDescent="0.3">
      <c r="A123" s="556"/>
      <c r="B123" s="557"/>
      <c r="C123" s="557"/>
      <c r="D123" s="424"/>
      <c r="E123" s="320" t="s">
        <v>680</v>
      </c>
      <c r="F123" s="373">
        <f>SUM(F122:F122)</f>
        <v>29999999</v>
      </c>
      <c r="G123" s="373">
        <f t="shared" ref="G123:H123" si="21">SUM(G122:G122)</f>
        <v>0</v>
      </c>
      <c r="H123" s="373">
        <f t="shared" si="21"/>
        <v>29999999</v>
      </c>
    </row>
    <row r="124" spans="1:13" s="395" customFormat="1" ht="31.5" x14ac:dyDescent="0.25">
      <c r="A124" s="433">
        <v>225</v>
      </c>
      <c r="B124" s="434"/>
      <c r="C124" s="434"/>
      <c r="D124" s="441"/>
      <c r="E124" s="390" t="s">
        <v>260</v>
      </c>
      <c r="F124" s="328"/>
      <c r="G124" s="328">
        <f t="shared" ref="G124:G129" si="22">H124-F124</f>
        <v>0</v>
      </c>
      <c r="H124" s="328"/>
      <c r="I124" s="436"/>
      <c r="J124" s="396"/>
    </row>
    <row r="125" spans="1:13" s="395" customFormat="1" x14ac:dyDescent="0.25">
      <c r="A125" s="433"/>
      <c r="B125" s="434">
        <v>7</v>
      </c>
      <c r="C125" s="311"/>
      <c r="D125" s="359"/>
      <c r="E125" s="344" t="s">
        <v>479</v>
      </c>
      <c r="F125" s="331"/>
      <c r="G125" s="331">
        <f t="shared" si="22"/>
        <v>0</v>
      </c>
      <c r="H125" s="331"/>
      <c r="I125" s="436"/>
    </row>
    <row r="126" spans="1:13" s="395" customFormat="1" x14ac:dyDescent="0.25">
      <c r="A126" s="433"/>
      <c r="B126" s="434"/>
      <c r="C126" s="311">
        <v>1</v>
      </c>
      <c r="D126" s="359"/>
      <c r="E126" s="471" t="s">
        <v>708</v>
      </c>
      <c r="F126" s="331">
        <v>1610195000</v>
      </c>
      <c r="G126" s="331">
        <f t="shared" si="22"/>
        <v>0</v>
      </c>
      <c r="H126" s="331">
        <v>1610195000</v>
      </c>
      <c r="I126" s="436"/>
    </row>
    <row r="127" spans="1:13" s="395" customFormat="1" x14ac:dyDescent="0.25">
      <c r="A127" s="433"/>
      <c r="B127" s="434"/>
      <c r="C127" s="311">
        <v>2</v>
      </c>
      <c r="D127" s="359"/>
      <c r="E127" s="470" t="s">
        <v>710</v>
      </c>
      <c r="F127" s="331">
        <v>4855000</v>
      </c>
      <c r="G127" s="331">
        <f t="shared" si="22"/>
        <v>0</v>
      </c>
      <c r="H127" s="331">
        <v>4855000</v>
      </c>
      <c r="I127" s="436"/>
    </row>
    <row r="128" spans="1:13" s="395" customFormat="1" x14ac:dyDescent="0.25">
      <c r="A128" s="433"/>
      <c r="B128" s="434"/>
      <c r="C128" s="311">
        <v>3</v>
      </c>
      <c r="D128" s="359"/>
      <c r="E128" s="470" t="s">
        <v>709</v>
      </c>
      <c r="F128" s="331">
        <v>12077000</v>
      </c>
      <c r="G128" s="331">
        <f t="shared" si="22"/>
        <v>0</v>
      </c>
      <c r="H128" s="331">
        <v>12077000</v>
      </c>
      <c r="I128" s="436"/>
    </row>
    <row r="129" spans="1:9" s="395" customFormat="1" ht="16.5" thickBot="1" x14ac:dyDescent="0.3">
      <c r="A129" s="433"/>
      <c r="B129" s="434"/>
      <c r="C129" s="311">
        <v>4</v>
      </c>
      <c r="D129" s="359"/>
      <c r="E129" s="322" t="s">
        <v>711</v>
      </c>
      <c r="F129" s="331">
        <v>306751000</v>
      </c>
      <c r="G129" s="331">
        <f t="shared" si="22"/>
        <v>0</v>
      </c>
      <c r="H129" s="331">
        <v>306751000</v>
      </c>
      <c r="I129" s="436"/>
    </row>
    <row r="130" spans="1:9" s="395" customFormat="1" ht="16.5" hidden="1" thickBot="1" x14ac:dyDescent="0.3">
      <c r="A130" s="433"/>
      <c r="B130" s="434"/>
      <c r="C130" s="311">
        <v>5</v>
      </c>
      <c r="D130" s="359"/>
      <c r="E130" s="322"/>
      <c r="F130" s="331"/>
      <c r="G130" s="331"/>
      <c r="H130" s="331"/>
      <c r="I130" s="436"/>
    </row>
    <row r="131" spans="1:9" s="395" customFormat="1" ht="16.5" hidden="1" thickBot="1" x14ac:dyDescent="0.3">
      <c r="A131" s="433"/>
      <c r="B131" s="434"/>
      <c r="C131" s="311">
        <v>6</v>
      </c>
      <c r="D131" s="359"/>
      <c r="E131" s="322"/>
      <c r="F131" s="331"/>
      <c r="G131" s="331"/>
      <c r="H131" s="331"/>
      <c r="I131" s="436"/>
    </row>
    <row r="132" spans="1:9" s="395" customFormat="1" ht="16.5" hidden="1" thickBot="1" x14ac:dyDescent="0.3">
      <c r="A132" s="433"/>
      <c r="B132" s="434"/>
      <c r="C132" s="311">
        <v>7</v>
      </c>
      <c r="D132" s="359"/>
      <c r="E132" s="322"/>
      <c r="F132" s="331"/>
      <c r="G132" s="331"/>
      <c r="H132" s="331"/>
      <c r="I132" s="436"/>
    </row>
    <row r="133" spans="1:9" s="395" customFormat="1" ht="16.5" hidden="1" thickBot="1" x14ac:dyDescent="0.3">
      <c r="A133" s="433"/>
      <c r="B133" s="434"/>
      <c r="C133" s="311">
        <v>8</v>
      </c>
      <c r="D133" s="359"/>
      <c r="E133" s="330"/>
      <c r="F133" s="331"/>
      <c r="G133" s="331"/>
      <c r="H133" s="331"/>
      <c r="I133" s="436"/>
    </row>
    <row r="134" spans="1:9" s="395" customFormat="1" ht="16.5" thickBot="1" x14ac:dyDescent="0.3">
      <c r="A134" s="367"/>
      <c r="B134" s="379"/>
      <c r="C134" s="379"/>
      <c r="D134" s="424"/>
      <c r="E134" s="320" t="s">
        <v>498</v>
      </c>
      <c r="F134" s="373">
        <f>SUM(F126:F133)</f>
        <v>1933878000</v>
      </c>
      <c r="G134" s="373">
        <f t="shared" ref="G134:H134" si="23">SUM(G126:G133)</f>
        <v>0</v>
      </c>
      <c r="H134" s="373">
        <f t="shared" si="23"/>
        <v>1933878000</v>
      </c>
    </row>
    <row r="135" spans="1:9" s="395" customFormat="1" x14ac:dyDescent="0.25">
      <c r="A135" s="433">
        <v>241</v>
      </c>
      <c r="B135" s="435"/>
      <c r="C135" s="435"/>
      <c r="D135" s="442"/>
      <c r="E135" s="368" t="s">
        <v>167</v>
      </c>
      <c r="F135" s="326"/>
      <c r="G135" s="326">
        <f t="shared" ref="G135:G142" si="24">H135-F135</f>
        <v>0</v>
      </c>
      <c r="H135" s="326"/>
    </row>
    <row r="136" spans="1:9" s="395" customFormat="1" x14ac:dyDescent="0.25">
      <c r="A136" s="433"/>
      <c r="B136" s="434"/>
      <c r="C136" s="434">
        <v>1</v>
      </c>
      <c r="D136" s="423"/>
      <c r="E136" s="330" t="s">
        <v>559</v>
      </c>
      <c r="F136" s="331">
        <v>56000000</v>
      </c>
      <c r="G136" s="331">
        <f t="shared" si="24"/>
        <v>0</v>
      </c>
      <c r="H136" s="331">
        <v>56000000</v>
      </c>
    </row>
    <row r="137" spans="1:9" s="395" customFormat="1" x14ac:dyDescent="0.25">
      <c r="A137" s="433"/>
      <c r="B137" s="434"/>
      <c r="C137" s="434">
        <v>2</v>
      </c>
      <c r="D137" s="423"/>
      <c r="E137" s="330" t="s">
        <v>600</v>
      </c>
      <c r="F137" s="331">
        <v>0</v>
      </c>
      <c r="G137" s="331">
        <f t="shared" si="24"/>
        <v>0</v>
      </c>
      <c r="H137" s="331">
        <v>0</v>
      </c>
    </row>
    <row r="138" spans="1:9" s="395" customFormat="1" x14ac:dyDescent="0.25">
      <c r="A138" s="433"/>
      <c r="B138" s="434"/>
      <c r="C138" s="434">
        <v>3</v>
      </c>
      <c r="D138" s="423"/>
      <c r="E138" s="330" t="s">
        <v>560</v>
      </c>
      <c r="F138" s="331">
        <v>480499999.5999999</v>
      </c>
      <c r="G138" s="331">
        <f t="shared" si="24"/>
        <v>0</v>
      </c>
      <c r="H138" s="331">
        <v>480499999.5999999</v>
      </c>
    </row>
    <row r="139" spans="1:9" s="395" customFormat="1" x14ac:dyDescent="0.25">
      <c r="A139" s="433"/>
      <c r="B139" s="434"/>
      <c r="C139" s="434">
        <v>4</v>
      </c>
      <c r="D139" s="423"/>
      <c r="E139" s="330" t="s">
        <v>561</v>
      </c>
      <c r="F139" s="331">
        <v>0</v>
      </c>
      <c r="G139" s="331">
        <f t="shared" si="24"/>
        <v>0</v>
      </c>
      <c r="H139" s="331">
        <v>0</v>
      </c>
    </row>
    <row r="140" spans="1:9" s="395" customFormat="1" x14ac:dyDescent="0.25">
      <c r="A140" s="433"/>
      <c r="B140" s="434"/>
      <c r="C140" s="434">
        <v>5</v>
      </c>
      <c r="D140" s="423"/>
      <c r="E140" s="330" t="s">
        <v>562</v>
      </c>
      <c r="F140" s="331">
        <v>48500000</v>
      </c>
      <c r="G140" s="331">
        <f t="shared" si="24"/>
        <v>0</v>
      </c>
      <c r="H140" s="331">
        <v>48500000</v>
      </c>
    </row>
    <row r="141" spans="1:9" s="395" customFormat="1" x14ac:dyDescent="0.25">
      <c r="A141" s="433"/>
      <c r="B141" s="434"/>
      <c r="C141" s="434">
        <v>6</v>
      </c>
      <c r="D141" s="423"/>
      <c r="E141" s="330" t="s">
        <v>563</v>
      </c>
      <c r="F141" s="331">
        <v>500000</v>
      </c>
      <c r="G141" s="331">
        <f t="shared" si="24"/>
        <v>0</v>
      </c>
      <c r="H141" s="331">
        <v>500000</v>
      </c>
    </row>
    <row r="142" spans="1:9" s="395" customFormat="1" ht="16.5" thickBot="1" x14ac:dyDescent="0.3">
      <c r="A142" s="433"/>
      <c r="B142" s="434"/>
      <c r="C142" s="434">
        <v>7</v>
      </c>
      <c r="D142" s="423"/>
      <c r="E142" s="330" t="s">
        <v>558</v>
      </c>
      <c r="F142" s="331">
        <v>1300000</v>
      </c>
      <c r="G142" s="331">
        <f t="shared" si="24"/>
        <v>0</v>
      </c>
      <c r="H142" s="331">
        <v>1300000</v>
      </c>
    </row>
    <row r="143" spans="1:9" s="395" customFormat="1" ht="16.5" thickBot="1" x14ac:dyDescent="0.3">
      <c r="A143" s="367"/>
      <c r="B143" s="379"/>
      <c r="C143" s="379"/>
      <c r="D143" s="424"/>
      <c r="E143" s="443" t="s">
        <v>499</v>
      </c>
      <c r="F143" s="373">
        <f>SUM(F136:F142)</f>
        <v>586799999.5999999</v>
      </c>
      <c r="G143" s="373">
        <f t="shared" ref="G143:H143" si="25">SUM(G136:G142)</f>
        <v>0</v>
      </c>
      <c r="H143" s="373">
        <f t="shared" si="25"/>
        <v>586799999.5999999</v>
      </c>
    </row>
    <row r="144" spans="1:9" ht="32.25" thickBot="1" x14ac:dyDescent="0.3">
      <c r="A144" s="446">
        <v>245</v>
      </c>
      <c r="B144" s="447"/>
      <c r="C144" s="342"/>
      <c r="D144" s="448"/>
      <c r="E144" s="449" t="s">
        <v>628</v>
      </c>
      <c r="F144" s="450"/>
      <c r="G144" s="450">
        <f>H144-F144</f>
        <v>0</v>
      </c>
      <c r="H144" s="450"/>
    </row>
    <row r="145" spans="1:8" s="436" customFormat="1" x14ac:dyDescent="0.25">
      <c r="A145" s="433">
        <v>260</v>
      </c>
      <c r="B145" s="434"/>
      <c r="C145" s="434"/>
      <c r="D145" s="441"/>
      <c r="E145" s="390" t="s">
        <v>496</v>
      </c>
      <c r="F145" s="328"/>
      <c r="G145" s="328">
        <f>H145-F145</f>
        <v>0</v>
      </c>
      <c r="H145" s="328"/>
    </row>
    <row r="146" spans="1:8" s="339" customFormat="1" hidden="1" x14ac:dyDescent="0.25">
      <c r="A146" s="310"/>
      <c r="B146" s="434">
        <v>1</v>
      </c>
      <c r="C146" s="311"/>
      <c r="D146" s="359"/>
      <c r="E146" s="312" t="s">
        <v>229</v>
      </c>
      <c r="F146" s="298"/>
      <c r="G146" s="298">
        <f>H146-F146</f>
        <v>0</v>
      </c>
      <c r="H146" s="298"/>
    </row>
    <row r="147" spans="1:8" s="339" customFormat="1" ht="16.5" thickBot="1" x14ac:dyDescent="0.3">
      <c r="A147" s="310"/>
      <c r="B147" s="434">
        <v>8</v>
      </c>
      <c r="C147" s="311"/>
      <c r="D147" s="359"/>
      <c r="E147" s="312" t="s">
        <v>108</v>
      </c>
      <c r="F147" s="298">
        <v>1699379053.9999998</v>
      </c>
      <c r="G147" s="298">
        <f>H147-F147</f>
        <v>0</v>
      </c>
      <c r="H147" s="298">
        <v>1699379053.9999998</v>
      </c>
    </row>
    <row r="148" spans="1:8" s="436" customFormat="1" ht="16.5" thickBot="1" x14ac:dyDescent="0.3">
      <c r="A148" s="367"/>
      <c r="B148" s="444"/>
      <c r="C148" s="444"/>
      <c r="D148" s="445"/>
      <c r="E148" s="443" t="s">
        <v>500</v>
      </c>
      <c r="F148" s="321">
        <f>SUM(F146:F147)</f>
        <v>1699379053.9999998</v>
      </c>
      <c r="G148" s="321">
        <f t="shared" ref="G148:H148" si="26">SUM(G146:G147)</f>
        <v>0</v>
      </c>
      <c r="H148" s="321">
        <f t="shared" si="26"/>
        <v>1699379053.9999998</v>
      </c>
    </row>
    <row r="149" spans="1:8" s="339" customFormat="1" ht="16.5" thickBot="1" x14ac:dyDescent="0.3">
      <c r="A149" s="300"/>
      <c r="B149" s="300"/>
      <c r="C149" s="295"/>
      <c r="D149" s="451"/>
      <c r="E149" s="297"/>
      <c r="F149" s="452"/>
      <c r="G149" s="452"/>
      <c r="H149" s="452"/>
    </row>
    <row r="150" spans="1:8" ht="16.5" thickBot="1" x14ac:dyDescent="0.3">
      <c r="A150" s="657" t="s">
        <v>480</v>
      </c>
      <c r="B150" s="658"/>
      <c r="C150" s="658"/>
      <c r="D150" s="658"/>
      <c r="E150" s="659"/>
      <c r="F150" s="453">
        <f>SUM(F144,F148,F143,F134,F119,F98,F90,F86,F73,F123)</f>
        <v>5387925478.999999</v>
      </c>
      <c r="G150" s="453">
        <f t="shared" ref="G150:H150" si="27">SUM(G144,G148,G143,G134,G119,G98,G90,G86,G73,G123)</f>
        <v>1300000</v>
      </c>
      <c r="H150" s="453">
        <f t="shared" si="27"/>
        <v>5389225478.999999</v>
      </c>
    </row>
    <row r="151" spans="1:8" x14ac:dyDescent="0.25">
      <c r="A151" s="454"/>
      <c r="B151" s="454"/>
      <c r="C151" s="455"/>
      <c r="D151" s="455"/>
      <c r="E151" s="455"/>
      <c r="F151" s="456"/>
      <c r="G151" s="456"/>
      <c r="H151" s="456"/>
    </row>
    <row r="152" spans="1:8" s="339" customFormat="1" x14ac:dyDescent="0.25">
      <c r="A152" s="457"/>
      <c r="B152" s="457"/>
      <c r="F152" s="458"/>
      <c r="G152" s="458"/>
      <c r="H152" s="458"/>
    </row>
    <row r="153" spans="1:8" s="339" customFormat="1" x14ac:dyDescent="0.25">
      <c r="A153" s="457"/>
      <c r="B153" s="457"/>
      <c r="F153" s="458">
        <f>'16B.m'!F242-'16A.m'!F150</f>
        <v>0</v>
      </c>
      <c r="G153" s="458">
        <f>'16B.m'!I242-'16A.m'!G150</f>
        <v>-1300000</v>
      </c>
      <c r="H153" s="458">
        <f>'16B.m'!J242-'16A.m'!H150</f>
        <v>-5389225478.999999</v>
      </c>
    </row>
    <row r="154" spans="1:8" s="339" customFormat="1" x14ac:dyDescent="0.25">
      <c r="A154" s="457"/>
      <c r="B154" s="457"/>
      <c r="F154" s="458"/>
      <c r="G154" s="458"/>
      <c r="H154" s="458"/>
    </row>
    <row r="155" spans="1:8" s="339" customFormat="1" x14ac:dyDescent="0.25">
      <c r="A155" s="457"/>
      <c r="B155" s="457"/>
      <c r="F155" s="458"/>
      <c r="G155" s="458"/>
      <c r="H155" s="458"/>
    </row>
    <row r="156" spans="1:8" s="339" customFormat="1" x14ac:dyDescent="0.25">
      <c r="A156" s="457"/>
      <c r="B156" s="457"/>
      <c r="F156" s="458"/>
      <c r="G156" s="458"/>
      <c r="H156" s="458"/>
    </row>
    <row r="157" spans="1:8" s="339" customFormat="1" x14ac:dyDescent="0.25">
      <c r="A157" s="457"/>
      <c r="B157" s="457"/>
      <c r="F157" s="458"/>
      <c r="G157" s="458"/>
      <c r="H157" s="458"/>
    </row>
    <row r="158" spans="1:8" s="339" customFormat="1" x14ac:dyDescent="0.25">
      <c r="A158" s="457"/>
      <c r="B158" s="457"/>
      <c r="F158" s="458"/>
      <c r="G158" s="458"/>
      <c r="H158" s="458"/>
    </row>
    <row r="159" spans="1:8" s="339" customFormat="1" x14ac:dyDescent="0.25">
      <c r="A159" s="457"/>
      <c r="B159" s="457"/>
      <c r="F159" s="458"/>
      <c r="G159" s="458"/>
      <c r="H159" s="458"/>
    </row>
    <row r="160" spans="1:8" s="339" customFormat="1" x14ac:dyDescent="0.25">
      <c r="A160" s="457"/>
      <c r="B160" s="457"/>
      <c r="F160" s="458"/>
      <c r="G160" s="458"/>
      <c r="H160" s="458"/>
    </row>
    <row r="161" spans="1:8" s="339" customFormat="1" x14ac:dyDescent="0.25">
      <c r="A161" s="457"/>
      <c r="B161" s="457"/>
      <c r="F161" s="458"/>
      <c r="G161" s="458"/>
      <c r="H161" s="458"/>
    </row>
    <row r="162" spans="1:8" s="339" customFormat="1" x14ac:dyDescent="0.25">
      <c r="A162" s="457"/>
      <c r="B162" s="457"/>
      <c r="F162" s="458"/>
      <c r="G162" s="458"/>
      <c r="H162" s="458"/>
    </row>
    <row r="163" spans="1:8" s="339" customFormat="1" x14ac:dyDescent="0.25">
      <c r="A163" s="457"/>
      <c r="B163" s="457"/>
      <c r="F163" s="458"/>
      <c r="G163" s="458"/>
      <c r="H163" s="458"/>
    </row>
    <row r="164" spans="1:8" s="339" customFormat="1" x14ac:dyDescent="0.25">
      <c r="A164" s="457"/>
      <c r="B164" s="457"/>
      <c r="F164" s="458"/>
      <c r="G164" s="458"/>
      <c r="H164" s="458"/>
    </row>
    <row r="165" spans="1:8" s="339" customFormat="1" x14ac:dyDescent="0.25">
      <c r="A165" s="457"/>
      <c r="B165" s="457"/>
      <c r="F165" s="458"/>
      <c r="G165" s="458"/>
      <c r="H165" s="458"/>
    </row>
    <row r="166" spans="1:8" s="339" customFormat="1" x14ac:dyDescent="0.25">
      <c r="A166" s="457"/>
      <c r="B166" s="457"/>
      <c r="F166" s="458"/>
      <c r="G166" s="458"/>
      <c r="H166" s="458"/>
    </row>
    <row r="167" spans="1:8" s="339" customFormat="1" x14ac:dyDescent="0.25">
      <c r="A167" s="457"/>
      <c r="B167" s="457"/>
      <c r="F167" s="458"/>
      <c r="G167" s="458"/>
      <c r="H167" s="458"/>
    </row>
    <row r="168" spans="1:8" s="339" customFormat="1" x14ac:dyDescent="0.25">
      <c r="A168" s="457"/>
      <c r="B168" s="457"/>
      <c r="F168" s="458"/>
      <c r="G168" s="458"/>
      <c r="H168" s="458"/>
    </row>
  </sheetData>
  <mergeCells count="14">
    <mergeCell ref="G7:G11"/>
    <mergeCell ref="H7:H11"/>
    <mergeCell ref="E1:F1"/>
    <mergeCell ref="A2:F2"/>
    <mergeCell ref="A3:F3"/>
    <mergeCell ref="A4:F4"/>
    <mergeCell ref="A150:E150"/>
    <mergeCell ref="A7:A11"/>
    <mergeCell ref="A5:D6"/>
    <mergeCell ref="E6:F6"/>
    <mergeCell ref="B7:B11"/>
    <mergeCell ref="C7:C11"/>
    <mergeCell ref="D7:D11"/>
    <mergeCell ref="F7:F11"/>
  </mergeCells>
  <phoneticPr fontId="31" type="noConversion"/>
  <printOptions horizontalCentered="1"/>
  <pageMargins left="0.39370078740157483" right="0.39370078740157483" top="0.55118110236220474" bottom="0.43307086614173229" header="0.31496062992125984" footer="0.27559055118110237"/>
  <pageSetup paperSize="9" scale="72" orientation="portrait" r:id="rId1"/>
  <headerFooter alignWithMargins="0">
    <oddFooter>&amp;R&amp;P</oddFooter>
  </headerFooter>
  <rowBreaks count="2" manualBreakCount="2">
    <brk id="86" max="7" man="1"/>
    <brk id="169" max="5" man="1"/>
  </rowBreaks>
  <colBreaks count="1" manualBreakCount="1">
    <brk id="8" max="222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9"/>
  <sheetViews>
    <sheetView view="pageBreakPreview" zoomScale="115" zoomScaleSheetLayoutView="100" workbookViewId="0">
      <pane ySplit="9" topLeftCell="A224" activePane="bottomLeft" state="frozen"/>
      <selection activeCell="A2" sqref="A2:F2"/>
      <selection pane="bottomLeft" activeCell="G111" sqref="G111"/>
    </sheetView>
  </sheetViews>
  <sheetFormatPr defaultColWidth="5" defaultRowHeight="15.75" x14ac:dyDescent="0.25"/>
  <cols>
    <col min="1" max="1" width="4.85546875" style="383" customWidth="1"/>
    <col min="2" max="2" width="4.140625" style="383" customWidth="1"/>
    <col min="3" max="3" width="5.28515625" style="383" customWidth="1"/>
    <col min="4" max="4" width="6" style="383" customWidth="1"/>
    <col min="5" max="5" width="52" style="287" customWidth="1"/>
    <col min="6" max="8" width="17.85546875" style="383" customWidth="1"/>
    <col min="9" max="11" width="5" style="287" customWidth="1"/>
    <col min="12" max="12" width="16.7109375" style="287" bestFit="1" customWidth="1"/>
    <col min="13" max="13" width="19.7109375" style="287" customWidth="1"/>
    <col min="14" max="16384" width="5" style="287"/>
  </cols>
  <sheetData>
    <row r="1" spans="1:13" x14ac:dyDescent="0.25">
      <c r="A1" s="678" t="s">
        <v>702</v>
      </c>
      <c r="B1" s="679"/>
      <c r="C1" s="679"/>
      <c r="D1" s="679"/>
      <c r="E1" s="679"/>
      <c r="F1" s="687"/>
      <c r="G1" s="599"/>
      <c r="H1" s="599"/>
    </row>
    <row r="2" spans="1:13" x14ac:dyDescent="0.25">
      <c r="A2" s="681" t="s">
        <v>415</v>
      </c>
      <c r="B2" s="682"/>
      <c r="C2" s="682"/>
      <c r="D2" s="682"/>
      <c r="E2" s="682"/>
      <c r="F2" s="688"/>
      <c r="G2" s="599"/>
      <c r="H2" s="599"/>
    </row>
    <row r="3" spans="1:13" ht="16.5" thickBot="1" x14ac:dyDescent="0.3">
      <c r="A3" s="684" t="s">
        <v>416</v>
      </c>
      <c r="B3" s="685"/>
      <c r="C3" s="685"/>
      <c r="D3" s="685"/>
      <c r="E3" s="685"/>
      <c r="F3" s="689"/>
      <c r="G3" s="599"/>
      <c r="H3" s="599"/>
    </row>
    <row r="4" spans="1:13" s="289" customFormat="1" x14ac:dyDescent="0.25">
      <c r="A4" s="690" t="s">
        <v>417</v>
      </c>
      <c r="B4" s="690"/>
      <c r="C4" s="690"/>
      <c r="D4" s="690"/>
      <c r="E4" s="288"/>
      <c r="F4" s="288"/>
      <c r="G4" s="288"/>
      <c r="H4" s="288"/>
    </row>
    <row r="5" spans="1:13" ht="16.5" thickBot="1" x14ac:dyDescent="0.3">
      <c r="A5" s="690"/>
      <c r="B5" s="690"/>
      <c r="C5" s="690"/>
      <c r="D5" s="690"/>
      <c r="E5" s="666" t="s">
        <v>671</v>
      </c>
      <c r="F5" s="666"/>
      <c r="G5" s="601"/>
      <c r="H5" s="601"/>
    </row>
    <row r="6" spans="1:13" ht="15.75" customHeight="1" x14ac:dyDescent="0.25">
      <c r="A6" s="660" t="s">
        <v>418</v>
      </c>
      <c r="B6" s="668" t="s">
        <v>419</v>
      </c>
      <c r="C6" s="668" t="s">
        <v>420</v>
      </c>
      <c r="D6" s="668" t="s">
        <v>421</v>
      </c>
      <c r="E6" s="290" t="s">
        <v>422</v>
      </c>
      <c r="F6" s="674" t="s">
        <v>701</v>
      </c>
      <c r="G6" s="674" t="s">
        <v>727</v>
      </c>
      <c r="H6" s="674" t="s">
        <v>728</v>
      </c>
    </row>
    <row r="7" spans="1:13" x14ac:dyDescent="0.25">
      <c r="A7" s="661"/>
      <c r="B7" s="669"/>
      <c r="C7" s="671"/>
      <c r="D7" s="671"/>
      <c r="E7" s="291" t="s">
        <v>423</v>
      </c>
      <c r="F7" s="675"/>
      <c r="G7" s="675"/>
      <c r="H7" s="675"/>
    </row>
    <row r="8" spans="1:13" x14ac:dyDescent="0.25">
      <c r="A8" s="661"/>
      <c r="B8" s="669"/>
      <c r="C8" s="671"/>
      <c r="D8" s="671"/>
      <c r="E8" s="291" t="s">
        <v>424</v>
      </c>
      <c r="F8" s="675"/>
      <c r="G8" s="675"/>
      <c r="H8" s="675"/>
      <c r="L8" s="292"/>
    </row>
    <row r="9" spans="1:13" ht="16.5" thickBot="1" x14ac:dyDescent="0.3">
      <c r="A9" s="662"/>
      <c r="B9" s="692"/>
      <c r="C9" s="672"/>
      <c r="D9" s="672"/>
      <c r="E9" s="293" t="s">
        <v>425</v>
      </c>
      <c r="F9" s="691"/>
      <c r="G9" s="691"/>
      <c r="H9" s="691"/>
    </row>
    <row r="10" spans="1:13" x14ac:dyDescent="0.25">
      <c r="A10" s="294">
        <v>102</v>
      </c>
      <c r="B10" s="295"/>
      <c r="C10" s="296"/>
      <c r="D10" s="296"/>
      <c r="E10" s="297" t="s">
        <v>426</v>
      </c>
      <c r="F10" s="298"/>
      <c r="G10" s="298"/>
      <c r="H10" s="298"/>
    </row>
    <row r="11" spans="1:13" x14ac:dyDescent="0.25">
      <c r="A11" s="299"/>
      <c r="B11" s="300"/>
      <c r="C11" s="296"/>
      <c r="D11" s="296"/>
      <c r="E11" s="297" t="s">
        <v>247</v>
      </c>
      <c r="F11" s="298"/>
      <c r="G11" s="298"/>
      <c r="H11" s="298"/>
    </row>
    <row r="12" spans="1:13" x14ac:dyDescent="0.25">
      <c r="A12" s="299"/>
      <c r="B12" s="295"/>
      <c r="C12" s="296">
        <v>1</v>
      </c>
      <c r="D12" s="296"/>
      <c r="E12" s="301" t="s">
        <v>481</v>
      </c>
      <c r="F12" s="298"/>
      <c r="G12" s="298"/>
      <c r="H12" s="298"/>
    </row>
    <row r="13" spans="1:13" x14ac:dyDescent="0.25">
      <c r="A13" s="299"/>
      <c r="B13" s="295"/>
      <c r="C13" s="296"/>
      <c r="D13" s="296">
        <v>1</v>
      </c>
      <c r="E13" s="301" t="s">
        <v>164</v>
      </c>
      <c r="F13" s="298">
        <v>21941000</v>
      </c>
      <c r="G13" s="298">
        <f>H13-F13</f>
        <v>0</v>
      </c>
      <c r="H13" s="298">
        <v>21941000</v>
      </c>
      <c r="M13" s="302"/>
    </row>
    <row r="14" spans="1:13" x14ac:dyDescent="0.25">
      <c r="A14" s="299"/>
      <c r="B14" s="295"/>
      <c r="C14" s="296"/>
      <c r="D14" s="296">
        <v>2</v>
      </c>
      <c r="E14" s="301" t="s">
        <v>427</v>
      </c>
      <c r="F14" s="298">
        <v>4515000</v>
      </c>
      <c r="G14" s="298">
        <f t="shared" ref="G14:G17" si="0">H14-F14</f>
        <v>0</v>
      </c>
      <c r="H14" s="298">
        <v>4515000</v>
      </c>
      <c r="M14" s="302"/>
    </row>
    <row r="15" spans="1:13" x14ac:dyDescent="0.25">
      <c r="A15" s="299"/>
      <c r="B15" s="295"/>
      <c r="C15" s="296"/>
      <c r="D15" s="296">
        <v>3</v>
      </c>
      <c r="E15" s="301" t="s">
        <v>428</v>
      </c>
      <c r="F15" s="298">
        <v>88395000</v>
      </c>
      <c r="G15" s="298">
        <f t="shared" si="0"/>
        <v>0</v>
      </c>
      <c r="H15" s="298">
        <v>88395000</v>
      </c>
      <c r="M15" s="302"/>
    </row>
    <row r="16" spans="1:13" hidden="1" x14ac:dyDescent="0.25">
      <c r="A16" s="299"/>
      <c r="B16" s="295"/>
      <c r="C16" s="296"/>
      <c r="D16" s="296">
        <v>4</v>
      </c>
      <c r="E16" s="460" t="s">
        <v>132</v>
      </c>
      <c r="F16" s="298"/>
      <c r="G16" s="298">
        <f t="shared" si="0"/>
        <v>0</v>
      </c>
      <c r="H16" s="298"/>
      <c r="M16" s="302"/>
    </row>
    <row r="17" spans="1:13" x14ac:dyDescent="0.25">
      <c r="A17" s="299"/>
      <c r="B17" s="295"/>
      <c r="C17" s="296"/>
      <c r="D17" s="296">
        <v>5</v>
      </c>
      <c r="E17" s="460" t="s">
        <v>134</v>
      </c>
      <c r="F17" s="298">
        <v>335602</v>
      </c>
      <c r="G17" s="298">
        <f t="shared" si="0"/>
        <v>0</v>
      </c>
      <c r="H17" s="298">
        <v>335602</v>
      </c>
      <c r="M17" s="302"/>
    </row>
    <row r="18" spans="1:13" hidden="1" x14ac:dyDescent="0.25">
      <c r="A18" s="299"/>
      <c r="B18" s="295"/>
      <c r="C18" s="296"/>
      <c r="D18" s="296">
        <v>6</v>
      </c>
      <c r="E18" s="460" t="s">
        <v>135</v>
      </c>
      <c r="F18" s="298">
        <v>250000</v>
      </c>
      <c r="G18" s="298"/>
      <c r="H18" s="298">
        <v>250000</v>
      </c>
      <c r="M18" s="302"/>
    </row>
    <row r="19" spans="1:13" hidden="1" x14ac:dyDescent="0.25">
      <c r="A19" s="299"/>
      <c r="B19" s="295"/>
      <c r="C19" s="296"/>
      <c r="D19" s="296">
        <v>7</v>
      </c>
      <c r="E19" s="460" t="s">
        <v>137</v>
      </c>
      <c r="F19" s="298"/>
      <c r="G19" s="298"/>
      <c r="H19" s="298"/>
      <c r="M19" s="302"/>
    </row>
    <row r="20" spans="1:13" hidden="1" x14ac:dyDescent="0.25">
      <c r="A20" s="299"/>
      <c r="B20" s="295"/>
      <c r="C20" s="296"/>
      <c r="D20" s="296">
        <v>8</v>
      </c>
      <c r="E20" s="460" t="s">
        <v>482</v>
      </c>
      <c r="F20" s="298"/>
      <c r="G20" s="298"/>
      <c r="H20" s="298"/>
      <c r="M20" s="302"/>
    </row>
    <row r="21" spans="1:13" hidden="1" x14ac:dyDescent="0.25">
      <c r="A21" s="299"/>
      <c r="B21" s="295"/>
      <c r="C21" s="296"/>
      <c r="D21" s="296">
        <v>9</v>
      </c>
      <c r="E21" s="460" t="s">
        <v>294</v>
      </c>
      <c r="F21" s="298"/>
      <c r="G21" s="298"/>
      <c r="H21" s="298"/>
      <c r="M21" s="302"/>
    </row>
    <row r="22" spans="1:13" hidden="1" x14ac:dyDescent="0.25">
      <c r="A22" s="299"/>
      <c r="B22" s="295"/>
      <c r="C22" s="296"/>
      <c r="D22" s="296">
        <v>10</v>
      </c>
      <c r="E22" s="301" t="s">
        <v>170</v>
      </c>
      <c r="F22" s="298"/>
      <c r="G22" s="298"/>
      <c r="H22" s="298"/>
    </row>
    <row r="23" spans="1:13" x14ac:dyDescent="0.25">
      <c r="A23" s="303"/>
      <c r="B23" s="304"/>
      <c r="C23" s="305"/>
      <c r="D23" s="305"/>
      <c r="E23" s="306" t="s">
        <v>429</v>
      </c>
      <c r="F23" s="307">
        <f>SUM(F13:F22)</f>
        <v>115436602</v>
      </c>
      <c r="G23" s="307">
        <f t="shared" ref="G23:H23" si="1">SUM(G13:G22)</f>
        <v>0</v>
      </c>
      <c r="H23" s="307">
        <f t="shared" si="1"/>
        <v>115436602</v>
      </c>
    </row>
    <row r="24" spans="1:13" x14ac:dyDescent="0.25">
      <c r="A24" s="308"/>
      <c r="B24" s="300">
        <v>1</v>
      </c>
      <c r="C24" s="309"/>
      <c r="D24" s="309"/>
      <c r="E24" s="297" t="s">
        <v>430</v>
      </c>
      <c r="F24" s="298"/>
      <c r="G24" s="298"/>
      <c r="H24" s="298"/>
    </row>
    <row r="25" spans="1:13" x14ac:dyDescent="0.25">
      <c r="A25" s="299"/>
      <c r="B25" s="295"/>
      <c r="C25" s="296">
        <v>1</v>
      </c>
      <c r="D25" s="296"/>
      <c r="E25" s="301" t="s">
        <v>481</v>
      </c>
      <c r="F25" s="298"/>
      <c r="G25" s="298"/>
      <c r="H25" s="298"/>
    </row>
    <row r="26" spans="1:13" x14ac:dyDescent="0.25">
      <c r="A26" s="299"/>
      <c r="B26" s="295"/>
      <c r="C26" s="296"/>
      <c r="D26" s="296">
        <v>1</v>
      </c>
      <c r="E26" s="301" t="s">
        <v>164</v>
      </c>
      <c r="F26" s="298">
        <v>276980000</v>
      </c>
      <c r="G26" s="298">
        <f t="shared" ref="G26:G31" si="2">H26-F26</f>
        <v>0</v>
      </c>
      <c r="H26" s="298">
        <v>276980000</v>
      </c>
    </row>
    <row r="27" spans="1:13" x14ac:dyDescent="0.25">
      <c r="A27" s="299"/>
      <c r="B27" s="295"/>
      <c r="C27" s="296"/>
      <c r="D27" s="296">
        <v>2</v>
      </c>
      <c r="E27" s="301" t="s">
        <v>431</v>
      </c>
      <c r="F27" s="298">
        <v>60806000</v>
      </c>
      <c r="G27" s="298">
        <f t="shared" si="2"/>
        <v>0</v>
      </c>
      <c r="H27" s="298">
        <v>60806000</v>
      </c>
    </row>
    <row r="28" spans="1:13" x14ac:dyDescent="0.25">
      <c r="A28" s="299"/>
      <c r="B28" s="295"/>
      <c r="C28" s="296"/>
      <c r="D28" s="296">
        <v>3</v>
      </c>
      <c r="E28" s="301" t="s">
        <v>428</v>
      </c>
      <c r="F28" s="298">
        <v>105519000</v>
      </c>
      <c r="G28" s="298">
        <f t="shared" si="2"/>
        <v>0</v>
      </c>
      <c r="H28" s="298">
        <v>105519000</v>
      </c>
    </row>
    <row r="29" spans="1:13" hidden="1" x14ac:dyDescent="0.25">
      <c r="A29" s="299"/>
      <c r="B29" s="295"/>
      <c r="C29" s="296"/>
      <c r="D29" s="296">
        <v>4</v>
      </c>
      <c r="E29" s="460" t="s">
        <v>132</v>
      </c>
      <c r="F29" s="298"/>
      <c r="G29" s="298">
        <f t="shared" si="2"/>
        <v>0</v>
      </c>
      <c r="H29" s="298"/>
      <c r="M29" s="302"/>
    </row>
    <row r="30" spans="1:13" x14ac:dyDescent="0.25">
      <c r="A30" s="299"/>
      <c r="B30" s="295"/>
      <c r="C30" s="296"/>
      <c r="D30" s="296">
        <v>5</v>
      </c>
      <c r="E30" s="460" t="s">
        <v>134</v>
      </c>
      <c r="F30" s="298">
        <v>867373</v>
      </c>
      <c r="G30" s="298">
        <f t="shared" si="2"/>
        <v>0</v>
      </c>
      <c r="H30" s="298">
        <v>867373</v>
      </c>
      <c r="M30" s="302"/>
    </row>
    <row r="31" spans="1:13" x14ac:dyDescent="0.25">
      <c r="A31" s="299"/>
      <c r="B31" s="295"/>
      <c r="C31" s="296"/>
      <c r="D31" s="296">
        <v>6</v>
      </c>
      <c r="E31" s="460" t="s">
        <v>135</v>
      </c>
      <c r="F31" s="298">
        <v>4333000</v>
      </c>
      <c r="G31" s="298">
        <f t="shared" si="2"/>
        <v>0</v>
      </c>
      <c r="H31" s="298">
        <v>4333000</v>
      </c>
      <c r="M31" s="302"/>
    </row>
    <row r="32" spans="1:13" hidden="1" x14ac:dyDescent="0.25">
      <c r="A32" s="299"/>
      <c r="B32" s="295"/>
      <c r="C32" s="296"/>
      <c r="D32" s="296">
        <v>7</v>
      </c>
      <c r="E32" s="460" t="s">
        <v>137</v>
      </c>
      <c r="F32" s="298"/>
      <c r="G32" s="298"/>
      <c r="H32" s="298"/>
      <c r="M32" s="302"/>
    </row>
    <row r="33" spans="1:13" hidden="1" x14ac:dyDescent="0.25">
      <c r="A33" s="299"/>
      <c r="B33" s="295"/>
      <c r="C33" s="296"/>
      <c r="D33" s="296">
        <v>8</v>
      </c>
      <c r="E33" s="460" t="s">
        <v>482</v>
      </c>
      <c r="F33" s="298"/>
      <c r="G33" s="298"/>
      <c r="H33" s="298"/>
      <c r="M33" s="302"/>
    </row>
    <row r="34" spans="1:13" hidden="1" x14ac:dyDescent="0.25">
      <c r="A34" s="299"/>
      <c r="B34" s="295"/>
      <c r="C34" s="296"/>
      <c r="D34" s="296">
        <v>9</v>
      </c>
      <c r="E34" s="460" t="s">
        <v>294</v>
      </c>
      <c r="F34" s="298"/>
      <c r="G34" s="298"/>
      <c r="H34" s="298"/>
      <c r="M34" s="302"/>
    </row>
    <row r="35" spans="1:13" hidden="1" x14ac:dyDescent="0.25">
      <c r="A35" s="299"/>
      <c r="B35" s="295"/>
      <c r="C35" s="296"/>
      <c r="D35" s="296">
        <v>10</v>
      </c>
      <c r="E35" s="301" t="s">
        <v>170</v>
      </c>
      <c r="F35" s="298"/>
      <c r="G35" s="298"/>
      <c r="H35" s="298"/>
    </row>
    <row r="36" spans="1:13" x14ac:dyDescent="0.25">
      <c r="A36" s="303"/>
      <c r="B36" s="304"/>
      <c r="C36" s="305"/>
      <c r="D36" s="305"/>
      <c r="E36" s="306" t="s">
        <v>432</v>
      </c>
      <c r="F36" s="307">
        <f>SUM(F26:F35,)</f>
        <v>448505373</v>
      </c>
      <c r="G36" s="307">
        <f t="shared" ref="G36:H36" si="3">SUM(G26:G35,)</f>
        <v>0</v>
      </c>
      <c r="H36" s="307">
        <f t="shared" si="3"/>
        <v>448505373</v>
      </c>
    </row>
    <row r="37" spans="1:13" x14ac:dyDescent="0.25">
      <c r="A37" s="299"/>
      <c r="B37" s="300">
        <v>2</v>
      </c>
      <c r="C37" s="296"/>
      <c r="D37" s="296"/>
      <c r="E37" s="297" t="s">
        <v>249</v>
      </c>
      <c r="F37" s="298"/>
      <c r="G37" s="298"/>
      <c r="H37" s="298"/>
    </row>
    <row r="38" spans="1:13" x14ac:dyDescent="0.25">
      <c r="A38" s="299"/>
      <c r="B38" s="295"/>
      <c r="C38" s="296">
        <v>1</v>
      </c>
      <c r="D38" s="296"/>
      <c r="E38" s="301" t="s">
        <v>481</v>
      </c>
      <c r="F38" s="298"/>
      <c r="G38" s="298">
        <f t="shared" ref="G38:G43" si="4">H38-F38</f>
        <v>0</v>
      </c>
      <c r="H38" s="298"/>
    </row>
    <row r="39" spans="1:13" x14ac:dyDescent="0.25">
      <c r="A39" s="299"/>
      <c r="B39" s="295"/>
      <c r="C39" s="296"/>
      <c r="D39" s="296">
        <v>1</v>
      </c>
      <c r="E39" s="301" t="s">
        <v>164</v>
      </c>
      <c r="F39" s="298">
        <v>31031000</v>
      </c>
      <c r="G39" s="298">
        <f t="shared" si="4"/>
        <v>0</v>
      </c>
      <c r="H39" s="298">
        <v>31031000</v>
      </c>
    </row>
    <row r="40" spans="1:13" x14ac:dyDescent="0.25">
      <c r="A40" s="299"/>
      <c r="B40" s="295"/>
      <c r="C40" s="296"/>
      <c r="D40" s="296">
        <v>2</v>
      </c>
      <c r="E40" s="301" t="s">
        <v>431</v>
      </c>
      <c r="F40" s="298">
        <v>6234000</v>
      </c>
      <c r="G40" s="298">
        <f t="shared" si="4"/>
        <v>0</v>
      </c>
      <c r="H40" s="298">
        <v>6234000</v>
      </c>
    </row>
    <row r="41" spans="1:13" x14ac:dyDescent="0.25">
      <c r="A41" s="299"/>
      <c r="B41" s="295"/>
      <c r="C41" s="296"/>
      <c r="D41" s="296">
        <v>3</v>
      </c>
      <c r="E41" s="301" t="s">
        <v>428</v>
      </c>
      <c r="F41" s="298">
        <v>18159000</v>
      </c>
      <c r="G41" s="298">
        <f t="shared" si="4"/>
        <v>0</v>
      </c>
      <c r="H41" s="298">
        <v>18159000</v>
      </c>
    </row>
    <row r="42" spans="1:13" hidden="1" x14ac:dyDescent="0.25">
      <c r="A42" s="299"/>
      <c r="B42" s="295"/>
      <c r="C42" s="296"/>
      <c r="D42" s="296">
        <v>4</v>
      </c>
      <c r="E42" s="460" t="s">
        <v>132</v>
      </c>
      <c r="F42" s="298"/>
      <c r="G42" s="298">
        <f t="shared" si="4"/>
        <v>0</v>
      </c>
      <c r="H42" s="298"/>
      <c r="M42" s="302"/>
    </row>
    <row r="43" spans="1:13" x14ac:dyDescent="0.25">
      <c r="A43" s="299"/>
      <c r="B43" s="295"/>
      <c r="C43" s="296"/>
      <c r="D43" s="296">
        <v>5</v>
      </c>
      <c r="E43" s="460" t="s">
        <v>134</v>
      </c>
      <c r="F43" s="298">
        <v>1090379</v>
      </c>
      <c r="G43" s="298">
        <f t="shared" si="4"/>
        <v>0</v>
      </c>
      <c r="H43" s="298">
        <v>1090379</v>
      </c>
      <c r="M43" s="302"/>
    </row>
    <row r="44" spans="1:13" hidden="1" x14ac:dyDescent="0.25">
      <c r="A44" s="299"/>
      <c r="B44" s="295"/>
      <c r="C44" s="296"/>
      <c r="D44" s="296">
        <v>6</v>
      </c>
      <c r="E44" s="460" t="s">
        <v>135</v>
      </c>
      <c r="F44" s="298"/>
      <c r="G44" s="298"/>
      <c r="H44" s="298"/>
      <c r="M44" s="302"/>
    </row>
    <row r="45" spans="1:13" hidden="1" x14ac:dyDescent="0.25">
      <c r="A45" s="299"/>
      <c r="B45" s="295"/>
      <c r="C45" s="296"/>
      <c r="D45" s="296">
        <v>7</v>
      </c>
      <c r="E45" s="460" t="s">
        <v>137</v>
      </c>
      <c r="F45" s="298"/>
      <c r="G45" s="298"/>
      <c r="H45" s="298"/>
      <c r="M45" s="302"/>
    </row>
    <row r="46" spans="1:13" hidden="1" x14ac:dyDescent="0.25">
      <c r="A46" s="299"/>
      <c r="B46" s="295"/>
      <c r="C46" s="296"/>
      <c r="D46" s="296">
        <v>8</v>
      </c>
      <c r="E46" s="460" t="s">
        <v>482</v>
      </c>
      <c r="F46" s="298"/>
      <c r="G46" s="298"/>
      <c r="H46" s="298"/>
      <c r="M46" s="302"/>
    </row>
    <row r="47" spans="1:13" hidden="1" x14ac:dyDescent="0.25">
      <c r="A47" s="299"/>
      <c r="B47" s="295"/>
      <c r="C47" s="296"/>
      <c r="D47" s="296">
        <v>9</v>
      </c>
      <c r="E47" s="460" t="s">
        <v>294</v>
      </c>
      <c r="F47" s="298"/>
      <c r="G47" s="298"/>
      <c r="H47" s="298"/>
      <c r="M47" s="302"/>
    </row>
    <row r="48" spans="1:13" hidden="1" x14ac:dyDescent="0.25">
      <c r="A48" s="310"/>
      <c r="B48" s="311"/>
      <c r="C48" s="311"/>
      <c r="D48" s="296">
        <v>10</v>
      </c>
      <c r="E48" s="312" t="s">
        <v>170</v>
      </c>
      <c r="F48" s="298"/>
      <c r="G48" s="298"/>
      <c r="H48" s="298"/>
    </row>
    <row r="49" spans="1:13" x14ac:dyDescent="0.25">
      <c r="A49" s="303"/>
      <c r="B49" s="304"/>
      <c r="C49" s="305"/>
      <c r="D49" s="305"/>
      <c r="E49" s="306" t="s">
        <v>433</v>
      </c>
      <c r="F49" s="307">
        <f>SUM(F39:F48)</f>
        <v>56514379</v>
      </c>
      <c r="G49" s="307">
        <f t="shared" ref="G49:H49" si="5">SUM(G39:G48)</f>
        <v>0</v>
      </c>
      <c r="H49" s="307">
        <f t="shared" si="5"/>
        <v>56514379</v>
      </c>
    </row>
    <row r="50" spans="1:13" x14ac:dyDescent="0.25">
      <c r="A50" s="299"/>
      <c r="B50" s="300">
        <v>4</v>
      </c>
      <c r="C50" s="296"/>
      <c r="D50" s="296"/>
      <c r="E50" s="297" t="s">
        <v>434</v>
      </c>
      <c r="F50" s="298"/>
      <c r="G50" s="298"/>
      <c r="H50" s="298"/>
    </row>
    <row r="51" spans="1:13" x14ac:dyDescent="0.25">
      <c r="A51" s="299"/>
      <c r="B51" s="295"/>
      <c r="C51" s="296">
        <v>1</v>
      </c>
      <c r="D51" s="296"/>
      <c r="E51" s="301" t="s">
        <v>481</v>
      </c>
      <c r="F51" s="298"/>
      <c r="G51" s="298"/>
      <c r="H51" s="298"/>
    </row>
    <row r="52" spans="1:13" x14ac:dyDescent="0.25">
      <c r="A52" s="299"/>
      <c r="B52" s="295"/>
      <c r="C52" s="296"/>
      <c r="D52" s="296">
        <v>1</v>
      </c>
      <c r="E52" s="301" t="s">
        <v>435</v>
      </c>
      <c r="F52" s="298">
        <v>15205000</v>
      </c>
      <c r="G52" s="298">
        <f t="shared" ref="G52:G57" si="6">H52-F52</f>
        <v>0</v>
      </c>
      <c r="H52" s="298">
        <v>15205000</v>
      </c>
    </row>
    <row r="53" spans="1:13" x14ac:dyDescent="0.25">
      <c r="A53" s="299"/>
      <c r="B53" s="295"/>
      <c r="C53" s="296"/>
      <c r="D53" s="296">
        <v>2</v>
      </c>
      <c r="E53" s="301" t="s">
        <v>431</v>
      </c>
      <c r="F53" s="298">
        <v>2981000</v>
      </c>
      <c r="G53" s="298">
        <f t="shared" si="6"/>
        <v>0</v>
      </c>
      <c r="H53" s="298">
        <v>2981000</v>
      </c>
    </row>
    <row r="54" spans="1:13" x14ac:dyDescent="0.25">
      <c r="A54" s="299"/>
      <c r="B54" s="295"/>
      <c r="C54" s="296"/>
      <c r="D54" s="296">
        <v>3</v>
      </c>
      <c r="E54" s="301" t="s">
        <v>436</v>
      </c>
      <c r="F54" s="298">
        <v>7048000</v>
      </c>
      <c r="G54" s="298">
        <f t="shared" si="6"/>
        <v>0</v>
      </c>
      <c r="H54" s="298">
        <v>7048000</v>
      </c>
    </row>
    <row r="55" spans="1:13" hidden="1" x14ac:dyDescent="0.25">
      <c r="A55" s="299"/>
      <c r="B55" s="295"/>
      <c r="C55" s="296"/>
      <c r="D55" s="296">
        <v>4</v>
      </c>
      <c r="E55" s="460" t="s">
        <v>132</v>
      </c>
      <c r="F55" s="298"/>
      <c r="G55" s="298">
        <f t="shared" si="6"/>
        <v>0</v>
      </c>
      <c r="H55" s="298"/>
      <c r="M55" s="302"/>
    </row>
    <row r="56" spans="1:13" x14ac:dyDescent="0.25">
      <c r="A56" s="299"/>
      <c r="B56" s="295"/>
      <c r="C56" s="296"/>
      <c r="D56" s="296">
        <v>5</v>
      </c>
      <c r="E56" s="460" t="s">
        <v>134</v>
      </c>
      <c r="F56" s="298">
        <v>465503</v>
      </c>
      <c r="G56" s="298">
        <f t="shared" si="6"/>
        <v>0</v>
      </c>
      <c r="H56" s="298">
        <v>465503</v>
      </c>
      <c r="M56" s="302"/>
    </row>
    <row r="57" spans="1:13" x14ac:dyDescent="0.25">
      <c r="A57" s="299"/>
      <c r="B57" s="295"/>
      <c r="C57" s="296"/>
      <c r="D57" s="296">
        <v>6</v>
      </c>
      <c r="E57" s="460" t="s">
        <v>135</v>
      </c>
      <c r="F57" s="298">
        <v>2227000</v>
      </c>
      <c r="G57" s="298">
        <f t="shared" si="6"/>
        <v>0</v>
      </c>
      <c r="H57" s="298">
        <v>2227000</v>
      </c>
      <c r="M57" s="302"/>
    </row>
    <row r="58" spans="1:13" hidden="1" x14ac:dyDescent="0.25">
      <c r="A58" s="299"/>
      <c r="B58" s="295"/>
      <c r="C58" s="296"/>
      <c r="D58" s="296">
        <v>7</v>
      </c>
      <c r="E58" s="460" t="s">
        <v>137</v>
      </c>
      <c r="F58" s="298"/>
      <c r="G58" s="298"/>
      <c r="H58" s="298"/>
      <c r="M58" s="302"/>
    </row>
    <row r="59" spans="1:13" hidden="1" x14ac:dyDescent="0.25">
      <c r="A59" s="299"/>
      <c r="B59" s="295"/>
      <c r="C59" s="296"/>
      <c r="D59" s="296">
        <v>8</v>
      </c>
      <c r="E59" s="460" t="s">
        <v>482</v>
      </c>
      <c r="F59" s="298"/>
      <c r="G59" s="298"/>
      <c r="H59" s="298"/>
      <c r="M59" s="302"/>
    </row>
    <row r="60" spans="1:13" hidden="1" x14ac:dyDescent="0.25">
      <c r="A60" s="299"/>
      <c r="B60" s="295"/>
      <c r="C60" s="296"/>
      <c r="D60" s="296">
        <v>9</v>
      </c>
      <c r="E60" s="460" t="s">
        <v>294</v>
      </c>
      <c r="F60" s="298"/>
      <c r="G60" s="298"/>
      <c r="H60" s="298"/>
      <c r="M60" s="302"/>
    </row>
    <row r="61" spans="1:13" hidden="1" x14ac:dyDescent="0.25">
      <c r="A61" s="299"/>
      <c r="B61" s="295"/>
      <c r="C61" s="296"/>
      <c r="D61" s="296">
        <v>10</v>
      </c>
      <c r="E61" s="301" t="s">
        <v>291</v>
      </c>
      <c r="F61" s="298"/>
      <c r="G61" s="298"/>
      <c r="H61" s="298"/>
    </row>
    <row r="62" spans="1:13" x14ac:dyDescent="0.25">
      <c r="A62" s="303"/>
      <c r="B62" s="304"/>
      <c r="C62" s="305"/>
      <c r="D62" s="305"/>
      <c r="E62" s="306" t="s">
        <v>437</v>
      </c>
      <c r="F62" s="307">
        <f>SUM(F52:F61)</f>
        <v>27926503</v>
      </c>
      <c r="G62" s="307">
        <f t="shared" ref="G62:H62" si="7">SUM(G52:G61)</f>
        <v>0</v>
      </c>
      <c r="H62" s="307">
        <f t="shared" si="7"/>
        <v>27926503</v>
      </c>
    </row>
    <row r="63" spans="1:13" x14ac:dyDescent="0.25">
      <c r="A63" s="299"/>
      <c r="B63" s="300">
        <v>5</v>
      </c>
      <c r="C63" s="296"/>
      <c r="D63" s="296"/>
      <c r="E63" s="297" t="s">
        <v>251</v>
      </c>
      <c r="F63" s="298"/>
      <c r="G63" s="298"/>
      <c r="H63" s="298"/>
    </row>
    <row r="64" spans="1:13" x14ac:dyDescent="0.25">
      <c r="A64" s="299"/>
      <c r="B64" s="295"/>
      <c r="C64" s="296">
        <v>1</v>
      </c>
      <c r="D64" s="296"/>
      <c r="E64" s="301" t="s">
        <v>481</v>
      </c>
      <c r="F64" s="298"/>
      <c r="G64" s="298"/>
      <c r="H64" s="298"/>
    </row>
    <row r="65" spans="1:13" x14ac:dyDescent="0.25">
      <c r="A65" s="299"/>
      <c r="B65" s="295"/>
      <c r="C65" s="296"/>
      <c r="D65" s="296">
        <v>1</v>
      </c>
      <c r="E65" s="301" t="s">
        <v>164</v>
      </c>
      <c r="F65" s="298">
        <v>8632000</v>
      </c>
      <c r="G65" s="298">
        <f t="shared" ref="G65:G70" si="8">H65-F65</f>
        <v>0</v>
      </c>
      <c r="H65" s="298">
        <v>8632000</v>
      </c>
    </row>
    <row r="66" spans="1:13" x14ac:dyDescent="0.25">
      <c r="A66" s="299"/>
      <c r="B66" s="295"/>
      <c r="C66" s="296"/>
      <c r="D66" s="296">
        <v>2</v>
      </c>
      <c r="E66" s="301" t="s">
        <v>431</v>
      </c>
      <c r="F66" s="298">
        <v>1725000</v>
      </c>
      <c r="G66" s="298">
        <f t="shared" si="8"/>
        <v>0</v>
      </c>
      <c r="H66" s="298">
        <v>1725000</v>
      </c>
    </row>
    <row r="67" spans="1:13" x14ac:dyDescent="0.25">
      <c r="A67" s="299"/>
      <c r="B67" s="295"/>
      <c r="C67" s="296"/>
      <c r="D67" s="296">
        <v>3</v>
      </c>
      <c r="E67" s="301" t="s">
        <v>428</v>
      </c>
      <c r="F67" s="298">
        <v>3179000</v>
      </c>
      <c r="G67" s="298">
        <f t="shared" si="8"/>
        <v>0</v>
      </c>
      <c r="H67" s="298">
        <v>3179000</v>
      </c>
    </row>
    <row r="68" spans="1:13" hidden="1" x14ac:dyDescent="0.25">
      <c r="A68" s="299"/>
      <c r="B68" s="295"/>
      <c r="C68" s="296"/>
      <c r="D68" s="296">
        <v>4</v>
      </c>
      <c r="E68" s="460" t="s">
        <v>132</v>
      </c>
      <c r="F68" s="298"/>
      <c r="G68" s="298">
        <f t="shared" si="8"/>
        <v>0</v>
      </c>
      <c r="H68" s="298"/>
      <c r="M68" s="302"/>
    </row>
    <row r="69" spans="1:13" x14ac:dyDescent="0.25">
      <c r="A69" s="299"/>
      <c r="B69" s="295"/>
      <c r="C69" s="296"/>
      <c r="D69" s="296">
        <v>5</v>
      </c>
      <c r="E69" s="460" t="s">
        <v>134</v>
      </c>
      <c r="F69" s="298">
        <v>350199</v>
      </c>
      <c r="G69" s="298">
        <f t="shared" si="8"/>
        <v>0</v>
      </c>
      <c r="H69" s="298">
        <v>350199</v>
      </c>
      <c r="M69" s="302"/>
    </row>
    <row r="70" spans="1:13" x14ac:dyDescent="0.25">
      <c r="A70" s="299"/>
      <c r="B70" s="295"/>
      <c r="C70" s="296"/>
      <c r="D70" s="296">
        <v>6</v>
      </c>
      <c r="E70" s="460" t="s">
        <v>135</v>
      </c>
      <c r="F70" s="298">
        <v>150000</v>
      </c>
      <c r="G70" s="298">
        <f t="shared" si="8"/>
        <v>0</v>
      </c>
      <c r="H70" s="298">
        <v>150000</v>
      </c>
      <c r="M70" s="302"/>
    </row>
    <row r="71" spans="1:13" hidden="1" x14ac:dyDescent="0.25">
      <c r="A71" s="299"/>
      <c r="B71" s="295"/>
      <c r="C71" s="296"/>
      <c r="D71" s="296">
        <v>7</v>
      </c>
      <c r="E71" s="460" t="s">
        <v>137</v>
      </c>
      <c r="F71" s="298"/>
      <c r="G71" s="298"/>
      <c r="H71" s="298"/>
      <c r="M71" s="302"/>
    </row>
    <row r="72" spans="1:13" hidden="1" x14ac:dyDescent="0.25">
      <c r="A72" s="299"/>
      <c r="B72" s="295"/>
      <c r="C72" s="296"/>
      <c r="D72" s="296">
        <v>8</v>
      </c>
      <c r="E72" s="460" t="s">
        <v>482</v>
      </c>
      <c r="F72" s="298"/>
      <c r="G72" s="298"/>
      <c r="H72" s="298"/>
      <c r="M72" s="302"/>
    </row>
    <row r="73" spans="1:13" hidden="1" x14ac:dyDescent="0.25">
      <c r="A73" s="299"/>
      <c r="B73" s="295"/>
      <c r="C73" s="296"/>
      <c r="D73" s="296">
        <v>9</v>
      </c>
      <c r="E73" s="460" t="s">
        <v>294</v>
      </c>
      <c r="F73" s="298"/>
      <c r="G73" s="298"/>
      <c r="H73" s="298"/>
      <c r="M73" s="302"/>
    </row>
    <row r="74" spans="1:13" hidden="1" x14ac:dyDescent="0.25">
      <c r="A74" s="299"/>
      <c r="B74" s="295"/>
      <c r="C74" s="296"/>
      <c r="D74" s="296">
        <v>10</v>
      </c>
      <c r="E74" s="301" t="s">
        <v>291</v>
      </c>
      <c r="F74" s="298"/>
      <c r="G74" s="298"/>
      <c r="H74" s="298"/>
    </row>
    <row r="75" spans="1:13" x14ac:dyDescent="0.25">
      <c r="A75" s="303"/>
      <c r="B75" s="304"/>
      <c r="C75" s="305"/>
      <c r="D75" s="305"/>
      <c r="E75" s="306" t="s">
        <v>438</v>
      </c>
      <c r="F75" s="307">
        <f>SUM(F65:F74)</f>
        <v>14036199</v>
      </c>
      <c r="G75" s="307">
        <f t="shared" ref="G75:H75" si="9">SUM(G65:G74)</f>
        <v>0</v>
      </c>
      <c r="H75" s="307">
        <f t="shared" si="9"/>
        <v>14036199</v>
      </c>
    </row>
    <row r="76" spans="1:13" x14ac:dyDescent="0.25">
      <c r="A76" s="600"/>
      <c r="B76" s="300"/>
      <c r="C76" s="296"/>
      <c r="D76" s="296"/>
      <c r="E76" s="297" t="s">
        <v>729</v>
      </c>
      <c r="F76" s="298"/>
      <c r="G76" s="298"/>
      <c r="H76" s="298"/>
    </row>
    <row r="77" spans="1:13" x14ac:dyDescent="0.25">
      <c r="A77" s="600"/>
      <c r="B77" s="295"/>
      <c r="C77" s="296">
        <v>1</v>
      </c>
      <c r="D77" s="296"/>
      <c r="E77" s="301" t="s">
        <v>481</v>
      </c>
      <c r="F77" s="298"/>
      <c r="G77" s="298">
        <f t="shared" ref="G77:G87" si="10">H77-F77</f>
        <v>0</v>
      </c>
      <c r="H77" s="298"/>
    </row>
    <row r="78" spans="1:13" x14ac:dyDescent="0.25">
      <c r="A78" s="600"/>
      <c r="B78" s="295"/>
      <c r="C78" s="296"/>
      <c r="D78" s="296">
        <v>1</v>
      </c>
      <c r="E78" s="301" t="s">
        <v>164</v>
      </c>
      <c r="F78" s="298"/>
      <c r="G78" s="298">
        <f t="shared" si="10"/>
        <v>14496000</v>
      </c>
      <c r="H78" s="298">
        <v>14496000</v>
      </c>
      <c r="M78" s="302"/>
    </row>
    <row r="79" spans="1:13" x14ac:dyDescent="0.25">
      <c r="A79" s="600"/>
      <c r="B79" s="295"/>
      <c r="C79" s="296"/>
      <c r="D79" s="296">
        <v>2</v>
      </c>
      <c r="E79" s="301" t="s">
        <v>427</v>
      </c>
      <c r="F79" s="298"/>
      <c r="G79" s="298">
        <f t="shared" si="10"/>
        <v>3035000</v>
      </c>
      <c r="H79" s="298">
        <v>3035000</v>
      </c>
      <c r="M79" s="302"/>
    </row>
    <row r="80" spans="1:13" x14ac:dyDescent="0.25">
      <c r="A80" s="600"/>
      <c r="B80" s="295"/>
      <c r="C80" s="296"/>
      <c r="D80" s="296">
        <v>3</v>
      </c>
      <c r="E80" s="301" t="s">
        <v>428</v>
      </c>
      <c r="F80" s="298"/>
      <c r="G80" s="298">
        <f t="shared" si="10"/>
        <v>18891000</v>
      </c>
      <c r="H80" s="298">
        <v>18891000</v>
      </c>
      <c r="M80" s="302"/>
    </row>
    <row r="81" spans="1:13" hidden="1" x14ac:dyDescent="0.25">
      <c r="A81" s="600"/>
      <c r="B81" s="295"/>
      <c r="C81" s="296"/>
      <c r="D81" s="296">
        <v>4</v>
      </c>
      <c r="E81" s="460" t="s">
        <v>132</v>
      </c>
      <c r="F81" s="298"/>
      <c r="G81" s="298">
        <f t="shared" si="10"/>
        <v>0</v>
      </c>
      <c r="H81" s="298">
        <v>0</v>
      </c>
      <c r="M81" s="302"/>
    </row>
    <row r="82" spans="1:13" hidden="1" x14ac:dyDescent="0.25">
      <c r="A82" s="600"/>
      <c r="B82" s="295"/>
      <c r="C82" s="296"/>
      <c r="D82" s="296">
        <v>5</v>
      </c>
      <c r="E82" s="460" t="s">
        <v>134</v>
      </c>
      <c r="F82" s="298"/>
      <c r="G82" s="298">
        <f t="shared" si="10"/>
        <v>0</v>
      </c>
      <c r="H82" s="298">
        <v>0</v>
      </c>
      <c r="M82" s="302"/>
    </row>
    <row r="83" spans="1:13" x14ac:dyDescent="0.25">
      <c r="A83" s="600"/>
      <c r="B83" s="295"/>
      <c r="C83" s="296"/>
      <c r="D83" s="296">
        <v>6</v>
      </c>
      <c r="E83" s="460" t="s">
        <v>135</v>
      </c>
      <c r="F83" s="298"/>
      <c r="G83" s="298">
        <f t="shared" si="10"/>
        <v>950000</v>
      </c>
      <c r="H83" s="298">
        <v>950000</v>
      </c>
      <c r="M83" s="302"/>
    </row>
    <row r="84" spans="1:13" hidden="1" x14ac:dyDescent="0.25">
      <c r="A84" s="600"/>
      <c r="B84" s="295"/>
      <c r="C84" s="296"/>
      <c r="D84" s="296">
        <v>7</v>
      </c>
      <c r="E84" s="460" t="s">
        <v>137</v>
      </c>
      <c r="F84" s="298"/>
      <c r="G84" s="298">
        <f t="shared" si="10"/>
        <v>0</v>
      </c>
      <c r="H84" s="298"/>
      <c r="M84" s="302"/>
    </row>
    <row r="85" spans="1:13" hidden="1" x14ac:dyDescent="0.25">
      <c r="A85" s="600"/>
      <c r="B85" s="295"/>
      <c r="C85" s="296"/>
      <c r="D85" s="296">
        <v>8</v>
      </c>
      <c r="E85" s="460" t="s">
        <v>482</v>
      </c>
      <c r="F85" s="298"/>
      <c r="G85" s="298">
        <f t="shared" si="10"/>
        <v>0</v>
      </c>
      <c r="H85" s="298"/>
      <c r="M85" s="302"/>
    </row>
    <row r="86" spans="1:13" hidden="1" x14ac:dyDescent="0.25">
      <c r="A86" s="600"/>
      <c r="B86" s="295"/>
      <c r="C86" s="296"/>
      <c r="D86" s="296">
        <v>9</v>
      </c>
      <c r="E86" s="460" t="s">
        <v>294</v>
      </c>
      <c r="F86" s="298"/>
      <c r="G86" s="298">
        <f t="shared" si="10"/>
        <v>0</v>
      </c>
      <c r="H86" s="298"/>
      <c r="M86" s="302"/>
    </row>
    <row r="87" spans="1:13" hidden="1" x14ac:dyDescent="0.25">
      <c r="A87" s="600"/>
      <c r="B87" s="295"/>
      <c r="C87" s="296"/>
      <c r="D87" s="296">
        <v>10</v>
      </c>
      <c r="E87" s="301" t="s">
        <v>170</v>
      </c>
      <c r="F87" s="298"/>
      <c r="G87" s="298">
        <f t="shared" si="10"/>
        <v>0</v>
      </c>
      <c r="H87" s="298"/>
    </row>
    <row r="88" spans="1:13" ht="16.5" thickBot="1" x14ac:dyDescent="0.3">
      <c r="A88" s="303"/>
      <c r="B88" s="304"/>
      <c r="C88" s="305"/>
      <c r="D88" s="305"/>
      <c r="E88" s="306" t="s">
        <v>429</v>
      </c>
      <c r="F88" s="307">
        <f>SUM(F78:F87)</f>
        <v>0</v>
      </c>
      <c r="G88" s="307">
        <f t="shared" ref="G88:H88" si="11">SUM(G78:G87)</f>
        <v>37372000</v>
      </c>
      <c r="H88" s="307">
        <f t="shared" si="11"/>
        <v>37372000</v>
      </c>
    </row>
    <row r="89" spans="1:13" ht="16.5" thickBot="1" x14ac:dyDescent="0.3">
      <c r="A89" s="318"/>
      <c r="B89" s="319"/>
      <c r="C89" s="319"/>
      <c r="D89" s="319"/>
      <c r="E89" s="320" t="s">
        <v>439</v>
      </c>
      <c r="F89" s="321">
        <f>F75+F62+F49+F36+F23+F88</f>
        <v>662419056</v>
      </c>
      <c r="G89" s="321">
        <f t="shared" ref="G89:H89" si="12">G75+G62+G49+G36+G23+G88</f>
        <v>37372000</v>
      </c>
      <c r="H89" s="321">
        <f t="shared" si="12"/>
        <v>699791056</v>
      </c>
    </row>
    <row r="90" spans="1:13" x14ac:dyDescent="0.25">
      <c r="A90" s="294">
        <v>103</v>
      </c>
      <c r="B90" s="295"/>
      <c r="C90" s="311"/>
      <c r="D90" s="296"/>
      <c r="E90" s="297" t="s">
        <v>440</v>
      </c>
      <c r="F90" s="298"/>
      <c r="G90" s="298"/>
      <c r="H90" s="298"/>
    </row>
    <row r="91" spans="1:13" x14ac:dyDescent="0.25">
      <c r="A91" s="299"/>
      <c r="B91" s="295"/>
      <c r="C91" s="296"/>
      <c r="D91" s="296">
        <v>1</v>
      </c>
      <c r="E91" s="301" t="s">
        <v>164</v>
      </c>
      <c r="F91" s="298">
        <v>193765000</v>
      </c>
      <c r="G91" s="298">
        <f t="shared" ref="G91:G93" si="13">H91-F91</f>
        <v>0</v>
      </c>
      <c r="H91" s="298">
        <v>193765000</v>
      </c>
    </row>
    <row r="92" spans="1:13" x14ac:dyDescent="0.25">
      <c r="A92" s="299"/>
      <c r="B92" s="295"/>
      <c r="C92" s="296"/>
      <c r="D92" s="296">
        <v>2</v>
      </c>
      <c r="E92" s="301" t="s">
        <v>431</v>
      </c>
      <c r="F92" s="298">
        <v>42181000</v>
      </c>
      <c r="G92" s="298">
        <f t="shared" si="13"/>
        <v>0</v>
      </c>
      <c r="H92" s="298">
        <v>42181000</v>
      </c>
    </row>
    <row r="93" spans="1:13" ht="16.5" thickBot="1" x14ac:dyDescent="0.3">
      <c r="A93" s="299"/>
      <c r="B93" s="295"/>
      <c r="C93" s="311"/>
      <c r="D93" s="296">
        <v>3</v>
      </c>
      <c r="E93" s="322" t="s">
        <v>428</v>
      </c>
      <c r="F93" s="323">
        <v>23000000</v>
      </c>
      <c r="G93" s="323">
        <f t="shared" si="13"/>
        <v>0</v>
      </c>
      <c r="H93" s="323">
        <v>23000000</v>
      </c>
      <c r="L93" s="302">
        <f>SUM(F93,F111,F67,F54,F41,F28,F15)</f>
        <v>853500000</v>
      </c>
    </row>
    <row r="94" spans="1:13" ht="16.5" thickBot="1" x14ac:dyDescent="0.3">
      <c r="A94" s="318"/>
      <c r="B94" s="319"/>
      <c r="C94" s="319"/>
      <c r="D94" s="319"/>
      <c r="E94" s="320" t="s">
        <v>441</v>
      </c>
      <c r="F94" s="321">
        <f>SUM(F91:F93)</f>
        <v>258946000</v>
      </c>
      <c r="G94" s="321">
        <f t="shared" ref="G94:H94" si="14">SUM(G91:G93)</f>
        <v>0</v>
      </c>
      <c r="H94" s="321">
        <f t="shared" si="14"/>
        <v>258946000</v>
      </c>
    </row>
    <row r="95" spans="1:13" ht="16.5" hidden="1" thickBot="1" x14ac:dyDescent="0.3">
      <c r="A95" s="332">
        <v>304</v>
      </c>
      <c r="B95" s="333"/>
      <c r="C95" s="325"/>
      <c r="D95" s="325"/>
      <c r="E95" s="334" t="s">
        <v>621</v>
      </c>
      <c r="F95" s="335"/>
      <c r="G95" s="335"/>
      <c r="H95" s="335"/>
      <c r="I95" s="315"/>
      <c r="J95" s="315"/>
      <c r="K95" s="315"/>
    </row>
    <row r="96" spans="1:13" ht="16.5" hidden="1" thickBot="1" x14ac:dyDescent="0.3">
      <c r="A96" s="543"/>
      <c r="B96" s="295"/>
      <c r="C96" s="296">
        <v>1</v>
      </c>
      <c r="D96" s="296"/>
      <c r="E96" s="336" t="s">
        <v>622</v>
      </c>
      <c r="F96" s="314"/>
      <c r="G96" s="314"/>
      <c r="H96" s="314"/>
      <c r="I96" s="315"/>
      <c r="J96" s="315"/>
      <c r="K96" s="315"/>
    </row>
    <row r="97" spans="1:16" ht="16.5" hidden="1" thickBot="1" x14ac:dyDescent="0.3">
      <c r="A97" s="543"/>
      <c r="B97" s="295"/>
      <c r="C97" s="296"/>
      <c r="D97" s="296"/>
      <c r="E97" s="336" t="s">
        <v>623</v>
      </c>
      <c r="F97" s="314"/>
      <c r="G97" s="314"/>
      <c r="H97" s="314"/>
      <c r="I97" s="315"/>
      <c r="J97" s="315"/>
      <c r="K97" s="315"/>
    </row>
    <row r="98" spans="1:16" ht="16.5" hidden="1" thickBot="1" x14ac:dyDescent="0.3">
      <c r="A98" s="543"/>
      <c r="B98" s="295"/>
      <c r="C98" s="296">
        <v>2</v>
      </c>
      <c r="D98" s="296"/>
      <c r="E98" s="301" t="s">
        <v>489</v>
      </c>
      <c r="F98" s="298"/>
      <c r="G98" s="298"/>
      <c r="H98" s="298"/>
    </row>
    <row r="99" spans="1:16" ht="16.5" hidden="1" thickBot="1" x14ac:dyDescent="0.3">
      <c r="A99" s="543"/>
      <c r="B99" s="295"/>
      <c r="C99" s="296"/>
      <c r="D99" s="296"/>
      <c r="E99" s="301" t="s">
        <v>285</v>
      </c>
      <c r="F99" s="298"/>
      <c r="G99" s="298"/>
      <c r="H99" s="298"/>
    </row>
    <row r="100" spans="1:16" s="339" customFormat="1" ht="16.5" hidden="1" thickBot="1" x14ac:dyDescent="0.3">
      <c r="A100" s="318"/>
      <c r="B100" s="319"/>
      <c r="C100" s="319"/>
      <c r="D100" s="319"/>
      <c r="E100" s="320" t="s">
        <v>624</v>
      </c>
      <c r="F100" s="337">
        <f>SUM(F96:F99)</f>
        <v>0</v>
      </c>
      <c r="G100" s="337">
        <f t="shared" ref="G100:H100" si="15">SUM(G96:G99)</f>
        <v>0</v>
      </c>
      <c r="H100" s="337">
        <f t="shared" si="15"/>
        <v>0</v>
      </c>
      <c r="I100" s="338"/>
      <c r="J100" s="338"/>
      <c r="K100" s="338"/>
      <c r="O100" s="340"/>
      <c r="P100" s="340"/>
    </row>
    <row r="101" spans="1:16" x14ac:dyDescent="0.25">
      <c r="A101" s="332">
        <v>310</v>
      </c>
      <c r="B101" s="333"/>
      <c r="C101" s="325"/>
      <c r="D101" s="325"/>
      <c r="E101" s="334" t="s">
        <v>135</v>
      </c>
      <c r="F101" s="335"/>
      <c r="G101" s="335">
        <f t="shared" ref="G101:G104" si="16">H101-F101</f>
        <v>0</v>
      </c>
      <c r="H101" s="335"/>
      <c r="I101" s="315"/>
      <c r="J101" s="315"/>
      <c r="K101" s="315"/>
    </row>
    <row r="102" spans="1:16" x14ac:dyDescent="0.25">
      <c r="A102" s="299"/>
      <c r="B102" s="296">
        <v>1</v>
      </c>
      <c r="C102" s="296"/>
      <c r="D102" s="296"/>
      <c r="E102" s="336" t="s">
        <v>289</v>
      </c>
      <c r="F102" s="314">
        <v>1575000</v>
      </c>
      <c r="G102" s="314">
        <f t="shared" si="16"/>
        <v>0</v>
      </c>
      <c r="H102" s="314">
        <v>1575000</v>
      </c>
      <c r="I102" s="315"/>
      <c r="J102" s="315"/>
      <c r="K102" s="315"/>
    </row>
    <row r="103" spans="1:16" x14ac:dyDescent="0.25">
      <c r="A103" s="558"/>
      <c r="B103" s="296">
        <v>2</v>
      </c>
      <c r="C103" s="296"/>
      <c r="D103" s="296"/>
      <c r="E103" s="336" t="s">
        <v>672</v>
      </c>
      <c r="F103" s="314">
        <v>236000</v>
      </c>
      <c r="G103" s="314">
        <f t="shared" si="16"/>
        <v>0</v>
      </c>
      <c r="H103" s="314">
        <v>236000</v>
      </c>
      <c r="I103" s="315"/>
      <c r="J103" s="315"/>
      <c r="K103" s="315"/>
    </row>
    <row r="104" spans="1:16" ht="16.5" thickBot="1" x14ac:dyDescent="0.3">
      <c r="A104" s="299"/>
      <c r="B104" s="295"/>
      <c r="C104" s="296"/>
      <c r="D104" s="296"/>
      <c r="E104" s="336" t="s">
        <v>285</v>
      </c>
      <c r="F104" s="314">
        <v>489000</v>
      </c>
      <c r="G104" s="314">
        <f t="shared" si="16"/>
        <v>0</v>
      </c>
      <c r="H104" s="314">
        <v>489000</v>
      </c>
      <c r="I104" s="315"/>
      <c r="J104" s="315"/>
      <c r="K104" s="315"/>
    </row>
    <row r="105" spans="1:16" ht="16.5" hidden="1" thickBot="1" x14ac:dyDescent="0.3">
      <c r="A105" s="299"/>
      <c r="B105" s="295"/>
      <c r="C105" s="296">
        <v>2</v>
      </c>
      <c r="D105" s="296"/>
      <c r="E105" s="301" t="s">
        <v>489</v>
      </c>
      <c r="F105" s="298"/>
      <c r="G105" s="298"/>
      <c r="H105" s="298"/>
    </row>
    <row r="106" spans="1:16" ht="16.5" hidden="1" thickBot="1" x14ac:dyDescent="0.3">
      <c r="A106" s="299"/>
      <c r="B106" s="295"/>
      <c r="C106" s="296"/>
      <c r="D106" s="296"/>
      <c r="E106" s="301" t="s">
        <v>285</v>
      </c>
      <c r="F106" s="298"/>
      <c r="G106" s="298"/>
      <c r="H106" s="298"/>
    </row>
    <row r="107" spans="1:16" s="339" customFormat="1" ht="16.5" thickBot="1" x14ac:dyDescent="0.3">
      <c r="A107" s="318"/>
      <c r="B107" s="319"/>
      <c r="C107" s="319"/>
      <c r="D107" s="319"/>
      <c r="E107" s="320" t="s">
        <v>494</v>
      </c>
      <c r="F107" s="337">
        <f>SUM(F102:F106)</f>
        <v>2300000</v>
      </c>
      <c r="G107" s="337">
        <f t="shared" ref="G107:H107" si="17">SUM(G102:G106)</f>
        <v>0</v>
      </c>
      <c r="H107" s="337">
        <f t="shared" si="17"/>
        <v>2300000</v>
      </c>
      <c r="I107" s="338"/>
      <c r="J107" s="338"/>
      <c r="K107" s="338"/>
      <c r="O107" s="340"/>
      <c r="P107" s="340"/>
    </row>
    <row r="108" spans="1:16" x14ac:dyDescent="0.25">
      <c r="A108" s="294">
        <v>104</v>
      </c>
      <c r="B108" s="295"/>
      <c r="C108" s="311"/>
      <c r="D108" s="296"/>
      <c r="E108" s="297" t="s">
        <v>443</v>
      </c>
      <c r="F108" s="298"/>
      <c r="G108" s="298"/>
      <c r="H108" s="298"/>
    </row>
    <row r="109" spans="1:16" x14ac:dyDescent="0.25">
      <c r="A109" s="299"/>
      <c r="B109" s="295"/>
      <c r="C109" s="296"/>
      <c r="D109" s="296">
        <v>1</v>
      </c>
      <c r="E109" s="301" t="s">
        <v>164</v>
      </c>
      <c r="F109" s="298">
        <v>109408000</v>
      </c>
      <c r="G109" s="298">
        <f t="shared" ref="G109:G111" si="18">H109-F109</f>
        <v>-14496000</v>
      </c>
      <c r="H109" s="298">
        <v>94912000</v>
      </c>
    </row>
    <row r="110" spans="1:16" x14ac:dyDescent="0.25">
      <c r="A110" s="299"/>
      <c r="B110" s="295"/>
      <c r="C110" s="296"/>
      <c r="D110" s="296">
        <v>2</v>
      </c>
      <c r="E110" s="301" t="s">
        <v>431</v>
      </c>
      <c r="F110" s="298">
        <v>21356000</v>
      </c>
      <c r="G110" s="298">
        <f t="shared" si="18"/>
        <v>-3035000</v>
      </c>
      <c r="H110" s="298">
        <v>18321000</v>
      </c>
    </row>
    <row r="111" spans="1:16" ht="16.5" thickBot="1" x14ac:dyDescent="0.3">
      <c r="A111" s="299"/>
      <c r="B111" s="295"/>
      <c r="C111" s="311"/>
      <c r="D111" s="296">
        <v>3</v>
      </c>
      <c r="E111" s="322" t="s">
        <v>428</v>
      </c>
      <c r="F111" s="323">
        <v>608200000</v>
      </c>
      <c r="G111" s="323">
        <f t="shared" si="18"/>
        <v>-17541000</v>
      </c>
      <c r="H111" s="323">
        <v>590659000</v>
      </c>
    </row>
    <row r="112" spans="1:16" ht="16.5" thickBot="1" x14ac:dyDescent="0.3">
      <c r="A112" s="341"/>
      <c r="B112" s="319"/>
      <c r="C112" s="342"/>
      <c r="D112" s="342"/>
      <c r="E112" s="320" t="s">
        <v>444</v>
      </c>
      <c r="F112" s="321">
        <f>SUM(F109:F111)</f>
        <v>738964000</v>
      </c>
      <c r="G112" s="321">
        <f t="shared" ref="G112:H112" si="19">SUM(G109:G111)</f>
        <v>-35072000</v>
      </c>
      <c r="H112" s="321">
        <f t="shared" si="19"/>
        <v>703892000</v>
      </c>
      <c r="L112" s="302"/>
    </row>
    <row r="113" spans="1:12" s="358" customFormat="1" x14ac:dyDescent="0.25">
      <c r="A113" s="353">
        <v>360</v>
      </c>
      <c r="B113" s="354"/>
      <c r="C113" s="354"/>
      <c r="D113" s="355"/>
      <c r="E113" s="356" t="s">
        <v>132</v>
      </c>
      <c r="F113" s="357"/>
      <c r="G113" s="357">
        <f t="shared" ref="G113:G123" si="20">H113-F113</f>
        <v>0</v>
      </c>
      <c r="H113" s="357"/>
    </row>
    <row r="114" spans="1:12" s="339" customFormat="1" x14ac:dyDescent="0.25">
      <c r="A114" s="299"/>
      <c r="B114" s="296"/>
      <c r="C114" s="311">
        <v>1</v>
      </c>
      <c r="D114" s="359"/>
      <c r="E114" s="544" t="s">
        <v>615</v>
      </c>
      <c r="F114" s="360">
        <v>460000</v>
      </c>
      <c r="G114" s="360">
        <f t="shared" si="20"/>
        <v>0</v>
      </c>
      <c r="H114" s="360">
        <v>460000</v>
      </c>
    </row>
    <row r="115" spans="1:12" s="339" customFormat="1" x14ac:dyDescent="0.25">
      <c r="A115" s="299"/>
      <c r="B115" s="296"/>
      <c r="C115" s="311">
        <v>2</v>
      </c>
      <c r="D115" s="359"/>
      <c r="E115" s="544" t="s">
        <v>610</v>
      </c>
      <c r="F115" s="360">
        <v>155000</v>
      </c>
      <c r="G115" s="360">
        <f t="shared" si="20"/>
        <v>0</v>
      </c>
      <c r="H115" s="360">
        <v>155000</v>
      </c>
    </row>
    <row r="116" spans="1:12" s="339" customFormat="1" x14ac:dyDescent="0.25">
      <c r="A116" s="299"/>
      <c r="B116" s="296"/>
      <c r="C116" s="311">
        <v>3</v>
      </c>
      <c r="D116" s="359"/>
      <c r="E116" s="544" t="s">
        <v>611</v>
      </c>
      <c r="F116" s="360">
        <v>164000</v>
      </c>
      <c r="G116" s="360">
        <f t="shared" si="20"/>
        <v>0</v>
      </c>
      <c r="H116" s="360">
        <v>164000</v>
      </c>
    </row>
    <row r="117" spans="1:12" s="339" customFormat="1" x14ac:dyDescent="0.25">
      <c r="A117" s="299"/>
      <c r="B117" s="296"/>
      <c r="C117" s="311">
        <v>4</v>
      </c>
      <c r="D117" s="359"/>
      <c r="E117" s="544" t="s">
        <v>609</v>
      </c>
      <c r="F117" s="360">
        <v>3570000</v>
      </c>
      <c r="G117" s="360">
        <f t="shared" si="20"/>
        <v>0</v>
      </c>
      <c r="H117" s="360">
        <v>3570000</v>
      </c>
      <c r="L117" s="340"/>
    </row>
    <row r="118" spans="1:12" s="339" customFormat="1" x14ac:dyDescent="0.25">
      <c r="A118" s="299"/>
      <c r="B118" s="296"/>
      <c r="C118" s="311">
        <v>5</v>
      </c>
      <c r="D118" s="359"/>
      <c r="E118" s="544" t="s">
        <v>612</v>
      </c>
      <c r="F118" s="360">
        <v>3790000</v>
      </c>
      <c r="G118" s="360">
        <f t="shared" si="20"/>
        <v>0</v>
      </c>
      <c r="H118" s="360">
        <v>3790000</v>
      </c>
    </row>
    <row r="119" spans="1:12" s="339" customFormat="1" x14ac:dyDescent="0.25">
      <c r="A119" s="299"/>
      <c r="B119" s="296"/>
      <c r="C119" s="311">
        <v>6</v>
      </c>
      <c r="D119" s="359"/>
      <c r="E119" s="544" t="s">
        <v>613</v>
      </c>
      <c r="F119" s="360">
        <v>4425000</v>
      </c>
      <c r="G119" s="360">
        <f t="shared" si="20"/>
        <v>0</v>
      </c>
      <c r="H119" s="360">
        <v>4425000</v>
      </c>
    </row>
    <row r="120" spans="1:12" s="339" customFormat="1" x14ac:dyDescent="0.25">
      <c r="A120" s="299"/>
      <c r="B120" s="296"/>
      <c r="C120" s="311">
        <v>7</v>
      </c>
      <c r="D120" s="359"/>
      <c r="E120" s="322" t="s">
        <v>458</v>
      </c>
      <c r="F120" s="360">
        <v>315000</v>
      </c>
      <c r="G120" s="360">
        <f t="shared" si="20"/>
        <v>0</v>
      </c>
      <c r="H120" s="360">
        <v>315000</v>
      </c>
    </row>
    <row r="121" spans="1:12" s="339" customFormat="1" x14ac:dyDescent="0.25">
      <c r="A121" s="299"/>
      <c r="B121" s="296"/>
      <c r="C121" s="311">
        <v>8</v>
      </c>
      <c r="D121" s="361"/>
      <c r="E121" s="362" t="s">
        <v>459</v>
      </c>
      <c r="F121" s="360">
        <v>2200000</v>
      </c>
      <c r="G121" s="360">
        <f t="shared" si="20"/>
        <v>0</v>
      </c>
      <c r="H121" s="360">
        <v>2200000</v>
      </c>
    </row>
    <row r="122" spans="1:12" s="339" customFormat="1" x14ac:dyDescent="0.25">
      <c r="A122" s="497"/>
      <c r="B122" s="296"/>
      <c r="C122" s="311">
        <v>9</v>
      </c>
      <c r="D122" s="361"/>
      <c r="E122" s="362" t="s">
        <v>614</v>
      </c>
      <c r="F122" s="360">
        <v>140000</v>
      </c>
      <c r="G122" s="360">
        <f t="shared" si="20"/>
        <v>0</v>
      </c>
      <c r="H122" s="360">
        <v>140000</v>
      </c>
    </row>
    <row r="123" spans="1:12" s="339" customFormat="1" ht="16.5" thickBot="1" x14ac:dyDescent="0.3">
      <c r="A123" s="363"/>
      <c r="B123" s="364"/>
      <c r="C123" s="311">
        <v>10</v>
      </c>
      <c r="D123" s="364"/>
      <c r="E123" s="365" t="s">
        <v>460</v>
      </c>
      <c r="F123" s="366"/>
      <c r="G123" s="366">
        <f t="shared" si="20"/>
        <v>0</v>
      </c>
      <c r="H123" s="366"/>
    </row>
    <row r="124" spans="1:12" s="339" customFormat="1" ht="16.5" thickBot="1" x14ac:dyDescent="0.3">
      <c r="A124" s="367"/>
      <c r="B124" s="319"/>
      <c r="C124" s="319"/>
      <c r="D124" s="319"/>
      <c r="E124" s="320" t="s">
        <v>484</v>
      </c>
      <c r="F124" s="321">
        <f>SUM(F114:F123)</f>
        <v>15219000</v>
      </c>
      <c r="G124" s="321">
        <f t="shared" ref="G124:H124" si="21">SUM(G114:G123)</f>
        <v>0</v>
      </c>
      <c r="H124" s="321">
        <f t="shared" si="21"/>
        <v>15219000</v>
      </c>
      <c r="L124" s="340"/>
    </row>
    <row r="125" spans="1:12" ht="31.5" x14ac:dyDescent="0.25">
      <c r="A125" s="324">
        <v>374</v>
      </c>
      <c r="B125" s="325"/>
      <c r="C125" s="325"/>
      <c r="D125" s="325"/>
      <c r="E125" s="462" t="s">
        <v>486</v>
      </c>
      <c r="F125" s="326"/>
      <c r="G125" s="326">
        <f t="shared" ref="G125:G138" si="22">H125-F125</f>
        <v>0</v>
      </c>
      <c r="H125" s="326"/>
    </row>
    <row r="126" spans="1:12" hidden="1" x14ac:dyDescent="0.25">
      <c r="A126" s="310"/>
      <c r="B126" s="296">
        <v>1</v>
      </c>
      <c r="C126" s="296"/>
      <c r="D126" s="296"/>
      <c r="E126" s="327" t="s">
        <v>445</v>
      </c>
      <c r="F126" s="328"/>
      <c r="G126" s="328">
        <f t="shared" si="22"/>
        <v>0</v>
      </c>
      <c r="H126" s="328"/>
    </row>
    <row r="127" spans="1:12" hidden="1" x14ac:dyDescent="0.25">
      <c r="A127" s="310"/>
      <c r="B127" s="329"/>
      <c r="C127" s="329">
        <v>1</v>
      </c>
      <c r="D127" s="329"/>
      <c r="E127" s="330" t="s">
        <v>442</v>
      </c>
      <c r="F127" s="331"/>
      <c r="G127" s="331">
        <f t="shared" si="22"/>
        <v>0</v>
      </c>
      <c r="H127" s="331"/>
    </row>
    <row r="128" spans="1:12" x14ac:dyDescent="0.25">
      <c r="A128" s="310"/>
      <c r="B128" s="329">
        <v>1</v>
      </c>
      <c r="C128" s="329"/>
      <c r="D128" s="329"/>
      <c r="E128" s="343" t="s">
        <v>487</v>
      </c>
      <c r="F128" s="331"/>
      <c r="G128" s="331">
        <f t="shared" si="22"/>
        <v>0</v>
      </c>
      <c r="H128" s="331"/>
    </row>
    <row r="129" spans="1:8" x14ac:dyDescent="0.25">
      <c r="A129" s="310"/>
      <c r="B129" s="329"/>
      <c r="C129" s="329"/>
      <c r="D129" s="329"/>
      <c r="E129" s="330" t="s">
        <v>446</v>
      </c>
      <c r="F129" s="331">
        <v>960000</v>
      </c>
      <c r="G129" s="331">
        <f t="shared" si="22"/>
        <v>0</v>
      </c>
      <c r="H129" s="331">
        <v>960000</v>
      </c>
    </row>
    <row r="130" spans="1:8" x14ac:dyDescent="0.25">
      <c r="A130" s="310"/>
      <c r="B130" s="329">
        <v>2</v>
      </c>
      <c r="C130" s="329"/>
      <c r="D130" s="329"/>
      <c r="E130" s="343" t="s">
        <v>616</v>
      </c>
      <c r="F130" s="331"/>
      <c r="G130" s="331">
        <f t="shared" si="22"/>
        <v>0</v>
      </c>
      <c r="H130" s="331"/>
    </row>
    <row r="131" spans="1:8" x14ac:dyDescent="0.25">
      <c r="A131" s="310"/>
      <c r="B131" s="329"/>
      <c r="C131" s="329"/>
      <c r="D131" s="329"/>
      <c r="E131" s="330" t="s">
        <v>505</v>
      </c>
      <c r="F131" s="331">
        <v>120518000</v>
      </c>
      <c r="G131" s="331">
        <f t="shared" si="22"/>
        <v>0</v>
      </c>
      <c r="H131" s="331">
        <v>120518000</v>
      </c>
    </row>
    <row r="132" spans="1:8" x14ac:dyDescent="0.25">
      <c r="A132" s="310"/>
      <c r="B132" s="329">
        <v>3</v>
      </c>
      <c r="C132" s="329"/>
      <c r="D132" s="329"/>
      <c r="E132" s="343" t="s">
        <v>715</v>
      </c>
      <c r="F132" s="331"/>
      <c r="G132" s="331">
        <f t="shared" si="22"/>
        <v>0</v>
      </c>
      <c r="H132" s="331"/>
    </row>
    <row r="133" spans="1:8" x14ac:dyDescent="0.25">
      <c r="A133" s="310"/>
      <c r="B133" s="329"/>
      <c r="C133" s="329"/>
      <c r="D133" s="329"/>
      <c r="E133" s="330" t="s">
        <v>505</v>
      </c>
      <c r="F133" s="331">
        <v>2000000</v>
      </c>
      <c r="G133" s="331">
        <f t="shared" si="22"/>
        <v>0</v>
      </c>
      <c r="H133" s="331">
        <v>2000000</v>
      </c>
    </row>
    <row r="134" spans="1:8" x14ac:dyDescent="0.25">
      <c r="A134" s="310"/>
      <c r="B134" s="329">
        <v>3</v>
      </c>
      <c r="C134" s="329"/>
      <c r="D134" s="329"/>
      <c r="E134" s="343" t="s">
        <v>713</v>
      </c>
      <c r="F134" s="331"/>
      <c r="G134" s="331">
        <f t="shared" si="22"/>
        <v>0</v>
      </c>
      <c r="H134" s="331"/>
    </row>
    <row r="135" spans="1:8" x14ac:dyDescent="0.25">
      <c r="A135" s="310"/>
      <c r="B135" s="329"/>
      <c r="C135" s="329"/>
      <c r="D135" s="329"/>
      <c r="E135" s="330" t="s">
        <v>460</v>
      </c>
      <c r="F135" s="331">
        <v>2000000</v>
      </c>
      <c r="G135" s="331">
        <f t="shared" si="22"/>
        <v>0</v>
      </c>
      <c r="H135" s="331">
        <v>2000000</v>
      </c>
    </row>
    <row r="136" spans="1:8" x14ac:dyDescent="0.25">
      <c r="A136" s="310"/>
      <c r="B136" s="329">
        <v>4</v>
      </c>
      <c r="C136" s="329"/>
      <c r="D136" s="329"/>
      <c r="E136" s="344" t="s">
        <v>447</v>
      </c>
      <c r="F136" s="331"/>
      <c r="G136" s="331">
        <f t="shared" si="22"/>
        <v>0</v>
      </c>
      <c r="H136" s="331"/>
    </row>
    <row r="137" spans="1:8" x14ac:dyDescent="0.25">
      <c r="A137" s="310"/>
      <c r="B137" s="329"/>
      <c r="C137" s="329">
        <v>1</v>
      </c>
      <c r="D137" s="329"/>
      <c r="E137" s="301" t="s">
        <v>448</v>
      </c>
      <c r="F137" s="331">
        <v>1294000</v>
      </c>
      <c r="G137" s="331">
        <f t="shared" si="22"/>
        <v>0</v>
      </c>
      <c r="H137" s="331">
        <v>1294000</v>
      </c>
    </row>
    <row r="138" spans="1:8" ht="16.5" thickBot="1" x14ac:dyDescent="0.3">
      <c r="A138" s="310"/>
      <c r="B138" s="345"/>
      <c r="C138" s="345">
        <v>2</v>
      </c>
      <c r="D138" s="345"/>
      <c r="E138" s="322" t="s">
        <v>449</v>
      </c>
      <c r="F138" s="346">
        <v>1294000</v>
      </c>
      <c r="G138" s="346">
        <f t="shared" si="22"/>
        <v>0</v>
      </c>
      <c r="H138" s="346">
        <v>1294000</v>
      </c>
    </row>
    <row r="139" spans="1:8" ht="16.5" thickBot="1" x14ac:dyDescent="0.3">
      <c r="A139" s="318"/>
      <c r="B139" s="319"/>
      <c r="C139" s="319"/>
      <c r="D139" s="319"/>
      <c r="E139" s="320" t="s">
        <v>450</v>
      </c>
      <c r="F139" s="321">
        <f>SUM(F127:F138)</f>
        <v>128066000</v>
      </c>
      <c r="G139" s="321">
        <f t="shared" ref="G139:H139" si="23">SUM(G127:G138)</f>
        <v>0</v>
      </c>
      <c r="H139" s="321">
        <f t="shared" si="23"/>
        <v>128066000</v>
      </c>
    </row>
    <row r="140" spans="1:8" s="339" customFormat="1" ht="32.25" hidden="1" thickBot="1" x14ac:dyDescent="0.3">
      <c r="A140" s="294">
        <v>376</v>
      </c>
      <c r="B140" s="295"/>
      <c r="C140" s="296"/>
      <c r="D140" s="296"/>
      <c r="E140" s="347" t="s">
        <v>490</v>
      </c>
      <c r="F140" s="298"/>
      <c r="G140" s="298"/>
      <c r="H140" s="298"/>
    </row>
    <row r="141" spans="1:8" s="339" customFormat="1" ht="16.5" hidden="1" thickBot="1" x14ac:dyDescent="0.3">
      <c r="A141" s="294"/>
      <c r="B141" s="295">
        <v>1</v>
      </c>
      <c r="C141" s="296"/>
      <c r="D141" s="296"/>
      <c r="E141" s="347" t="s">
        <v>491</v>
      </c>
      <c r="F141" s="298"/>
      <c r="G141" s="298"/>
      <c r="H141" s="298"/>
    </row>
    <row r="142" spans="1:8" s="339" customFormat="1" ht="16.5" hidden="1" thickBot="1" x14ac:dyDescent="0.3">
      <c r="A142" s="294"/>
      <c r="B142" s="295"/>
      <c r="C142" s="296">
        <v>1</v>
      </c>
      <c r="D142" s="296"/>
      <c r="E142" s="463" t="s">
        <v>492</v>
      </c>
      <c r="F142" s="298"/>
      <c r="G142" s="298"/>
      <c r="H142" s="298"/>
    </row>
    <row r="143" spans="1:8" s="339" customFormat="1" ht="16.5" hidden="1" thickBot="1" x14ac:dyDescent="0.3">
      <c r="A143" s="294"/>
      <c r="B143" s="295">
        <v>2</v>
      </c>
      <c r="C143" s="296"/>
      <c r="D143" s="296"/>
      <c r="E143" s="347" t="s">
        <v>617</v>
      </c>
      <c r="F143" s="298"/>
      <c r="G143" s="298"/>
      <c r="H143" s="298"/>
    </row>
    <row r="144" spans="1:8" s="339" customFormat="1" ht="16.5" hidden="1" thickBot="1" x14ac:dyDescent="0.3">
      <c r="A144" s="294"/>
      <c r="B144" s="295"/>
      <c r="C144" s="296">
        <v>1</v>
      </c>
      <c r="D144" s="296"/>
      <c r="E144" s="463" t="s">
        <v>618</v>
      </c>
      <c r="F144" s="298"/>
      <c r="G144" s="298"/>
      <c r="H144" s="298"/>
    </row>
    <row r="145" spans="1:8" s="339" customFormat="1" ht="16.5" hidden="1" thickBot="1" x14ac:dyDescent="0.3">
      <c r="A145" s="318"/>
      <c r="B145" s="319"/>
      <c r="C145" s="319"/>
      <c r="D145" s="319"/>
      <c r="E145" s="320" t="s">
        <v>524</v>
      </c>
      <c r="F145" s="321">
        <f>SUM(F142:F144)</f>
        <v>0</v>
      </c>
      <c r="G145" s="321">
        <f t="shared" ref="G145:H145" si="24">SUM(G142:G144)</f>
        <v>0</v>
      </c>
      <c r="H145" s="321">
        <f t="shared" si="24"/>
        <v>0</v>
      </c>
    </row>
    <row r="146" spans="1:8" ht="31.5" x14ac:dyDescent="0.25">
      <c r="A146" s="294">
        <v>377</v>
      </c>
      <c r="B146" s="325"/>
      <c r="C146" s="325"/>
      <c r="D146" s="325"/>
      <c r="E146" s="348" t="s">
        <v>485</v>
      </c>
      <c r="F146" s="349"/>
      <c r="G146" s="349"/>
      <c r="H146" s="349"/>
    </row>
    <row r="147" spans="1:8" x14ac:dyDescent="0.25">
      <c r="A147" s="310"/>
      <c r="B147" s="311"/>
      <c r="C147" s="311">
        <v>1</v>
      </c>
      <c r="D147" s="311"/>
      <c r="E147" s="350" t="s">
        <v>452</v>
      </c>
      <c r="F147" s="351">
        <v>23650000</v>
      </c>
      <c r="G147" s="351">
        <f t="shared" ref="G147:G158" si="25">H147-F147</f>
        <v>0</v>
      </c>
      <c r="H147" s="351">
        <v>23650000</v>
      </c>
    </row>
    <row r="148" spans="1:8" s="339" customFormat="1" x14ac:dyDescent="0.25">
      <c r="A148" s="310"/>
      <c r="B148" s="311"/>
      <c r="C148" s="311">
        <v>2</v>
      </c>
      <c r="D148" s="311"/>
      <c r="E148" s="350" t="s">
        <v>453</v>
      </c>
      <c r="F148" s="351">
        <v>1950000</v>
      </c>
      <c r="G148" s="351">
        <f t="shared" si="25"/>
        <v>0</v>
      </c>
      <c r="H148" s="351">
        <v>1950000</v>
      </c>
    </row>
    <row r="149" spans="1:8" s="339" customFormat="1" x14ac:dyDescent="0.25">
      <c r="A149" s="310"/>
      <c r="B149" s="311"/>
      <c r="C149" s="311">
        <v>3</v>
      </c>
      <c r="D149" s="311"/>
      <c r="E149" s="350" t="s">
        <v>454</v>
      </c>
      <c r="F149" s="351">
        <v>6000000</v>
      </c>
      <c r="G149" s="351">
        <f t="shared" si="25"/>
        <v>0</v>
      </c>
      <c r="H149" s="351">
        <v>6000000</v>
      </c>
    </row>
    <row r="150" spans="1:8" s="339" customFormat="1" x14ac:dyDescent="0.25">
      <c r="A150" s="310"/>
      <c r="B150" s="311"/>
      <c r="C150" s="311">
        <v>4</v>
      </c>
      <c r="D150" s="311"/>
      <c r="E150" s="352" t="s">
        <v>455</v>
      </c>
      <c r="F150" s="351">
        <v>2000000</v>
      </c>
      <c r="G150" s="351">
        <f t="shared" si="25"/>
        <v>0</v>
      </c>
      <c r="H150" s="351">
        <v>2000000</v>
      </c>
    </row>
    <row r="151" spans="1:8" s="339" customFormat="1" x14ac:dyDescent="0.25">
      <c r="A151" s="310"/>
      <c r="B151" s="311"/>
      <c r="C151" s="311">
        <v>5</v>
      </c>
      <c r="D151" s="311"/>
      <c r="E151" s="352" t="s">
        <v>456</v>
      </c>
      <c r="F151" s="351">
        <v>1500000</v>
      </c>
      <c r="G151" s="351">
        <f t="shared" si="25"/>
        <v>0</v>
      </c>
      <c r="H151" s="351">
        <v>1500000</v>
      </c>
    </row>
    <row r="152" spans="1:8" s="339" customFormat="1" x14ac:dyDescent="0.25">
      <c r="A152" s="310"/>
      <c r="B152" s="311"/>
      <c r="C152" s="311">
        <v>6</v>
      </c>
      <c r="D152" s="311"/>
      <c r="E152" s="352" t="s">
        <v>673</v>
      </c>
      <c r="F152" s="351">
        <v>2550000</v>
      </c>
      <c r="G152" s="351">
        <f t="shared" si="25"/>
        <v>0</v>
      </c>
      <c r="H152" s="351">
        <v>2550000</v>
      </c>
    </row>
    <row r="153" spans="1:8" s="339" customFormat="1" x14ac:dyDescent="0.25">
      <c r="A153" s="310"/>
      <c r="B153" s="311"/>
      <c r="C153" s="311">
        <v>7</v>
      </c>
      <c r="D153" s="311"/>
      <c r="E153" s="322" t="s">
        <v>451</v>
      </c>
      <c r="F153" s="351">
        <v>8500000</v>
      </c>
      <c r="G153" s="351">
        <f t="shared" si="25"/>
        <v>0</v>
      </c>
      <c r="H153" s="351">
        <v>8500000</v>
      </c>
    </row>
    <row r="154" spans="1:8" s="339" customFormat="1" x14ac:dyDescent="0.25">
      <c r="A154" s="310"/>
      <c r="B154" s="311"/>
      <c r="C154" s="311">
        <v>8</v>
      </c>
      <c r="D154" s="311"/>
      <c r="E154" s="312" t="s">
        <v>488</v>
      </c>
      <c r="F154" s="351">
        <v>71000000</v>
      </c>
      <c r="G154" s="351">
        <f t="shared" si="25"/>
        <v>0</v>
      </c>
      <c r="H154" s="351">
        <v>71000000</v>
      </c>
    </row>
    <row r="155" spans="1:8" s="339" customFormat="1" x14ac:dyDescent="0.25">
      <c r="A155" s="310"/>
      <c r="B155" s="311"/>
      <c r="C155" s="311">
        <v>9</v>
      </c>
      <c r="D155" s="311"/>
      <c r="E155" s="544" t="s">
        <v>619</v>
      </c>
      <c r="F155" s="351">
        <v>6484000</v>
      </c>
      <c r="G155" s="351">
        <f t="shared" si="25"/>
        <v>0</v>
      </c>
      <c r="H155" s="351">
        <v>6484000</v>
      </c>
    </row>
    <row r="156" spans="1:8" s="339" customFormat="1" x14ac:dyDescent="0.25">
      <c r="A156" s="310"/>
      <c r="B156" s="311"/>
      <c r="C156" s="311">
        <v>10</v>
      </c>
      <c r="D156" s="311"/>
      <c r="E156" s="312" t="s">
        <v>674</v>
      </c>
      <c r="F156" s="351"/>
      <c r="G156" s="351">
        <f t="shared" si="25"/>
        <v>0</v>
      </c>
      <c r="H156" s="351"/>
    </row>
    <row r="157" spans="1:8" s="339" customFormat="1" x14ac:dyDescent="0.25">
      <c r="A157" s="310"/>
      <c r="B157" s="311"/>
      <c r="C157" s="311">
        <v>11</v>
      </c>
      <c r="D157" s="311"/>
      <c r="E157" s="312" t="s">
        <v>714</v>
      </c>
      <c r="F157" s="351">
        <v>2000000</v>
      </c>
      <c r="G157" s="351">
        <f t="shared" si="25"/>
        <v>0</v>
      </c>
      <c r="H157" s="351">
        <v>2000000</v>
      </c>
    </row>
    <row r="158" spans="1:8" s="339" customFormat="1" ht="16.5" thickBot="1" x14ac:dyDescent="0.3">
      <c r="A158" s="310"/>
      <c r="B158" s="311"/>
      <c r="C158" s="311">
        <v>12</v>
      </c>
      <c r="D158" s="311"/>
      <c r="E158" s="312" t="s">
        <v>620</v>
      </c>
      <c r="F158" s="351">
        <v>3000000</v>
      </c>
      <c r="G158" s="351">
        <f t="shared" si="25"/>
        <v>0</v>
      </c>
      <c r="H158" s="351">
        <v>3000000</v>
      </c>
    </row>
    <row r="159" spans="1:8" s="339" customFormat="1" ht="16.5" thickBot="1" x14ac:dyDescent="0.3">
      <c r="A159" s="318"/>
      <c r="B159" s="319"/>
      <c r="C159" s="319"/>
      <c r="D159" s="319"/>
      <c r="E159" s="320" t="s">
        <v>457</v>
      </c>
      <c r="F159" s="321">
        <f>SUM(F147:F158)</f>
        <v>128634000</v>
      </c>
      <c r="G159" s="321">
        <f t="shared" ref="G159:H159" si="26">SUM(G147:G158)</f>
        <v>0</v>
      </c>
      <c r="H159" s="321">
        <f t="shared" si="26"/>
        <v>128634000</v>
      </c>
    </row>
    <row r="160" spans="1:8" x14ac:dyDescent="0.25">
      <c r="A160" s="332">
        <v>380</v>
      </c>
      <c r="B160" s="333"/>
      <c r="C160" s="325"/>
      <c r="D160" s="325"/>
      <c r="E160" s="334" t="s">
        <v>135</v>
      </c>
      <c r="F160" s="371"/>
      <c r="G160" s="371"/>
      <c r="H160" s="371"/>
    </row>
    <row r="161" spans="1:12" x14ac:dyDescent="0.25">
      <c r="A161" s="299"/>
      <c r="B161" s="296">
        <v>1</v>
      </c>
      <c r="C161" s="296"/>
      <c r="D161" s="296"/>
      <c r="E161" s="372" t="s">
        <v>695</v>
      </c>
      <c r="F161" s="298">
        <v>22000000</v>
      </c>
      <c r="G161" s="298">
        <f t="shared" ref="G161:G188" si="27">H161-F161</f>
        <v>0</v>
      </c>
      <c r="H161" s="298">
        <v>22000000</v>
      </c>
      <c r="L161" s="302"/>
    </row>
    <row r="162" spans="1:12" x14ac:dyDescent="0.25">
      <c r="A162" s="299"/>
      <c r="B162" s="296"/>
      <c r="C162" s="296"/>
      <c r="D162" s="296"/>
      <c r="E162" s="301" t="s">
        <v>285</v>
      </c>
      <c r="F162" s="298">
        <v>0</v>
      </c>
      <c r="G162" s="298">
        <f t="shared" si="27"/>
        <v>0</v>
      </c>
      <c r="H162" s="298">
        <v>0</v>
      </c>
      <c r="L162" s="302"/>
    </row>
    <row r="163" spans="1:12" x14ac:dyDescent="0.25">
      <c r="A163" s="299"/>
      <c r="B163" s="296">
        <v>3</v>
      </c>
      <c r="C163" s="296"/>
      <c r="D163" s="296"/>
      <c r="E163" s="301" t="s">
        <v>552</v>
      </c>
      <c r="F163" s="298">
        <v>8846000</v>
      </c>
      <c r="G163" s="298">
        <f t="shared" si="27"/>
        <v>0</v>
      </c>
      <c r="H163" s="298">
        <v>8846000</v>
      </c>
    </row>
    <row r="164" spans="1:12" x14ac:dyDescent="0.25">
      <c r="A164" s="299"/>
      <c r="B164" s="296"/>
      <c r="C164" s="296"/>
      <c r="D164" s="296"/>
      <c r="E164" s="301" t="s">
        <v>285</v>
      </c>
      <c r="F164" s="298">
        <v>2389000</v>
      </c>
      <c r="G164" s="298">
        <f t="shared" si="27"/>
        <v>0</v>
      </c>
      <c r="H164" s="298">
        <v>2389000</v>
      </c>
    </row>
    <row r="165" spans="1:12" x14ac:dyDescent="0.25">
      <c r="A165" s="299"/>
      <c r="B165" s="296">
        <v>4</v>
      </c>
      <c r="C165" s="296"/>
      <c r="D165" s="296"/>
      <c r="E165" s="301" t="s">
        <v>708</v>
      </c>
      <c r="F165" s="298">
        <v>1601199000</v>
      </c>
      <c r="G165" s="298">
        <f t="shared" si="27"/>
        <v>0</v>
      </c>
      <c r="H165" s="298">
        <v>1601199000</v>
      </c>
    </row>
    <row r="166" spans="1:12" x14ac:dyDescent="0.25">
      <c r="A166" s="299"/>
      <c r="B166" s="296"/>
      <c r="C166" s="296"/>
      <c r="D166" s="296"/>
      <c r="E166" s="301" t="s">
        <v>285</v>
      </c>
      <c r="F166" s="298">
        <v>0</v>
      </c>
      <c r="G166" s="298">
        <f t="shared" si="27"/>
        <v>0</v>
      </c>
      <c r="H166" s="298">
        <v>0</v>
      </c>
    </row>
    <row r="167" spans="1:12" x14ac:dyDescent="0.25">
      <c r="A167" s="299"/>
      <c r="B167" s="296">
        <v>5</v>
      </c>
      <c r="C167" s="296"/>
      <c r="D167" s="296"/>
      <c r="E167" s="301" t="s">
        <v>669</v>
      </c>
      <c r="F167" s="298">
        <v>43898000</v>
      </c>
      <c r="G167" s="298">
        <f t="shared" si="27"/>
        <v>0</v>
      </c>
      <c r="H167" s="298">
        <v>43898000</v>
      </c>
    </row>
    <row r="168" spans="1:12" x14ac:dyDescent="0.25">
      <c r="A168" s="299"/>
      <c r="B168" s="296"/>
      <c r="C168" s="296"/>
      <c r="D168" s="296"/>
      <c r="E168" s="301" t="s">
        <v>285</v>
      </c>
      <c r="F168" s="298">
        <v>11852000</v>
      </c>
      <c r="G168" s="298">
        <f t="shared" si="27"/>
        <v>0</v>
      </c>
      <c r="H168" s="298">
        <v>11852000</v>
      </c>
    </row>
    <row r="169" spans="1:12" x14ac:dyDescent="0.25">
      <c r="A169" s="299"/>
      <c r="B169" s="296">
        <v>6</v>
      </c>
      <c r="C169" s="296"/>
      <c r="D169" s="296"/>
      <c r="E169" s="301" t="s">
        <v>709</v>
      </c>
      <c r="F169" s="298">
        <v>57028000</v>
      </c>
      <c r="G169" s="298">
        <f t="shared" si="27"/>
        <v>0</v>
      </c>
      <c r="H169" s="298">
        <v>57028000</v>
      </c>
    </row>
    <row r="170" spans="1:12" x14ac:dyDescent="0.25">
      <c r="A170" s="299"/>
      <c r="B170" s="296"/>
      <c r="C170" s="296"/>
      <c r="D170" s="296"/>
      <c r="E170" s="301" t="s">
        <v>285</v>
      </c>
      <c r="F170" s="298">
        <v>0</v>
      </c>
      <c r="G170" s="298">
        <f t="shared" si="27"/>
        <v>0</v>
      </c>
      <c r="H170" s="298">
        <v>0</v>
      </c>
    </row>
    <row r="171" spans="1:12" x14ac:dyDescent="0.25">
      <c r="A171" s="497"/>
      <c r="B171" s="296">
        <v>7</v>
      </c>
      <c r="C171" s="296"/>
      <c r="D171" s="296"/>
      <c r="E171" s="301" t="s">
        <v>719</v>
      </c>
      <c r="F171" s="298">
        <v>1235000</v>
      </c>
      <c r="G171" s="298">
        <f t="shared" si="27"/>
        <v>0</v>
      </c>
      <c r="H171" s="298">
        <v>1235000</v>
      </c>
    </row>
    <row r="172" spans="1:12" x14ac:dyDescent="0.25">
      <c r="A172" s="497"/>
      <c r="B172" s="296"/>
      <c r="C172" s="296"/>
      <c r="D172" s="296"/>
      <c r="E172" s="301" t="s">
        <v>285</v>
      </c>
      <c r="F172" s="298">
        <v>334000</v>
      </c>
      <c r="G172" s="298">
        <f t="shared" si="27"/>
        <v>0</v>
      </c>
      <c r="H172" s="298">
        <v>334000</v>
      </c>
    </row>
    <row r="173" spans="1:12" x14ac:dyDescent="0.25">
      <c r="A173" s="497"/>
      <c r="B173" s="296">
        <v>8</v>
      </c>
      <c r="C173" s="296"/>
      <c r="D173" s="296"/>
      <c r="E173" s="301" t="s">
        <v>720</v>
      </c>
      <c r="F173" s="298">
        <v>2512000</v>
      </c>
      <c r="G173" s="298">
        <f t="shared" si="27"/>
        <v>0</v>
      </c>
      <c r="H173" s="298">
        <v>2512000</v>
      </c>
    </row>
    <row r="174" spans="1:12" x14ac:dyDescent="0.25">
      <c r="A174" s="497"/>
      <c r="B174" s="296"/>
      <c r="C174" s="296"/>
      <c r="D174" s="296"/>
      <c r="E174" s="301" t="s">
        <v>285</v>
      </c>
      <c r="F174" s="298">
        <v>678000</v>
      </c>
      <c r="G174" s="298">
        <f t="shared" si="27"/>
        <v>0</v>
      </c>
      <c r="H174" s="298">
        <v>678000</v>
      </c>
    </row>
    <row r="175" spans="1:12" x14ac:dyDescent="0.25">
      <c r="A175" s="497"/>
      <c r="B175" s="296">
        <v>9</v>
      </c>
      <c r="C175" s="296"/>
      <c r="D175" s="296"/>
      <c r="E175" s="559" t="s">
        <v>711</v>
      </c>
      <c r="F175" s="298">
        <v>173238000</v>
      </c>
      <c r="G175" s="298">
        <f t="shared" si="27"/>
        <v>0</v>
      </c>
      <c r="H175" s="298">
        <v>173238000</v>
      </c>
    </row>
    <row r="176" spans="1:12" x14ac:dyDescent="0.25">
      <c r="A176" s="497"/>
      <c r="B176" s="296"/>
      <c r="C176" s="296"/>
      <c r="D176" s="296"/>
      <c r="E176" s="301" t="s">
        <v>285</v>
      </c>
      <c r="F176" s="298">
        <v>46774000</v>
      </c>
      <c r="G176" s="298">
        <f t="shared" si="27"/>
        <v>0</v>
      </c>
      <c r="H176" s="298">
        <v>46774000</v>
      </c>
    </row>
    <row r="177" spans="1:8" x14ac:dyDescent="0.25">
      <c r="A177" s="497"/>
      <c r="B177" s="296">
        <v>10</v>
      </c>
      <c r="C177" s="296"/>
      <c r="D177" s="296"/>
      <c r="E177" s="301" t="s">
        <v>721</v>
      </c>
      <c r="F177" s="298">
        <v>42924000</v>
      </c>
      <c r="G177" s="298">
        <f t="shared" si="27"/>
        <v>0</v>
      </c>
      <c r="H177" s="298">
        <v>42924000</v>
      </c>
    </row>
    <row r="178" spans="1:8" x14ac:dyDescent="0.25">
      <c r="A178" s="497"/>
      <c r="B178" s="296"/>
      <c r="C178" s="296"/>
      <c r="D178" s="296"/>
      <c r="E178" s="301" t="s">
        <v>285</v>
      </c>
      <c r="F178" s="298">
        <v>11590000</v>
      </c>
      <c r="G178" s="298">
        <f t="shared" si="27"/>
        <v>0</v>
      </c>
      <c r="H178" s="298">
        <v>11590000</v>
      </c>
    </row>
    <row r="179" spans="1:8" x14ac:dyDescent="0.25">
      <c r="A179" s="594"/>
      <c r="B179" s="296">
        <v>11</v>
      </c>
      <c r="C179" s="296"/>
      <c r="D179" s="296"/>
      <c r="E179" s="301" t="s">
        <v>692</v>
      </c>
      <c r="F179" s="298">
        <v>5000000</v>
      </c>
      <c r="G179" s="298">
        <f t="shared" si="27"/>
        <v>0</v>
      </c>
      <c r="H179" s="298">
        <v>5000000</v>
      </c>
    </row>
    <row r="180" spans="1:8" x14ac:dyDescent="0.25">
      <c r="A180" s="594"/>
      <c r="B180" s="296"/>
      <c r="C180" s="296"/>
      <c r="D180" s="296"/>
      <c r="E180" s="301" t="s">
        <v>285</v>
      </c>
      <c r="F180" s="298">
        <v>0</v>
      </c>
      <c r="G180" s="298">
        <f t="shared" si="27"/>
        <v>0</v>
      </c>
      <c r="H180" s="298">
        <v>0</v>
      </c>
    </row>
    <row r="181" spans="1:8" x14ac:dyDescent="0.25">
      <c r="A181" s="594"/>
      <c r="B181" s="296">
        <v>12</v>
      </c>
      <c r="C181" s="296"/>
      <c r="D181" s="296"/>
      <c r="E181" s="301" t="s">
        <v>693</v>
      </c>
      <c r="F181" s="298">
        <v>4000000</v>
      </c>
      <c r="G181" s="298">
        <f t="shared" si="27"/>
        <v>0</v>
      </c>
      <c r="H181" s="298">
        <v>4000000</v>
      </c>
    </row>
    <row r="182" spans="1:8" x14ac:dyDescent="0.25">
      <c r="A182" s="594"/>
      <c r="B182" s="296"/>
      <c r="C182" s="296"/>
      <c r="D182" s="296"/>
      <c r="E182" s="301" t="s">
        <v>285</v>
      </c>
      <c r="F182" s="298">
        <v>0</v>
      </c>
      <c r="G182" s="298">
        <f t="shared" si="27"/>
        <v>0</v>
      </c>
      <c r="H182" s="298">
        <v>0</v>
      </c>
    </row>
    <row r="183" spans="1:8" ht="31.5" x14ac:dyDescent="0.25">
      <c r="A183" s="594"/>
      <c r="B183" s="296">
        <v>13</v>
      </c>
      <c r="C183" s="296"/>
      <c r="D183" s="296"/>
      <c r="E183" s="301" t="s">
        <v>694</v>
      </c>
      <c r="F183" s="298">
        <v>5535000</v>
      </c>
      <c r="G183" s="298">
        <f t="shared" si="27"/>
        <v>0</v>
      </c>
      <c r="H183" s="298">
        <v>5535000</v>
      </c>
    </row>
    <row r="184" spans="1:8" x14ac:dyDescent="0.25">
      <c r="A184" s="594"/>
      <c r="B184" s="296"/>
      <c r="C184" s="296"/>
      <c r="D184" s="296"/>
      <c r="E184" s="301" t="s">
        <v>285</v>
      </c>
      <c r="F184" s="298">
        <v>1495000</v>
      </c>
      <c r="G184" s="298">
        <f t="shared" si="27"/>
        <v>0</v>
      </c>
      <c r="H184" s="298">
        <v>1495000</v>
      </c>
    </row>
    <row r="185" spans="1:8" x14ac:dyDescent="0.25">
      <c r="A185" s="594"/>
      <c r="B185" s="296">
        <v>14</v>
      </c>
      <c r="C185" s="296"/>
      <c r="D185" s="296"/>
      <c r="E185" s="301" t="s">
        <v>725</v>
      </c>
      <c r="F185" s="298">
        <v>157000</v>
      </c>
      <c r="G185" s="298">
        <f t="shared" si="27"/>
        <v>0</v>
      </c>
      <c r="H185" s="298">
        <v>157000</v>
      </c>
    </row>
    <row r="186" spans="1:8" x14ac:dyDescent="0.25">
      <c r="A186" s="594"/>
      <c r="B186" s="296"/>
      <c r="C186" s="296"/>
      <c r="D186" s="296"/>
      <c r="E186" s="301" t="s">
        <v>285</v>
      </c>
      <c r="F186" s="298">
        <v>43000</v>
      </c>
      <c r="G186" s="298">
        <f t="shared" si="27"/>
        <v>0</v>
      </c>
      <c r="H186" s="298">
        <v>43000</v>
      </c>
    </row>
    <row r="187" spans="1:8" x14ac:dyDescent="0.25">
      <c r="A187" s="497"/>
      <c r="B187" s="296">
        <v>15</v>
      </c>
      <c r="C187" s="296"/>
      <c r="D187" s="296"/>
      <c r="E187" s="301" t="s">
        <v>521</v>
      </c>
      <c r="F187" s="298">
        <v>1823000</v>
      </c>
      <c r="G187" s="298">
        <f t="shared" si="27"/>
        <v>0</v>
      </c>
      <c r="H187" s="298">
        <v>1823000</v>
      </c>
    </row>
    <row r="188" spans="1:8" ht="16.5" thickBot="1" x14ac:dyDescent="0.3">
      <c r="A188" s="497"/>
      <c r="B188" s="296"/>
      <c r="C188" s="296"/>
      <c r="D188" s="296"/>
      <c r="E188" s="301" t="s">
        <v>285</v>
      </c>
      <c r="F188" s="298">
        <v>0</v>
      </c>
      <c r="G188" s="298">
        <f t="shared" si="27"/>
        <v>0</v>
      </c>
      <c r="H188" s="298">
        <v>0</v>
      </c>
    </row>
    <row r="189" spans="1:8" s="339" customFormat="1" ht="16.5" thickBot="1" x14ac:dyDescent="0.3">
      <c r="A189" s="318"/>
      <c r="B189" s="319"/>
      <c r="C189" s="319"/>
      <c r="D189" s="319"/>
      <c r="E189" s="320" t="s">
        <v>522</v>
      </c>
      <c r="F189" s="373">
        <f>SUM(F161:F188)</f>
        <v>2044550000</v>
      </c>
      <c r="G189" s="373">
        <f t="shared" ref="G189:H189" si="28">SUM(G161:G188)</f>
        <v>0</v>
      </c>
      <c r="H189" s="373">
        <f t="shared" si="28"/>
        <v>2044550000</v>
      </c>
    </row>
    <row r="190" spans="1:8" x14ac:dyDescent="0.25">
      <c r="A190" s="332">
        <v>381</v>
      </c>
      <c r="B190" s="333"/>
      <c r="C190" s="325"/>
      <c r="D190" s="325"/>
      <c r="E190" s="374" t="s">
        <v>137</v>
      </c>
      <c r="F190" s="371"/>
      <c r="G190" s="371"/>
      <c r="H190" s="371"/>
    </row>
    <row r="191" spans="1:8" x14ac:dyDescent="0.25">
      <c r="A191" s="299"/>
      <c r="B191" s="375">
        <v>1</v>
      </c>
      <c r="C191" s="375"/>
      <c r="D191" s="296"/>
      <c r="E191" s="376" t="s">
        <v>463</v>
      </c>
      <c r="F191" s="351">
        <v>12206000</v>
      </c>
      <c r="G191" s="351">
        <f t="shared" ref="G191:G220" si="29">H191-F191</f>
        <v>0</v>
      </c>
      <c r="H191" s="351">
        <v>12206000</v>
      </c>
    </row>
    <row r="192" spans="1:8" x14ac:dyDescent="0.25">
      <c r="A192" s="299"/>
      <c r="B192" s="296"/>
      <c r="C192" s="296"/>
      <c r="D192" s="296"/>
      <c r="E192" s="301" t="s">
        <v>285</v>
      </c>
      <c r="F192" s="298">
        <v>3294000</v>
      </c>
      <c r="G192" s="298">
        <f t="shared" si="29"/>
        <v>0</v>
      </c>
      <c r="H192" s="298">
        <v>3294000</v>
      </c>
    </row>
    <row r="193" spans="1:12" x14ac:dyDescent="0.25">
      <c r="A193" s="299"/>
      <c r="B193" s="296">
        <v>3</v>
      </c>
      <c r="C193" s="296"/>
      <c r="D193" s="296"/>
      <c r="E193" s="301" t="s">
        <v>286</v>
      </c>
      <c r="F193" s="298">
        <v>7874000</v>
      </c>
      <c r="G193" s="298">
        <f t="shared" si="29"/>
        <v>0</v>
      </c>
      <c r="H193" s="298">
        <v>7874000</v>
      </c>
      <c r="L193" s="302"/>
    </row>
    <row r="194" spans="1:12" x14ac:dyDescent="0.25">
      <c r="A194" s="299"/>
      <c r="B194" s="296"/>
      <c r="C194" s="296"/>
      <c r="D194" s="296"/>
      <c r="E194" s="301" t="s">
        <v>285</v>
      </c>
      <c r="F194" s="298">
        <v>2126000</v>
      </c>
      <c r="G194" s="298">
        <f t="shared" si="29"/>
        <v>0</v>
      </c>
      <c r="H194" s="298">
        <v>2126000</v>
      </c>
    </row>
    <row r="195" spans="1:12" x14ac:dyDescent="0.25">
      <c r="A195" s="299"/>
      <c r="B195" s="296">
        <v>4</v>
      </c>
      <c r="C195" s="296"/>
      <c r="D195" s="296"/>
      <c r="E195" s="461" t="s">
        <v>0</v>
      </c>
      <c r="F195" s="298">
        <v>4724000</v>
      </c>
      <c r="G195" s="298">
        <f t="shared" si="29"/>
        <v>0</v>
      </c>
      <c r="H195" s="298">
        <v>4724000</v>
      </c>
    </row>
    <row r="196" spans="1:12" x14ac:dyDescent="0.25">
      <c r="A196" s="299"/>
      <c r="B196" s="296"/>
      <c r="C196" s="296"/>
      <c r="D196" s="296"/>
      <c r="E196" s="301" t="s">
        <v>285</v>
      </c>
      <c r="F196" s="298">
        <v>1276000</v>
      </c>
      <c r="G196" s="298">
        <f t="shared" si="29"/>
        <v>0</v>
      </c>
      <c r="H196" s="298">
        <v>1276000</v>
      </c>
    </row>
    <row r="197" spans="1:12" x14ac:dyDescent="0.25">
      <c r="A197" s="299"/>
      <c r="B197" s="296">
        <v>5</v>
      </c>
      <c r="C197" s="296"/>
      <c r="D197" s="296"/>
      <c r="E197" s="301" t="s">
        <v>710</v>
      </c>
      <c r="F197" s="298">
        <v>76336000</v>
      </c>
      <c r="G197" s="298">
        <f t="shared" si="29"/>
        <v>0</v>
      </c>
      <c r="H197" s="298">
        <v>76336000</v>
      </c>
    </row>
    <row r="198" spans="1:12" x14ac:dyDescent="0.25">
      <c r="A198" s="299"/>
      <c r="B198" s="296"/>
      <c r="C198" s="296"/>
      <c r="D198" s="296"/>
      <c r="E198" s="301" t="s">
        <v>285</v>
      </c>
      <c r="F198" s="298">
        <v>20611000</v>
      </c>
      <c r="G198" s="298">
        <f t="shared" si="29"/>
        <v>0</v>
      </c>
      <c r="H198" s="298">
        <v>20611000</v>
      </c>
    </row>
    <row r="199" spans="1:12" ht="31.5" x14ac:dyDescent="0.25">
      <c r="A199" s="497"/>
      <c r="B199" s="296">
        <v>6</v>
      </c>
      <c r="C199" s="296"/>
      <c r="D199" s="296"/>
      <c r="E199" s="301" t="s">
        <v>716</v>
      </c>
      <c r="F199" s="298">
        <v>160191000</v>
      </c>
      <c r="G199" s="298">
        <f t="shared" si="29"/>
        <v>0</v>
      </c>
      <c r="H199" s="298">
        <v>160191000</v>
      </c>
    </row>
    <row r="200" spans="1:12" x14ac:dyDescent="0.25">
      <c r="A200" s="497"/>
      <c r="B200" s="296"/>
      <c r="C200" s="296"/>
      <c r="D200" s="296"/>
      <c r="E200" s="301" t="s">
        <v>285</v>
      </c>
      <c r="F200" s="298">
        <v>43252000</v>
      </c>
      <c r="G200" s="298">
        <f t="shared" si="29"/>
        <v>0</v>
      </c>
      <c r="H200" s="298">
        <v>43252000</v>
      </c>
    </row>
    <row r="201" spans="1:12" x14ac:dyDescent="0.25">
      <c r="A201" s="497"/>
      <c r="B201" s="296">
        <v>7</v>
      </c>
      <c r="C201" s="296"/>
      <c r="D201" s="296"/>
      <c r="E201" s="301" t="s">
        <v>696</v>
      </c>
      <c r="F201" s="298">
        <v>9449000</v>
      </c>
      <c r="G201" s="298">
        <f t="shared" si="29"/>
        <v>0</v>
      </c>
      <c r="H201" s="298">
        <v>9449000</v>
      </c>
    </row>
    <row r="202" spans="1:12" x14ac:dyDescent="0.25">
      <c r="A202" s="497"/>
      <c r="B202" s="296"/>
      <c r="C202" s="296"/>
      <c r="D202" s="296"/>
      <c r="E202" s="301" t="s">
        <v>285</v>
      </c>
      <c r="F202" s="298">
        <v>2551000</v>
      </c>
      <c r="G202" s="298">
        <f t="shared" si="29"/>
        <v>0</v>
      </c>
      <c r="H202" s="298">
        <v>2551000</v>
      </c>
    </row>
    <row r="203" spans="1:12" x14ac:dyDescent="0.25">
      <c r="A203" s="497"/>
      <c r="B203" s="296">
        <v>8</v>
      </c>
      <c r="C203" s="296"/>
      <c r="D203" s="296"/>
      <c r="E203" s="301" t="s">
        <v>697</v>
      </c>
      <c r="F203" s="298">
        <v>291295000</v>
      </c>
      <c r="G203" s="298">
        <f t="shared" si="29"/>
        <v>0</v>
      </c>
      <c r="H203" s="298">
        <v>291295000</v>
      </c>
    </row>
    <row r="204" spans="1:12" x14ac:dyDescent="0.25">
      <c r="A204" s="497"/>
      <c r="B204" s="296"/>
      <c r="C204" s="296"/>
      <c r="D204" s="296"/>
      <c r="E204" s="301" t="s">
        <v>285</v>
      </c>
      <c r="F204" s="298">
        <v>0</v>
      </c>
      <c r="G204" s="298">
        <f t="shared" si="29"/>
        <v>0</v>
      </c>
      <c r="H204" s="298">
        <v>0</v>
      </c>
    </row>
    <row r="205" spans="1:12" x14ac:dyDescent="0.25">
      <c r="A205" s="497"/>
      <c r="B205" s="296">
        <v>9</v>
      </c>
      <c r="C205" s="296"/>
      <c r="D205" s="296"/>
      <c r="E205" s="301" t="s">
        <v>717</v>
      </c>
      <c r="F205" s="298">
        <v>59677000</v>
      </c>
      <c r="G205" s="298">
        <f t="shared" si="29"/>
        <v>0</v>
      </c>
      <c r="H205" s="298">
        <v>59677000</v>
      </c>
    </row>
    <row r="206" spans="1:12" x14ac:dyDescent="0.25">
      <c r="A206" s="497"/>
      <c r="B206" s="296"/>
      <c r="C206" s="296"/>
      <c r="D206" s="296"/>
      <c r="E206" s="301" t="s">
        <v>285</v>
      </c>
      <c r="F206" s="298">
        <v>16113000</v>
      </c>
      <c r="G206" s="298">
        <f t="shared" si="29"/>
        <v>0</v>
      </c>
      <c r="H206" s="298">
        <v>16113000</v>
      </c>
    </row>
    <row r="207" spans="1:12" ht="31.5" x14ac:dyDescent="0.25">
      <c r="A207" s="497"/>
      <c r="B207" s="296">
        <v>10</v>
      </c>
      <c r="C207" s="296"/>
      <c r="D207" s="296"/>
      <c r="E207" s="301" t="s">
        <v>718</v>
      </c>
      <c r="F207" s="298">
        <v>41242000</v>
      </c>
      <c r="G207" s="298">
        <f t="shared" si="29"/>
        <v>0</v>
      </c>
      <c r="H207" s="298">
        <v>41242000</v>
      </c>
    </row>
    <row r="208" spans="1:12" x14ac:dyDescent="0.25">
      <c r="A208" s="497"/>
      <c r="B208" s="296"/>
      <c r="C208" s="296"/>
      <c r="D208" s="296"/>
      <c r="E208" s="301" t="s">
        <v>285</v>
      </c>
      <c r="F208" s="298">
        <v>11135000</v>
      </c>
      <c r="G208" s="298">
        <f t="shared" si="29"/>
        <v>0</v>
      </c>
      <c r="H208" s="298">
        <v>11135000</v>
      </c>
    </row>
    <row r="209" spans="1:12" x14ac:dyDescent="0.25">
      <c r="A209" s="594"/>
      <c r="B209" s="296">
        <v>11</v>
      </c>
      <c r="C209" s="296"/>
      <c r="D209" s="296"/>
      <c r="E209" s="301" t="s">
        <v>665</v>
      </c>
      <c r="F209" s="298">
        <v>3150000</v>
      </c>
      <c r="G209" s="298">
        <f t="shared" si="29"/>
        <v>0</v>
      </c>
      <c r="H209" s="298">
        <v>3150000</v>
      </c>
    </row>
    <row r="210" spans="1:12" x14ac:dyDescent="0.25">
      <c r="A210" s="594"/>
      <c r="B210" s="296"/>
      <c r="C210" s="296"/>
      <c r="D210" s="296"/>
      <c r="E210" s="301" t="s">
        <v>285</v>
      </c>
      <c r="F210" s="298">
        <v>850000</v>
      </c>
      <c r="G210" s="298">
        <f t="shared" si="29"/>
        <v>0</v>
      </c>
      <c r="H210" s="298">
        <v>850000</v>
      </c>
    </row>
    <row r="211" spans="1:12" x14ac:dyDescent="0.25">
      <c r="A211" s="594"/>
      <c r="B211" s="296">
        <v>12</v>
      </c>
      <c r="C211" s="296"/>
      <c r="D211" s="296"/>
      <c r="E211" s="301" t="s">
        <v>666</v>
      </c>
      <c r="F211" s="298">
        <v>15000000</v>
      </c>
      <c r="G211" s="298">
        <f t="shared" si="29"/>
        <v>0</v>
      </c>
      <c r="H211" s="298">
        <v>15000000</v>
      </c>
    </row>
    <row r="212" spans="1:12" x14ac:dyDescent="0.25">
      <c r="A212" s="594"/>
      <c r="B212" s="296"/>
      <c r="C212" s="296"/>
      <c r="D212" s="296"/>
      <c r="E212" s="301" t="s">
        <v>285</v>
      </c>
      <c r="F212" s="298">
        <v>4050000</v>
      </c>
      <c r="G212" s="298">
        <f t="shared" si="29"/>
        <v>0</v>
      </c>
      <c r="H212" s="298">
        <v>4050000</v>
      </c>
    </row>
    <row r="213" spans="1:12" x14ac:dyDescent="0.25">
      <c r="A213" s="594"/>
      <c r="B213" s="296">
        <v>13</v>
      </c>
      <c r="C213" s="296"/>
      <c r="D213" s="296"/>
      <c r="E213" s="301" t="s">
        <v>667</v>
      </c>
      <c r="F213" s="298">
        <v>4724000</v>
      </c>
      <c r="G213" s="298">
        <f t="shared" si="29"/>
        <v>0</v>
      </c>
      <c r="H213" s="298">
        <v>4724000</v>
      </c>
    </row>
    <row r="214" spans="1:12" x14ac:dyDescent="0.25">
      <c r="A214" s="594"/>
      <c r="B214" s="296"/>
      <c r="C214" s="296"/>
      <c r="D214" s="296"/>
      <c r="E214" s="301" t="s">
        <v>285</v>
      </c>
      <c r="F214" s="298">
        <v>1276000</v>
      </c>
      <c r="G214" s="298">
        <f t="shared" si="29"/>
        <v>0</v>
      </c>
      <c r="H214" s="298">
        <v>1276000</v>
      </c>
    </row>
    <row r="215" spans="1:12" x14ac:dyDescent="0.25">
      <c r="A215" s="594"/>
      <c r="B215" s="296">
        <v>14</v>
      </c>
      <c r="C215" s="296"/>
      <c r="D215" s="296"/>
      <c r="E215" s="301" t="s">
        <v>668</v>
      </c>
      <c r="F215" s="298">
        <v>201852000</v>
      </c>
      <c r="G215" s="298">
        <f t="shared" si="29"/>
        <v>0</v>
      </c>
      <c r="H215" s="298">
        <v>201852000</v>
      </c>
    </row>
    <row r="216" spans="1:12" x14ac:dyDescent="0.25">
      <c r="A216" s="594"/>
      <c r="B216" s="296"/>
      <c r="C216" s="296"/>
      <c r="D216" s="296"/>
      <c r="E216" s="301" t="s">
        <v>285</v>
      </c>
      <c r="F216" s="298">
        <v>0</v>
      </c>
      <c r="G216" s="298">
        <f t="shared" si="29"/>
        <v>0</v>
      </c>
      <c r="H216" s="298">
        <v>0</v>
      </c>
    </row>
    <row r="217" spans="1:12" x14ac:dyDescent="0.25">
      <c r="A217" s="497"/>
      <c r="B217" s="296">
        <v>15</v>
      </c>
      <c r="C217" s="296"/>
      <c r="D217" s="296"/>
      <c r="E217" s="301" t="s">
        <v>706</v>
      </c>
      <c r="F217" s="298">
        <v>34256000</v>
      </c>
      <c r="G217" s="298">
        <f t="shared" si="29"/>
        <v>0</v>
      </c>
      <c r="H217" s="298">
        <v>34256000</v>
      </c>
    </row>
    <row r="218" spans="1:12" x14ac:dyDescent="0.25">
      <c r="A218" s="497"/>
      <c r="B218" s="296"/>
      <c r="C218" s="296"/>
      <c r="D218" s="296"/>
      <c r="E218" s="301" t="s">
        <v>285</v>
      </c>
      <c r="F218" s="298">
        <v>9249000</v>
      </c>
      <c r="G218" s="298">
        <f t="shared" si="29"/>
        <v>0</v>
      </c>
      <c r="H218" s="298">
        <v>9249000</v>
      </c>
    </row>
    <row r="219" spans="1:12" x14ac:dyDescent="0.25">
      <c r="A219" s="299"/>
      <c r="B219" s="296">
        <v>16</v>
      </c>
      <c r="C219" s="296"/>
      <c r="D219" s="296"/>
      <c r="E219" s="301" t="s">
        <v>287</v>
      </c>
      <c r="F219" s="298">
        <v>7874000</v>
      </c>
      <c r="G219" s="298">
        <f t="shared" si="29"/>
        <v>0</v>
      </c>
      <c r="H219" s="298">
        <v>7874000</v>
      </c>
    </row>
    <row r="220" spans="1:12" ht="16.5" thickBot="1" x14ac:dyDescent="0.3">
      <c r="A220" s="299"/>
      <c r="B220" s="296"/>
      <c r="C220" s="296"/>
      <c r="D220" s="296"/>
      <c r="E220" s="301" t="s">
        <v>285</v>
      </c>
      <c r="F220" s="298">
        <v>2126000</v>
      </c>
      <c r="G220" s="298">
        <f t="shared" si="29"/>
        <v>0</v>
      </c>
      <c r="H220" s="298">
        <v>2126000</v>
      </c>
      <c r="L220" s="302"/>
    </row>
    <row r="221" spans="1:12" ht="16.5" thickBot="1" x14ac:dyDescent="0.3">
      <c r="A221" s="318"/>
      <c r="B221" s="319"/>
      <c r="C221" s="319"/>
      <c r="D221" s="319"/>
      <c r="E221" s="320" t="s">
        <v>523</v>
      </c>
      <c r="F221" s="321">
        <f>SUM(F191:F220)</f>
        <v>1047759000</v>
      </c>
      <c r="G221" s="321">
        <f t="shared" ref="G221:H221" si="30">SUM(G191:G220)</f>
        <v>0</v>
      </c>
      <c r="H221" s="321">
        <f t="shared" si="30"/>
        <v>1047759000</v>
      </c>
      <c r="L221" s="302"/>
    </row>
    <row r="222" spans="1:12" s="339" customFormat="1" ht="31.5" x14ac:dyDescent="0.25">
      <c r="A222" s="332">
        <v>389</v>
      </c>
      <c r="B222" s="325"/>
      <c r="C222" s="325"/>
      <c r="D222" s="333"/>
      <c r="E222" s="368" t="s">
        <v>483</v>
      </c>
      <c r="F222" s="326"/>
      <c r="G222" s="326"/>
      <c r="H222" s="326"/>
    </row>
    <row r="223" spans="1:12" s="339" customFormat="1" x14ac:dyDescent="0.25">
      <c r="A223" s="294"/>
      <c r="B223" s="311">
        <v>1</v>
      </c>
      <c r="C223" s="311"/>
      <c r="D223" s="296"/>
      <c r="E223" s="390" t="s">
        <v>722</v>
      </c>
      <c r="F223" s="328"/>
      <c r="G223" s="328">
        <f t="shared" ref="G223:G226" si="31">H223-F223</f>
        <v>0</v>
      </c>
      <c r="H223" s="328"/>
    </row>
    <row r="224" spans="1:12" s="339" customFormat="1" x14ac:dyDescent="0.25">
      <c r="A224" s="294"/>
      <c r="B224" s="311"/>
      <c r="C224" s="311">
        <v>1</v>
      </c>
      <c r="D224" s="296"/>
      <c r="E224" s="330" t="s">
        <v>723</v>
      </c>
      <c r="F224" s="331">
        <v>400000</v>
      </c>
      <c r="G224" s="331">
        <f t="shared" si="31"/>
        <v>0</v>
      </c>
      <c r="H224" s="331">
        <v>400000</v>
      </c>
    </row>
    <row r="225" spans="1:8" s="339" customFormat="1" x14ac:dyDescent="0.25">
      <c r="A225" s="369"/>
      <c r="B225" s="370">
        <v>1</v>
      </c>
      <c r="C225" s="370"/>
      <c r="D225" s="370"/>
      <c r="E225" s="343" t="s">
        <v>462</v>
      </c>
      <c r="F225" s="331"/>
      <c r="G225" s="331">
        <f t="shared" si="31"/>
        <v>0</v>
      </c>
      <c r="H225" s="331"/>
    </row>
    <row r="226" spans="1:8" s="339" customFormat="1" ht="16.5" thickBot="1" x14ac:dyDescent="0.3">
      <c r="A226" s="369"/>
      <c r="B226" s="370"/>
      <c r="C226" s="370">
        <v>1</v>
      </c>
      <c r="D226" s="370"/>
      <c r="E226" s="550" t="s">
        <v>724</v>
      </c>
      <c r="F226" s="331">
        <v>3600000</v>
      </c>
      <c r="G226" s="331">
        <f t="shared" si="31"/>
        <v>0</v>
      </c>
      <c r="H226" s="331">
        <v>3600000</v>
      </c>
    </row>
    <row r="227" spans="1:8" s="339" customFormat="1" ht="16.5" thickBot="1" x14ac:dyDescent="0.3">
      <c r="A227" s="318"/>
      <c r="B227" s="319"/>
      <c r="C227" s="319"/>
      <c r="D227" s="319"/>
      <c r="E227" s="320" t="s">
        <v>630</v>
      </c>
      <c r="F227" s="321">
        <f>SUM(F223:F226)</f>
        <v>4000000</v>
      </c>
      <c r="G227" s="321">
        <f t="shared" ref="G227:H227" si="32">SUM(G223:G226)</f>
        <v>0</v>
      </c>
      <c r="H227" s="321">
        <f t="shared" si="32"/>
        <v>4000000</v>
      </c>
    </row>
    <row r="228" spans="1:8" s="339" customFormat="1" x14ac:dyDescent="0.25">
      <c r="A228" s="332">
        <v>390</v>
      </c>
      <c r="B228" s="325"/>
      <c r="C228" s="325"/>
      <c r="D228" s="333"/>
      <c r="E228" s="368" t="s">
        <v>525</v>
      </c>
      <c r="F228" s="326"/>
      <c r="G228" s="326"/>
      <c r="H228" s="326"/>
    </row>
    <row r="229" spans="1:8" s="339" customFormat="1" x14ac:dyDescent="0.25">
      <c r="A229" s="369"/>
      <c r="B229" s="370">
        <v>1</v>
      </c>
      <c r="C229" s="370"/>
      <c r="D229" s="370"/>
      <c r="E229" s="330" t="s">
        <v>526</v>
      </c>
      <c r="F229" s="331">
        <v>10645000</v>
      </c>
      <c r="G229" s="331">
        <f t="shared" ref="G229:G230" si="33">H229-F229</f>
        <v>0</v>
      </c>
      <c r="H229" s="331">
        <v>10645000</v>
      </c>
    </row>
    <row r="230" spans="1:8" s="339" customFormat="1" ht="16.5" thickBot="1" x14ac:dyDescent="0.3">
      <c r="A230" s="369"/>
      <c r="B230" s="370">
        <v>4</v>
      </c>
      <c r="C230" s="370"/>
      <c r="D230" s="370"/>
      <c r="E230" s="550" t="s">
        <v>151</v>
      </c>
      <c r="F230" s="331">
        <v>30030251</v>
      </c>
      <c r="G230" s="331">
        <f t="shared" si="33"/>
        <v>0</v>
      </c>
      <c r="H230" s="331">
        <v>30030251</v>
      </c>
    </row>
    <row r="231" spans="1:8" s="339" customFormat="1" ht="16.5" thickBot="1" x14ac:dyDescent="0.3">
      <c r="A231" s="318"/>
      <c r="B231" s="319"/>
      <c r="C231" s="319"/>
      <c r="D231" s="319"/>
      <c r="E231" s="320" t="s">
        <v>630</v>
      </c>
      <c r="F231" s="321">
        <f>SUM(F229:F230)</f>
        <v>40675251</v>
      </c>
      <c r="G231" s="321">
        <f t="shared" ref="G231:H231" si="34">SUM(G229:G230)</f>
        <v>0</v>
      </c>
      <c r="H231" s="321">
        <f t="shared" si="34"/>
        <v>40675251</v>
      </c>
    </row>
    <row r="232" spans="1:8" x14ac:dyDescent="0.25">
      <c r="A232" s="294">
        <v>394</v>
      </c>
      <c r="B232" s="300"/>
      <c r="C232" s="377"/>
      <c r="D232" s="377"/>
      <c r="E232" s="378" t="s">
        <v>170</v>
      </c>
      <c r="F232" s="331"/>
      <c r="G232" s="331"/>
      <c r="H232" s="331"/>
    </row>
    <row r="233" spans="1:8" x14ac:dyDescent="0.25">
      <c r="A233" s="294"/>
      <c r="B233" s="300">
        <v>1</v>
      </c>
      <c r="C233" s="377"/>
      <c r="D233" s="377"/>
      <c r="E233" s="378" t="s">
        <v>140</v>
      </c>
      <c r="F233" s="331">
        <v>15077457</v>
      </c>
      <c r="G233" s="331">
        <f t="shared" ref="G233:G235" si="35">H233-F233</f>
        <v>-1000000</v>
      </c>
      <c r="H233" s="331">
        <v>14077457</v>
      </c>
    </row>
    <row r="234" spans="1:8" x14ac:dyDescent="0.25">
      <c r="A234" s="294"/>
      <c r="B234" s="300">
        <v>2</v>
      </c>
      <c r="C234" s="377"/>
      <c r="D234" s="377"/>
      <c r="E234" s="378" t="s">
        <v>597</v>
      </c>
      <c r="F234" s="331">
        <v>293315715</v>
      </c>
      <c r="G234" s="331">
        <f t="shared" si="35"/>
        <v>0</v>
      </c>
      <c r="H234" s="331">
        <v>293315715</v>
      </c>
    </row>
    <row r="235" spans="1:8" ht="16.5" thickBot="1" x14ac:dyDescent="0.3">
      <c r="A235" s="294"/>
      <c r="B235" s="300">
        <v>3</v>
      </c>
      <c r="C235" s="377"/>
      <c r="D235" s="377"/>
      <c r="E235" s="378" t="s">
        <v>464</v>
      </c>
      <c r="F235" s="331">
        <v>8000000</v>
      </c>
      <c r="G235" s="331">
        <f t="shared" si="35"/>
        <v>0</v>
      </c>
      <c r="H235" s="331">
        <v>8000000</v>
      </c>
    </row>
    <row r="236" spans="1:8" ht="16.5" thickBot="1" x14ac:dyDescent="0.3">
      <c r="A236" s="367"/>
      <c r="B236" s="379"/>
      <c r="C236" s="379"/>
      <c r="D236" s="379"/>
      <c r="E236" s="380" t="s">
        <v>629</v>
      </c>
      <c r="F236" s="381">
        <f>SUM(F232:F235)</f>
        <v>316393172</v>
      </c>
      <c r="G236" s="381">
        <f t="shared" ref="G236:H236" si="36">SUM(G232:G235)</f>
        <v>-1000000</v>
      </c>
      <c r="H236" s="381">
        <f t="shared" si="36"/>
        <v>315393172</v>
      </c>
    </row>
    <row r="237" spans="1:8" s="339" customFormat="1" ht="31.5" hidden="1" x14ac:dyDescent="0.25">
      <c r="A237" s="332">
        <v>389</v>
      </c>
      <c r="B237" s="325"/>
      <c r="C237" s="325"/>
      <c r="D237" s="333"/>
      <c r="E237" s="368" t="s">
        <v>483</v>
      </c>
      <c r="F237" s="326"/>
      <c r="G237" s="326"/>
      <c r="H237" s="326"/>
    </row>
    <row r="238" spans="1:8" s="339" customFormat="1" hidden="1" x14ac:dyDescent="0.25">
      <c r="A238" s="369"/>
      <c r="B238" s="370">
        <v>1</v>
      </c>
      <c r="C238" s="370"/>
      <c r="D238" s="370"/>
      <c r="E238" s="330" t="s">
        <v>461</v>
      </c>
      <c r="F238" s="331"/>
      <c r="G238" s="331"/>
      <c r="H238" s="331"/>
    </row>
    <row r="239" spans="1:8" s="339" customFormat="1" hidden="1" x14ac:dyDescent="0.25">
      <c r="A239" s="369"/>
      <c r="B239" s="370"/>
      <c r="C239" s="370">
        <v>1</v>
      </c>
      <c r="D239" s="370"/>
      <c r="E239" s="330" t="s">
        <v>462</v>
      </c>
      <c r="F239" s="331"/>
      <c r="G239" s="331"/>
      <c r="H239" s="331"/>
    </row>
    <row r="240" spans="1:8" s="339" customFormat="1" ht="16.5" hidden="1" thickBot="1" x14ac:dyDescent="0.3">
      <c r="A240" s="318"/>
      <c r="B240" s="319"/>
      <c r="C240" s="319"/>
      <c r="D240" s="319"/>
      <c r="E240" s="320" t="s">
        <v>493</v>
      </c>
      <c r="F240" s="321">
        <f>SUM(F238:F239)</f>
        <v>0</v>
      </c>
      <c r="G240" s="321">
        <f t="shared" ref="G240:H240" si="37">SUM(G238:G239)</f>
        <v>0</v>
      </c>
      <c r="H240" s="321">
        <f t="shared" si="37"/>
        <v>0</v>
      </c>
    </row>
    <row r="241" spans="1:8" ht="16.5" thickBot="1" x14ac:dyDescent="0.3">
      <c r="A241" s="300"/>
      <c r="B241" s="295"/>
      <c r="C241" s="295"/>
      <c r="D241" s="295"/>
      <c r="E241" s="297"/>
      <c r="F241" s="382"/>
      <c r="G241" s="382"/>
      <c r="H241" s="382"/>
    </row>
    <row r="242" spans="1:8" ht="16.5" thickBot="1" x14ac:dyDescent="0.3">
      <c r="A242" s="318"/>
      <c r="B242" s="319"/>
      <c r="C242" s="319"/>
      <c r="D242" s="319"/>
      <c r="E242" s="320" t="s">
        <v>465</v>
      </c>
      <c r="F242" s="321">
        <f>SUM(F240,F236,F221,F189,F159,F145,F139,F124,F112,F107,F94,F89,F231,F100,F227)</f>
        <v>5387925479</v>
      </c>
      <c r="G242" s="321">
        <f t="shared" ref="G242:H242" si="38">SUM(G240,G236,G221,G189,G159,G145,G139,G124,G112,G107,G94,G89,G231,G100,G227)</f>
        <v>1300000</v>
      </c>
      <c r="H242" s="321">
        <f t="shared" si="38"/>
        <v>5389225479</v>
      </c>
    </row>
    <row r="244" spans="1:8" x14ac:dyDescent="0.25">
      <c r="F244" s="384">
        <f>F242-'16A.m'!F150</f>
        <v>0</v>
      </c>
      <c r="G244" s="384">
        <f>G242-'16A.m'!G150</f>
        <v>0</v>
      </c>
      <c r="H244" s="384">
        <f>H242-'16A.m'!H150</f>
        <v>0</v>
      </c>
    </row>
    <row r="245" spans="1:8" x14ac:dyDescent="0.25">
      <c r="F245" s="384"/>
      <c r="G245" s="384"/>
      <c r="H245" s="384"/>
    </row>
    <row r="247" spans="1:8" x14ac:dyDescent="0.25">
      <c r="F247" s="384"/>
      <c r="G247" s="384"/>
      <c r="H247" s="384"/>
    </row>
    <row r="249" spans="1:8" x14ac:dyDescent="0.25">
      <c r="F249" s="384"/>
      <c r="G249" s="384"/>
      <c r="H249" s="384"/>
    </row>
  </sheetData>
  <mergeCells count="12">
    <mergeCell ref="G6:G9"/>
    <mergeCell ref="H6:H9"/>
    <mergeCell ref="F6:F9"/>
    <mergeCell ref="A6:A9"/>
    <mergeCell ref="B6:B9"/>
    <mergeCell ref="C6:C9"/>
    <mergeCell ref="D6:D9"/>
    <mergeCell ref="A1:F1"/>
    <mergeCell ref="A2:F2"/>
    <mergeCell ref="A3:F3"/>
    <mergeCell ref="A4:D5"/>
    <mergeCell ref="E5:F5"/>
  </mergeCells>
  <phoneticPr fontId="31" type="noConversion"/>
  <printOptions horizontalCentered="1"/>
  <pageMargins left="0" right="0" top="0.70866141732283472" bottom="0.35433070866141736" header="0.31496062992125984" footer="0.19685039370078741"/>
  <pageSetup paperSize="9" scale="77" orientation="portrait" r:id="rId1"/>
  <headerFooter alignWithMargins="0">
    <oddFooter>&amp;R&amp;P</oddFooter>
  </headerFooter>
  <rowBreaks count="4" manualBreakCount="4">
    <brk id="89" max="7" man="1"/>
    <brk id="145" max="7" man="1"/>
    <brk id="195" max="7" man="1"/>
    <brk id="294" max="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tabSelected="1" zoomScale="120" zoomScaleNormal="120" zoomScaleSheetLayoutView="100" workbookViewId="0">
      <selection activeCell="C8" sqref="C8"/>
    </sheetView>
  </sheetViews>
  <sheetFormatPr defaultRowHeight="15.75" x14ac:dyDescent="0.25"/>
  <cols>
    <col min="1" max="1" width="7.7109375" style="119" customWidth="1"/>
    <col min="2" max="2" width="56.85546875" style="119" bestFit="1" customWidth="1"/>
    <col min="3" max="3" width="13.28515625" style="120" customWidth="1"/>
    <col min="4" max="5" width="13.28515625" style="119" customWidth="1"/>
    <col min="6" max="6" width="7.7109375" style="62" customWidth="1"/>
    <col min="7" max="7" width="15.42578125" style="991" hidden="1" customWidth="1"/>
    <col min="8" max="8" width="9.140625" style="62" hidden="1" customWidth="1"/>
    <col min="9" max="11" width="13" style="62" hidden="1" customWidth="1"/>
    <col min="12" max="12" width="9.140625" style="62" hidden="1" customWidth="1"/>
    <col min="13" max="15" width="13.7109375" style="62" hidden="1" customWidth="1"/>
    <col min="16" max="256" width="9.140625" style="62"/>
    <col min="257" max="257" width="7.7109375" style="62" customWidth="1"/>
    <col min="258" max="258" width="56.85546875" style="62" bestFit="1" customWidth="1"/>
    <col min="259" max="261" width="13.28515625" style="62" customWidth="1"/>
    <col min="262" max="262" width="7.7109375" style="62" customWidth="1"/>
    <col min="263" max="512" width="9.140625" style="62"/>
    <col min="513" max="513" width="7.7109375" style="62" customWidth="1"/>
    <col min="514" max="514" width="56.85546875" style="62" bestFit="1" customWidth="1"/>
    <col min="515" max="517" width="13.28515625" style="62" customWidth="1"/>
    <col min="518" max="518" width="7.7109375" style="62" customWidth="1"/>
    <col min="519" max="768" width="9.140625" style="62"/>
    <col min="769" max="769" width="7.7109375" style="62" customWidth="1"/>
    <col min="770" max="770" width="56.85546875" style="62" bestFit="1" customWidth="1"/>
    <col min="771" max="773" width="13.28515625" style="62" customWidth="1"/>
    <col min="774" max="774" width="7.7109375" style="62" customWidth="1"/>
    <col min="775" max="1024" width="9.140625" style="62"/>
    <col min="1025" max="1025" width="7.7109375" style="62" customWidth="1"/>
    <col min="1026" max="1026" width="56.85546875" style="62" bestFit="1" customWidth="1"/>
    <col min="1027" max="1029" width="13.28515625" style="62" customWidth="1"/>
    <col min="1030" max="1030" width="7.7109375" style="62" customWidth="1"/>
    <col min="1031" max="1280" width="9.140625" style="62"/>
    <col min="1281" max="1281" width="7.7109375" style="62" customWidth="1"/>
    <col min="1282" max="1282" width="56.85546875" style="62" bestFit="1" customWidth="1"/>
    <col min="1283" max="1285" width="13.28515625" style="62" customWidth="1"/>
    <col min="1286" max="1286" width="7.7109375" style="62" customWidth="1"/>
    <col min="1287" max="1536" width="9.140625" style="62"/>
    <col min="1537" max="1537" width="7.7109375" style="62" customWidth="1"/>
    <col min="1538" max="1538" width="56.85546875" style="62" bestFit="1" customWidth="1"/>
    <col min="1539" max="1541" width="13.28515625" style="62" customWidth="1"/>
    <col min="1542" max="1542" width="7.7109375" style="62" customWidth="1"/>
    <col min="1543" max="1792" width="9.140625" style="62"/>
    <col min="1793" max="1793" width="7.7109375" style="62" customWidth="1"/>
    <col min="1794" max="1794" width="56.85546875" style="62" bestFit="1" customWidth="1"/>
    <col min="1795" max="1797" width="13.28515625" style="62" customWidth="1"/>
    <col min="1798" max="1798" width="7.7109375" style="62" customWidth="1"/>
    <col min="1799" max="2048" width="9.140625" style="62"/>
    <col min="2049" max="2049" width="7.7109375" style="62" customWidth="1"/>
    <col min="2050" max="2050" width="56.85546875" style="62" bestFit="1" customWidth="1"/>
    <col min="2051" max="2053" width="13.28515625" style="62" customWidth="1"/>
    <col min="2054" max="2054" width="7.7109375" style="62" customWidth="1"/>
    <col min="2055" max="2304" width="9.140625" style="62"/>
    <col min="2305" max="2305" width="7.7109375" style="62" customWidth="1"/>
    <col min="2306" max="2306" width="56.85546875" style="62" bestFit="1" customWidth="1"/>
    <col min="2307" max="2309" width="13.28515625" style="62" customWidth="1"/>
    <col min="2310" max="2310" width="7.7109375" style="62" customWidth="1"/>
    <col min="2311" max="2560" width="9.140625" style="62"/>
    <col min="2561" max="2561" width="7.7109375" style="62" customWidth="1"/>
    <col min="2562" max="2562" width="56.85546875" style="62" bestFit="1" customWidth="1"/>
    <col min="2563" max="2565" width="13.28515625" style="62" customWidth="1"/>
    <col min="2566" max="2566" width="7.7109375" style="62" customWidth="1"/>
    <col min="2567" max="2816" width="9.140625" style="62"/>
    <col min="2817" max="2817" width="7.7109375" style="62" customWidth="1"/>
    <col min="2818" max="2818" width="56.85546875" style="62" bestFit="1" customWidth="1"/>
    <col min="2819" max="2821" width="13.28515625" style="62" customWidth="1"/>
    <col min="2822" max="2822" width="7.7109375" style="62" customWidth="1"/>
    <col min="2823" max="3072" width="9.140625" style="62"/>
    <col min="3073" max="3073" width="7.7109375" style="62" customWidth="1"/>
    <col min="3074" max="3074" width="56.85546875" style="62" bestFit="1" customWidth="1"/>
    <col min="3075" max="3077" width="13.28515625" style="62" customWidth="1"/>
    <col min="3078" max="3078" width="7.7109375" style="62" customWidth="1"/>
    <col min="3079" max="3328" width="9.140625" style="62"/>
    <col min="3329" max="3329" width="7.7109375" style="62" customWidth="1"/>
    <col min="3330" max="3330" width="56.85546875" style="62" bestFit="1" customWidth="1"/>
    <col min="3331" max="3333" width="13.28515625" style="62" customWidth="1"/>
    <col min="3334" max="3334" width="7.7109375" style="62" customWidth="1"/>
    <col min="3335" max="3584" width="9.140625" style="62"/>
    <col min="3585" max="3585" width="7.7109375" style="62" customWidth="1"/>
    <col min="3586" max="3586" width="56.85546875" style="62" bestFit="1" customWidth="1"/>
    <col min="3587" max="3589" width="13.28515625" style="62" customWidth="1"/>
    <col min="3590" max="3590" width="7.7109375" style="62" customWidth="1"/>
    <col min="3591" max="3840" width="9.140625" style="62"/>
    <col min="3841" max="3841" width="7.7109375" style="62" customWidth="1"/>
    <col min="3842" max="3842" width="56.85546875" style="62" bestFit="1" customWidth="1"/>
    <col min="3843" max="3845" width="13.28515625" style="62" customWidth="1"/>
    <col min="3846" max="3846" width="7.7109375" style="62" customWidth="1"/>
    <col min="3847" max="4096" width="9.140625" style="62"/>
    <col min="4097" max="4097" width="7.7109375" style="62" customWidth="1"/>
    <col min="4098" max="4098" width="56.85546875" style="62" bestFit="1" customWidth="1"/>
    <col min="4099" max="4101" width="13.28515625" style="62" customWidth="1"/>
    <col min="4102" max="4102" width="7.7109375" style="62" customWidth="1"/>
    <col min="4103" max="4352" width="9.140625" style="62"/>
    <col min="4353" max="4353" width="7.7109375" style="62" customWidth="1"/>
    <col min="4354" max="4354" width="56.85546875" style="62" bestFit="1" customWidth="1"/>
    <col min="4355" max="4357" width="13.28515625" style="62" customWidth="1"/>
    <col min="4358" max="4358" width="7.7109375" style="62" customWidth="1"/>
    <col min="4359" max="4608" width="9.140625" style="62"/>
    <col min="4609" max="4609" width="7.7109375" style="62" customWidth="1"/>
    <col min="4610" max="4610" width="56.85546875" style="62" bestFit="1" customWidth="1"/>
    <col min="4611" max="4613" width="13.28515625" style="62" customWidth="1"/>
    <col min="4614" max="4614" width="7.7109375" style="62" customWidth="1"/>
    <col min="4615" max="4864" width="9.140625" style="62"/>
    <col min="4865" max="4865" width="7.7109375" style="62" customWidth="1"/>
    <col min="4866" max="4866" width="56.85546875" style="62" bestFit="1" customWidth="1"/>
    <col min="4867" max="4869" width="13.28515625" style="62" customWidth="1"/>
    <col min="4870" max="4870" width="7.7109375" style="62" customWidth="1"/>
    <col min="4871" max="5120" width="9.140625" style="62"/>
    <col min="5121" max="5121" width="7.7109375" style="62" customWidth="1"/>
    <col min="5122" max="5122" width="56.85546875" style="62" bestFit="1" customWidth="1"/>
    <col min="5123" max="5125" width="13.28515625" style="62" customWidth="1"/>
    <col min="5126" max="5126" width="7.7109375" style="62" customWidth="1"/>
    <col min="5127" max="5376" width="9.140625" style="62"/>
    <col min="5377" max="5377" width="7.7109375" style="62" customWidth="1"/>
    <col min="5378" max="5378" width="56.85546875" style="62" bestFit="1" customWidth="1"/>
    <col min="5379" max="5381" width="13.28515625" style="62" customWidth="1"/>
    <col min="5382" max="5382" width="7.7109375" style="62" customWidth="1"/>
    <col min="5383" max="5632" width="9.140625" style="62"/>
    <col min="5633" max="5633" width="7.7109375" style="62" customWidth="1"/>
    <col min="5634" max="5634" width="56.85546875" style="62" bestFit="1" customWidth="1"/>
    <col min="5635" max="5637" width="13.28515625" style="62" customWidth="1"/>
    <col min="5638" max="5638" width="7.7109375" style="62" customWidth="1"/>
    <col min="5639" max="5888" width="9.140625" style="62"/>
    <col min="5889" max="5889" width="7.7109375" style="62" customWidth="1"/>
    <col min="5890" max="5890" width="56.85546875" style="62" bestFit="1" customWidth="1"/>
    <col min="5891" max="5893" width="13.28515625" style="62" customWidth="1"/>
    <col min="5894" max="5894" width="7.7109375" style="62" customWidth="1"/>
    <col min="5895" max="6144" width="9.140625" style="62"/>
    <col min="6145" max="6145" width="7.7109375" style="62" customWidth="1"/>
    <col min="6146" max="6146" width="56.85546875" style="62" bestFit="1" customWidth="1"/>
    <col min="6147" max="6149" width="13.28515625" style="62" customWidth="1"/>
    <col min="6150" max="6150" width="7.7109375" style="62" customWidth="1"/>
    <col min="6151" max="6400" width="9.140625" style="62"/>
    <col min="6401" max="6401" width="7.7109375" style="62" customWidth="1"/>
    <col min="6402" max="6402" width="56.85546875" style="62" bestFit="1" customWidth="1"/>
    <col min="6403" max="6405" width="13.28515625" style="62" customWidth="1"/>
    <col min="6406" max="6406" width="7.7109375" style="62" customWidth="1"/>
    <col min="6407" max="6656" width="9.140625" style="62"/>
    <col min="6657" max="6657" width="7.7109375" style="62" customWidth="1"/>
    <col min="6658" max="6658" width="56.85546875" style="62" bestFit="1" customWidth="1"/>
    <col min="6659" max="6661" width="13.28515625" style="62" customWidth="1"/>
    <col min="6662" max="6662" width="7.7109375" style="62" customWidth="1"/>
    <col min="6663" max="6912" width="9.140625" style="62"/>
    <col min="6913" max="6913" width="7.7109375" style="62" customWidth="1"/>
    <col min="6914" max="6914" width="56.85546875" style="62" bestFit="1" customWidth="1"/>
    <col min="6915" max="6917" width="13.28515625" style="62" customWidth="1"/>
    <col min="6918" max="6918" width="7.7109375" style="62" customWidth="1"/>
    <col min="6919" max="7168" width="9.140625" style="62"/>
    <col min="7169" max="7169" width="7.7109375" style="62" customWidth="1"/>
    <col min="7170" max="7170" width="56.85546875" style="62" bestFit="1" customWidth="1"/>
    <col min="7171" max="7173" width="13.28515625" style="62" customWidth="1"/>
    <col min="7174" max="7174" width="7.7109375" style="62" customWidth="1"/>
    <col min="7175" max="7424" width="9.140625" style="62"/>
    <col min="7425" max="7425" width="7.7109375" style="62" customWidth="1"/>
    <col min="7426" max="7426" width="56.85546875" style="62" bestFit="1" customWidth="1"/>
    <col min="7427" max="7429" width="13.28515625" style="62" customWidth="1"/>
    <col min="7430" max="7430" width="7.7109375" style="62" customWidth="1"/>
    <col min="7431" max="7680" width="9.140625" style="62"/>
    <col min="7681" max="7681" width="7.7109375" style="62" customWidth="1"/>
    <col min="7682" max="7682" width="56.85546875" style="62" bestFit="1" customWidth="1"/>
    <col min="7683" max="7685" width="13.28515625" style="62" customWidth="1"/>
    <col min="7686" max="7686" width="7.7109375" style="62" customWidth="1"/>
    <col min="7687" max="7936" width="9.140625" style="62"/>
    <col min="7937" max="7937" width="7.7109375" style="62" customWidth="1"/>
    <col min="7938" max="7938" width="56.85546875" style="62" bestFit="1" customWidth="1"/>
    <col min="7939" max="7941" width="13.28515625" style="62" customWidth="1"/>
    <col min="7942" max="7942" width="7.7109375" style="62" customWidth="1"/>
    <col min="7943" max="8192" width="9.140625" style="62"/>
    <col min="8193" max="8193" width="7.7109375" style="62" customWidth="1"/>
    <col min="8194" max="8194" width="56.85546875" style="62" bestFit="1" customWidth="1"/>
    <col min="8195" max="8197" width="13.28515625" style="62" customWidth="1"/>
    <col min="8198" max="8198" width="7.7109375" style="62" customWidth="1"/>
    <col min="8199" max="8448" width="9.140625" style="62"/>
    <col min="8449" max="8449" width="7.7109375" style="62" customWidth="1"/>
    <col min="8450" max="8450" width="56.85546875" style="62" bestFit="1" customWidth="1"/>
    <col min="8451" max="8453" width="13.28515625" style="62" customWidth="1"/>
    <col min="8454" max="8454" width="7.7109375" style="62" customWidth="1"/>
    <col min="8455" max="8704" width="9.140625" style="62"/>
    <col min="8705" max="8705" width="7.7109375" style="62" customWidth="1"/>
    <col min="8706" max="8706" width="56.85546875" style="62" bestFit="1" customWidth="1"/>
    <col min="8707" max="8709" width="13.28515625" style="62" customWidth="1"/>
    <col min="8710" max="8710" width="7.7109375" style="62" customWidth="1"/>
    <col min="8711" max="8960" width="9.140625" style="62"/>
    <col min="8961" max="8961" width="7.7109375" style="62" customWidth="1"/>
    <col min="8962" max="8962" width="56.85546875" style="62" bestFit="1" customWidth="1"/>
    <col min="8963" max="8965" width="13.28515625" style="62" customWidth="1"/>
    <col min="8966" max="8966" width="7.7109375" style="62" customWidth="1"/>
    <col min="8967" max="9216" width="9.140625" style="62"/>
    <col min="9217" max="9217" width="7.7109375" style="62" customWidth="1"/>
    <col min="9218" max="9218" width="56.85546875" style="62" bestFit="1" customWidth="1"/>
    <col min="9219" max="9221" width="13.28515625" style="62" customWidth="1"/>
    <col min="9222" max="9222" width="7.7109375" style="62" customWidth="1"/>
    <col min="9223" max="9472" width="9.140625" style="62"/>
    <col min="9473" max="9473" width="7.7109375" style="62" customWidth="1"/>
    <col min="9474" max="9474" width="56.85546875" style="62" bestFit="1" customWidth="1"/>
    <col min="9475" max="9477" width="13.28515625" style="62" customWidth="1"/>
    <col min="9478" max="9478" width="7.7109375" style="62" customWidth="1"/>
    <col min="9479" max="9728" width="9.140625" style="62"/>
    <col min="9729" max="9729" width="7.7109375" style="62" customWidth="1"/>
    <col min="9730" max="9730" width="56.85546875" style="62" bestFit="1" customWidth="1"/>
    <col min="9731" max="9733" width="13.28515625" style="62" customWidth="1"/>
    <col min="9734" max="9734" width="7.7109375" style="62" customWidth="1"/>
    <col min="9735" max="9984" width="9.140625" style="62"/>
    <col min="9985" max="9985" width="7.7109375" style="62" customWidth="1"/>
    <col min="9986" max="9986" width="56.85546875" style="62" bestFit="1" customWidth="1"/>
    <col min="9987" max="9989" width="13.28515625" style="62" customWidth="1"/>
    <col min="9990" max="9990" width="7.7109375" style="62" customWidth="1"/>
    <col min="9991" max="10240" width="9.140625" style="62"/>
    <col min="10241" max="10241" width="7.7109375" style="62" customWidth="1"/>
    <col min="10242" max="10242" width="56.85546875" style="62" bestFit="1" customWidth="1"/>
    <col min="10243" max="10245" width="13.28515625" style="62" customWidth="1"/>
    <col min="10246" max="10246" width="7.7109375" style="62" customWidth="1"/>
    <col min="10247" max="10496" width="9.140625" style="62"/>
    <col min="10497" max="10497" width="7.7109375" style="62" customWidth="1"/>
    <col min="10498" max="10498" width="56.85546875" style="62" bestFit="1" customWidth="1"/>
    <col min="10499" max="10501" width="13.28515625" style="62" customWidth="1"/>
    <col min="10502" max="10502" width="7.7109375" style="62" customWidth="1"/>
    <col min="10503" max="10752" width="9.140625" style="62"/>
    <col min="10753" max="10753" width="7.7109375" style="62" customWidth="1"/>
    <col min="10754" max="10754" width="56.85546875" style="62" bestFit="1" customWidth="1"/>
    <col min="10755" max="10757" width="13.28515625" style="62" customWidth="1"/>
    <col min="10758" max="10758" width="7.7109375" style="62" customWidth="1"/>
    <col min="10759" max="11008" width="9.140625" style="62"/>
    <col min="11009" max="11009" width="7.7109375" style="62" customWidth="1"/>
    <col min="11010" max="11010" width="56.85546875" style="62" bestFit="1" customWidth="1"/>
    <col min="11011" max="11013" width="13.28515625" style="62" customWidth="1"/>
    <col min="11014" max="11014" width="7.7109375" style="62" customWidth="1"/>
    <col min="11015" max="11264" width="9.140625" style="62"/>
    <col min="11265" max="11265" width="7.7109375" style="62" customWidth="1"/>
    <col min="11266" max="11266" width="56.85546875" style="62" bestFit="1" customWidth="1"/>
    <col min="11267" max="11269" width="13.28515625" style="62" customWidth="1"/>
    <col min="11270" max="11270" width="7.7109375" style="62" customWidth="1"/>
    <col min="11271" max="11520" width="9.140625" style="62"/>
    <col min="11521" max="11521" width="7.7109375" style="62" customWidth="1"/>
    <col min="11522" max="11522" width="56.85546875" style="62" bestFit="1" customWidth="1"/>
    <col min="11523" max="11525" width="13.28515625" style="62" customWidth="1"/>
    <col min="11526" max="11526" width="7.7109375" style="62" customWidth="1"/>
    <col min="11527" max="11776" width="9.140625" style="62"/>
    <col min="11777" max="11777" width="7.7109375" style="62" customWidth="1"/>
    <col min="11778" max="11778" width="56.85546875" style="62" bestFit="1" customWidth="1"/>
    <col min="11779" max="11781" width="13.28515625" style="62" customWidth="1"/>
    <col min="11782" max="11782" width="7.7109375" style="62" customWidth="1"/>
    <col min="11783" max="12032" width="9.140625" style="62"/>
    <col min="12033" max="12033" width="7.7109375" style="62" customWidth="1"/>
    <col min="12034" max="12034" width="56.85546875" style="62" bestFit="1" customWidth="1"/>
    <col min="12035" max="12037" width="13.28515625" style="62" customWidth="1"/>
    <col min="12038" max="12038" width="7.7109375" style="62" customWidth="1"/>
    <col min="12039" max="12288" width="9.140625" style="62"/>
    <col min="12289" max="12289" width="7.7109375" style="62" customWidth="1"/>
    <col min="12290" max="12290" width="56.85546875" style="62" bestFit="1" customWidth="1"/>
    <col min="12291" max="12293" width="13.28515625" style="62" customWidth="1"/>
    <col min="12294" max="12294" width="7.7109375" style="62" customWidth="1"/>
    <col min="12295" max="12544" width="9.140625" style="62"/>
    <col min="12545" max="12545" width="7.7109375" style="62" customWidth="1"/>
    <col min="12546" max="12546" width="56.85546875" style="62" bestFit="1" customWidth="1"/>
    <col min="12547" max="12549" width="13.28515625" style="62" customWidth="1"/>
    <col min="12550" max="12550" width="7.7109375" style="62" customWidth="1"/>
    <col min="12551" max="12800" width="9.140625" style="62"/>
    <col min="12801" max="12801" width="7.7109375" style="62" customWidth="1"/>
    <col min="12802" max="12802" width="56.85546875" style="62" bestFit="1" customWidth="1"/>
    <col min="12803" max="12805" width="13.28515625" style="62" customWidth="1"/>
    <col min="12806" max="12806" width="7.7109375" style="62" customWidth="1"/>
    <col min="12807" max="13056" width="9.140625" style="62"/>
    <col min="13057" max="13057" width="7.7109375" style="62" customWidth="1"/>
    <col min="13058" max="13058" width="56.85546875" style="62" bestFit="1" customWidth="1"/>
    <col min="13059" max="13061" width="13.28515625" style="62" customWidth="1"/>
    <col min="13062" max="13062" width="7.7109375" style="62" customWidth="1"/>
    <col min="13063" max="13312" width="9.140625" style="62"/>
    <col min="13313" max="13313" width="7.7109375" style="62" customWidth="1"/>
    <col min="13314" max="13314" width="56.85546875" style="62" bestFit="1" customWidth="1"/>
    <col min="13315" max="13317" width="13.28515625" style="62" customWidth="1"/>
    <col min="13318" max="13318" width="7.7109375" style="62" customWidth="1"/>
    <col min="13319" max="13568" width="9.140625" style="62"/>
    <col min="13569" max="13569" width="7.7109375" style="62" customWidth="1"/>
    <col min="13570" max="13570" width="56.85546875" style="62" bestFit="1" customWidth="1"/>
    <col min="13571" max="13573" width="13.28515625" style="62" customWidth="1"/>
    <col min="13574" max="13574" width="7.7109375" style="62" customWidth="1"/>
    <col min="13575" max="13824" width="9.140625" style="62"/>
    <col min="13825" max="13825" width="7.7109375" style="62" customWidth="1"/>
    <col min="13826" max="13826" width="56.85546875" style="62" bestFit="1" customWidth="1"/>
    <col min="13827" max="13829" width="13.28515625" style="62" customWidth="1"/>
    <col min="13830" max="13830" width="7.7109375" style="62" customWidth="1"/>
    <col min="13831" max="14080" width="9.140625" style="62"/>
    <col min="14081" max="14081" width="7.7109375" style="62" customWidth="1"/>
    <col min="14082" max="14082" width="56.85546875" style="62" bestFit="1" customWidth="1"/>
    <col min="14083" max="14085" width="13.28515625" style="62" customWidth="1"/>
    <col min="14086" max="14086" width="7.7109375" style="62" customWidth="1"/>
    <col min="14087" max="14336" width="9.140625" style="62"/>
    <col min="14337" max="14337" width="7.7109375" style="62" customWidth="1"/>
    <col min="14338" max="14338" width="56.85546875" style="62" bestFit="1" customWidth="1"/>
    <col min="14339" max="14341" width="13.28515625" style="62" customWidth="1"/>
    <col min="14342" max="14342" width="7.7109375" style="62" customWidth="1"/>
    <col min="14343" max="14592" width="9.140625" style="62"/>
    <col min="14593" max="14593" width="7.7109375" style="62" customWidth="1"/>
    <col min="14594" max="14594" width="56.85546875" style="62" bestFit="1" customWidth="1"/>
    <col min="14595" max="14597" width="13.28515625" style="62" customWidth="1"/>
    <col min="14598" max="14598" width="7.7109375" style="62" customWidth="1"/>
    <col min="14599" max="14848" width="9.140625" style="62"/>
    <col min="14849" max="14849" width="7.7109375" style="62" customWidth="1"/>
    <col min="14850" max="14850" width="56.85546875" style="62" bestFit="1" customWidth="1"/>
    <col min="14851" max="14853" width="13.28515625" style="62" customWidth="1"/>
    <col min="14854" max="14854" width="7.7109375" style="62" customWidth="1"/>
    <col min="14855" max="15104" width="9.140625" style="62"/>
    <col min="15105" max="15105" width="7.7109375" style="62" customWidth="1"/>
    <col min="15106" max="15106" width="56.85546875" style="62" bestFit="1" customWidth="1"/>
    <col min="15107" max="15109" width="13.28515625" style="62" customWidth="1"/>
    <col min="15110" max="15110" width="7.7109375" style="62" customWidth="1"/>
    <col min="15111" max="15360" width="9.140625" style="62"/>
    <col min="15361" max="15361" width="7.7109375" style="62" customWidth="1"/>
    <col min="15362" max="15362" width="56.85546875" style="62" bestFit="1" customWidth="1"/>
    <col min="15363" max="15365" width="13.28515625" style="62" customWidth="1"/>
    <col min="15366" max="15366" width="7.7109375" style="62" customWidth="1"/>
    <col min="15367" max="15616" width="9.140625" style="62"/>
    <col min="15617" max="15617" width="7.7109375" style="62" customWidth="1"/>
    <col min="15618" max="15618" width="56.85546875" style="62" bestFit="1" customWidth="1"/>
    <col min="15619" max="15621" width="13.28515625" style="62" customWidth="1"/>
    <col min="15622" max="15622" width="7.7109375" style="62" customWidth="1"/>
    <col min="15623" max="15872" width="9.140625" style="62"/>
    <col min="15873" max="15873" width="7.7109375" style="62" customWidth="1"/>
    <col min="15874" max="15874" width="56.85546875" style="62" bestFit="1" customWidth="1"/>
    <col min="15875" max="15877" width="13.28515625" style="62" customWidth="1"/>
    <col min="15878" max="15878" width="7.7109375" style="62" customWidth="1"/>
    <col min="15879" max="16128" width="9.140625" style="62"/>
    <col min="16129" max="16129" width="7.7109375" style="62" customWidth="1"/>
    <col min="16130" max="16130" width="56.85546875" style="62" bestFit="1" customWidth="1"/>
    <col min="16131" max="16133" width="13.28515625" style="62" customWidth="1"/>
    <col min="16134" max="16134" width="7.7109375" style="62" customWidth="1"/>
    <col min="16135" max="16384" width="9.140625" style="62"/>
  </cols>
  <sheetData>
    <row r="1" spans="1:15" ht="15.95" customHeight="1" x14ac:dyDescent="0.25">
      <c r="A1" s="610" t="s">
        <v>2</v>
      </c>
      <c r="B1" s="610"/>
      <c r="C1" s="610"/>
      <c r="D1" s="610"/>
      <c r="E1" s="610"/>
    </row>
    <row r="2" spans="1:15" ht="15.95" customHeight="1" thickBot="1" x14ac:dyDescent="0.3">
      <c r="A2" s="609"/>
      <c r="B2" s="609"/>
      <c r="D2" s="606"/>
      <c r="E2" s="63" t="s">
        <v>661</v>
      </c>
    </row>
    <row r="3" spans="1:15" ht="38.1" customHeight="1" thickBot="1" x14ac:dyDescent="0.3">
      <c r="A3" s="64" t="s">
        <v>4</v>
      </c>
      <c r="B3" s="65" t="s">
        <v>5</v>
      </c>
      <c r="C3" s="65" t="s">
        <v>1350</v>
      </c>
      <c r="D3" s="65" t="s">
        <v>1351</v>
      </c>
      <c r="E3" s="65" t="s">
        <v>1352</v>
      </c>
    </row>
    <row r="4" spans="1:15" s="70" customFormat="1" ht="12" customHeight="1" thickBot="1" x14ac:dyDescent="0.25">
      <c r="A4" s="51">
        <v>1</v>
      </c>
      <c r="B4" s="98">
        <v>2</v>
      </c>
      <c r="C4" s="98">
        <v>3</v>
      </c>
      <c r="D4" s="98">
        <v>4</v>
      </c>
      <c r="E4" s="786">
        <v>5</v>
      </c>
      <c r="G4" s="992"/>
    </row>
    <row r="5" spans="1:15" s="73" customFormat="1" ht="12" customHeight="1" thickBot="1" x14ac:dyDescent="0.25">
      <c r="A5" s="71" t="s">
        <v>6</v>
      </c>
      <c r="B5" s="72" t="s">
        <v>163</v>
      </c>
      <c r="C5" s="808">
        <v>853082900</v>
      </c>
      <c r="D5" s="808">
        <v>853935900</v>
      </c>
      <c r="E5" s="809">
        <v>854789900</v>
      </c>
      <c r="G5" s="992">
        <f>'[1]1.1.sz.mell.'!D5</f>
        <v>852230622</v>
      </c>
      <c r="I5" s="993">
        <f>G5*1.001</f>
        <v>853082852.62199986</v>
      </c>
      <c r="J5" s="993">
        <f>I5*1.001</f>
        <v>853935935.47462177</v>
      </c>
      <c r="K5" s="993">
        <f>J5*1.001</f>
        <v>854789871.41009629</v>
      </c>
      <c r="M5" s="994">
        <f>ROUND(I5,-2)</f>
        <v>853082900</v>
      </c>
      <c r="N5" s="994">
        <f t="shared" ref="N5:O20" si="0">ROUND(J5,-2)</f>
        <v>853935900</v>
      </c>
      <c r="O5" s="994">
        <f t="shared" si="0"/>
        <v>854789900</v>
      </c>
    </row>
    <row r="6" spans="1:15" s="73" customFormat="1" ht="12" customHeight="1" thickBot="1" x14ac:dyDescent="0.25">
      <c r="A6" s="71" t="s">
        <v>17</v>
      </c>
      <c r="B6" s="82" t="s">
        <v>165</v>
      </c>
      <c r="C6" s="808">
        <v>44431400</v>
      </c>
      <c r="D6" s="808">
        <v>44475800</v>
      </c>
      <c r="E6" s="809">
        <v>44520300</v>
      </c>
      <c r="G6" s="995">
        <f>'[1]1.1.sz.mell.'!D12</f>
        <v>44387000</v>
      </c>
      <c r="I6" s="993">
        <f t="shared" ref="I6:I30" si="1">G6*1.001</f>
        <v>44431386.999999993</v>
      </c>
      <c r="J6" s="993">
        <f t="shared" ref="J6:K21" si="2">I6*1.001</f>
        <v>44475818.386999987</v>
      </c>
      <c r="K6" s="993">
        <f t="shared" si="2"/>
        <v>44520294.205386981</v>
      </c>
      <c r="M6" s="994">
        <f t="shared" ref="M6:O21" si="3">ROUND(I6,-2)</f>
        <v>44431400</v>
      </c>
      <c r="N6" s="994">
        <f t="shared" si="0"/>
        <v>44475800</v>
      </c>
      <c r="O6" s="994">
        <f t="shared" si="0"/>
        <v>44520300</v>
      </c>
    </row>
    <row r="7" spans="1:15" s="73" customFormat="1" ht="12" customHeight="1" thickBot="1" x14ac:dyDescent="0.25">
      <c r="A7" s="71" t="s">
        <v>29</v>
      </c>
      <c r="B7" s="72" t="s">
        <v>212</v>
      </c>
      <c r="C7" s="808"/>
      <c r="D7" s="808"/>
      <c r="E7" s="809"/>
      <c r="G7" s="993">
        <f>'[1]1.1.sz.mell.'!D18</f>
        <v>1963877999</v>
      </c>
      <c r="I7" s="993">
        <f t="shared" si="1"/>
        <v>1965841876.9989998</v>
      </c>
      <c r="J7" s="993">
        <f t="shared" si="2"/>
        <v>1967807718.8759987</v>
      </c>
      <c r="K7" s="993">
        <f t="shared" si="2"/>
        <v>1969775526.5948746</v>
      </c>
      <c r="M7" s="994">
        <f t="shared" si="3"/>
        <v>1965841900</v>
      </c>
      <c r="N7" s="994">
        <f t="shared" si="0"/>
        <v>1967807700</v>
      </c>
      <c r="O7" s="994">
        <f t="shared" si="0"/>
        <v>1969775500</v>
      </c>
    </row>
    <row r="8" spans="1:15" s="73" customFormat="1" ht="12" customHeight="1" thickBot="1" x14ac:dyDescent="0.25">
      <c r="A8" s="71" t="s">
        <v>41</v>
      </c>
      <c r="B8" s="72" t="s">
        <v>167</v>
      </c>
      <c r="C8" s="808">
        <v>587386800</v>
      </c>
      <c r="D8" s="808">
        <v>587974200</v>
      </c>
      <c r="E8" s="809">
        <v>588562200</v>
      </c>
      <c r="G8" s="993">
        <f>'[1]1.1.sz.mell.'!D24</f>
        <v>586800000</v>
      </c>
      <c r="I8" s="993">
        <f t="shared" si="1"/>
        <v>587386799.99999988</v>
      </c>
      <c r="J8" s="993">
        <f t="shared" si="2"/>
        <v>587974186.79999983</v>
      </c>
      <c r="K8" s="993">
        <f t="shared" si="2"/>
        <v>588562160.98679972</v>
      </c>
      <c r="M8" s="994">
        <f t="shared" si="3"/>
        <v>587386800</v>
      </c>
      <c r="N8" s="994">
        <f t="shared" si="0"/>
        <v>587974200</v>
      </c>
      <c r="O8" s="994">
        <f t="shared" si="0"/>
        <v>588562200</v>
      </c>
    </row>
    <row r="9" spans="1:15" s="73" customFormat="1" ht="12" customHeight="1" thickBot="1" x14ac:dyDescent="0.25">
      <c r="A9" s="71" t="s">
        <v>43</v>
      </c>
      <c r="B9" s="72" t="s">
        <v>256</v>
      </c>
      <c r="C9" s="808">
        <v>209724500</v>
      </c>
      <c r="D9" s="808">
        <v>209934200</v>
      </c>
      <c r="E9" s="809">
        <v>210144200</v>
      </c>
      <c r="G9" s="993">
        <f>'[1]1.1.sz.mell.'!D32</f>
        <v>216015000</v>
      </c>
      <c r="I9" s="993">
        <f t="shared" si="1"/>
        <v>216231014.99999997</v>
      </c>
      <c r="J9" s="993">
        <f t="shared" si="2"/>
        <v>216447246.01499996</v>
      </c>
      <c r="K9" s="993">
        <f t="shared" si="2"/>
        <v>216663693.26101494</v>
      </c>
      <c r="M9" s="994">
        <f t="shared" si="3"/>
        <v>216231000</v>
      </c>
      <c r="N9" s="994">
        <f t="shared" si="0"/>
        <v>216447200</v>
      </c>
      <c r="O9" s="994">
        <f t="shared" si="0"/>
        <v>216663700</v>
      </c>
    </row>
    <row r="10" spans="1:15" s="73" customFormat="1" ht="12" customHeight="1" thickBot="1" x14ac:dyDescent="0.25">
      <c r="A10" s="71" t="s">
        <v>65</v>
      </c>
      <c r="B10" s="72" t="s">
        <v>215</v>
      </c>
      <c r="C10" s="808">
        <v>22000000</v>
      </c>
      <c r="D10" s="808">
        <v>22000000</v>
      </c>
      <c r="E10" s="809">
        <v>22000000</v>
      </c>
      <c r="G10" s="993">
        <f>'[1]1.1.sz.mell.'!D43</f>
        <v>22000000</v>
      </c>
      <c r="I10" s="993">
        <f t="shared" si="1"/>
        <v>22021999.999999996</v>
      </c>
      <c r="J10" s="993">
        <f t="shared" si="2"/>
        <v>22044021.999999993</v>
      </c>
      <c r="K10" s="993">
        <f t="shared" si="2"/>
        <v>22066066.021999989</v>
      </c>
      <c r="M10" s="994">
        <f t="shared" si="3"/>
        <v>22022000</v>
      </c>
      <c r="N10" s="994">
        <f t="shared" si="0"/>
        <v>22044000</v>
      </c>
      <c r="O10" s="994">
        <f t="shared" si="0"/>
        <v>22066100</v>
      </c>
    </row>
    <row r="11" spans="1:15" s="73" customFormat="1" ht="12" customHeight="1" thickBot="1" x14ac:dyDescent="0.25">
      <c r="A11" s="71" t="s">
        <v>77</v>
      </c>
      <c r="B11" s="72" t="s">
        <v>1353</v>
      </c>
      <c r="C11" s="808"/>
      <c r="D11" s="808"/>
      <c r="E11" s="809"/>
      <c r="G11" s="993">
        <f>'[1]1.1.sz.mell.'!D49</f>
        <v>0</v>
      </c>
      <c r="I11" s="993">
        <f t="shared" si="1"/>
        <v>0</v>
      </c>
      <c r="J11" s="993">
        <f t="shared" si="2"/>
        <v>0</v>
      </c>
      <c r="K11" s="993">
        <f t="shared" si="2"/>
        <v>0</v>
      </c>
      <c r="M11" s="994">
        <f t="shared" si="3"/>
        <v>0</v>
      </c>
      <c r="N11" s="994">
        <f t="shared" si="0"/>
        <v>0</v>
      </c>
      <c r="O11" s="994">
        <f t="shared" si="0"/>
        <v>0</v>
      </c>
    </row>
    <row r="12" spans="1:15" s="73" customFormat="1" ht="12" customHeight="1" thickBot="1" x14ac:dyDescent="0.25">
      <c r="A12" s="71" t="s">
        <v>83</v>
      </c>
      <c r="B12" s="82" t="s">
        <v>1354</v>
      </c>
      <c r="C12" s="808"/>
      <c r="D12" s="808"/>
      <c r="E12" s="809"/>
      <c r="G12" s="993">
        <f>'[1]1.1.sz.mell.'!D55</f>
        <v>0</v>
      </c>
      <c r="I12" s="993">
        <f t="shared" si="1"/>
        <v>0</v>
      </c>
      <c r="J12" s="993">
        <f t="shared" si="2"/>
        <v>0</v>
      </c>
      <c r="K12" s="993">
        <f t="shared" si="2"/>
        <v>0</v>
      </c>
      <c r="M12" s="994">
        <f t="shared" si="3"/>
        <v>0</v>
      </c>
      <c r="N12" s="994">
        <f t="shared" si="0"/>
        <v>0</v>
      </c>
      <c r="O12" s="994">
        <f t="shared" si="0"/>
        <v>0</v>
      </c>
    </row>
    <row r="13" spans="1:15" s="73" customFormat="1" ht="12" customHeight="1" thickBot="1" x14ac:dyDescent="0.25">
      <c r="A13" s="71" t="s">
        <v>85</v>
      </c>
      <c r="B13" s="72" t="s">
        <v>86</v>
      </c>
      <c r="C13" s="803">
        <f>+C5+C6+C7+C8+C9+C10+C11+C12</f>
        <v>1716625600</v>
      </c>
      <c r="D13" s="803">
        <f>+D5+D6+D7+D8+D9+D10+D11+D12</f>
        <v>1718320100</v>
      </c>
      <c r="E13" s="59">
        <f>+E5+E6+E7+E8+E9+E10+E11+E12</f>
        <v>1720016600</v>
      </c>
      <c r="G13" s="993"/>
      <c r="I13" s="993">
        <f t="shared" si="1"/>
        <v>0</v>
      </c>
      <c r="J13" s="993">
        <f t="shared" si="2"/>
        <v>0</v>
      </c>
      <c r="K13" s="993">
        <f t="shared" si="2"/>
        <v>0</v>
      </c>
      <c r="M13" s="994">
        <f t="shared" si="3"/>
        <v>0</v>
      </c>
      <c r="N13" s="994">
        <f t="shared" si="0"/>
        <v>0</v>
      </c>
      <c r="O13" s="994">
        <f t="shared" si="0"/>
        <v>0</v>
      </c>
    </row>
    <row r="14" spans="1:15" s="73" customFormat="1" ht="12" customHeight="1" thickBot="1" x14ac:dyDescent="0.25">
      <c r="A14" s="71" t="s">
        <v>154</v>
      </c>
      <c r="B14" s="72" t="s">
        <v>1355</v>
      </c>
      <c r="C14" s="996">
        <f>C29-C13</f>
        <v>410653000</v>
      </c>
      <c r="D14" s="996">
        <f t="shared" ref="D14:E14" si="4">D29-D13</f>
        <v>405969200</v>
      </c>
      <c r="E14" s="996">
        <f t="shared" si="4"/>
        <v>407301100</v>
      </c>
      <c r="G14" s="993">
        <f>'[1]1.1.sz.mell.'!D85</f>
        <v>1702614858.3999999</v>
      </c>
      <c r="I14" s="993">
        <f t="shared" si="1"/>
        <v>1704317473.2583997</v>
      </c>
      <c r="J14" s="993">
        <f t="shared" si="2"/>
        <v>1706021790.731658</v>
      </c>
      <c r="K14" s="993">
        <f t="shared" si="2"/>
        <v>1707727812.5223894</v>
      </c>
      <c r="M14" s="994">
        <f t="shared" si="3"/>
        <v>1704317500</v>
      </c>
      <c r="N14" s="994">
        <f t="shared" si="0"/>
        <v>1706021800</v>
      </c>
      <c r="O14" s="994">
        <f t="shared" si="0"/>
        <v>1707727800</v>
      </c>
    </row>
    <row r="15" spans="1:15" s="73" customFormat="1" ht="12" customHeight="1" thickBot="1" x14ac:dyDescent="0.25">
      <c r="A15" s="71" t="s">
        <v>171</v>
      </c>
      <c r="B15" s="72" t="s">
        <v>1356</v>
      </c>
      <c r="C15" s="803">
        <f>+C13+C14</f>
        <v>2127278600</v>
      </c>
      <c r="D15" s="803">
        <f>+D13+D14</f>
        <v>2124289300</v>
      </c>
      <c r="E15" s="794">
        <f>+E13+E14</f>
        <v>2127317700</v>
      </c>
      <c r="G15" s="993">
        <f>SUM(G5:G14)</f>
        <v>5387925479.3999996</v>
      </c>
      <c r="I15" s="993">
        <f t="shared" si="1"/>
        <v>5393313404.8793993</v>
      </c>
      <c r="J15" s="993">
        <f t="shared" si="2"/>
        <v>5398706718.2842779</v>
      </c>
      <c r="K15" s="993">
        <f t="shared" si="2"/>
        <v>5404105425.0025616</v>
      </c>
      <c r="M15" s="994">
        <f t="shared" si="3"/>
        <v>5393313400</v>
      </c>
      <c r="N15" s="994">
        <f t="shared" si="0"/>
        <v>5398706700</v>
      </c>
      <c r="O15" s="994">
        <f t="shared" si="0"/>
        <v>5404105400</v>
      </c>
    </row>
    <row r="16" spans="1:15" s="73" customFormat="1" ht="12" customHeight="1" x14ac:dyDescent="0.2">
      <c r="A16" s="813"/>
      <c r="B16" s="814"/>
      <c r="C16" s="997"/>
      <c r="D16" s="998"/>
      <c r="E16" s="999"/>
      <c r="G16" s="993"/>
      <c r="I16" s="993">
        <f t="shared" si="1"/>
        <v>0</v>
      </c>
      <c r="J16" s="993">
        <f t="shared" si="2"/>
        <v>0</v>
      </c>
      <c r="K16" s="993">
        <f t="shared" si="2"/>
        <v>0</v>
      </c>
      <c r="M16" s="994">
        <f t="shared" si="3"/>
        <v>0</v>
      </c>
      <c r="N16" s="994">
        <f t="shared" si="0"/>
        <v>0</v>
      </c>
      <c r="O16" s="994">
        <f t="shared" si="0"/>
        <v>0</v>
      </c>
    </row>
    <row r="17" spans="1:15" s="73" customFormat="1" ht="12" customHeight="1" x14ac:dyDescent="0.2">
      <c r="A17" s="610" t="s">
        <v>125</v>
      </c>
      <c r="B17" s="610"/>
      <c r="C17" s="610"/>
      <c r="D17" s="610"/>
      <c r="E17" s="610"/>
      <c r="G17" s="993"/>
      <c r="I17" s="993">
        <f t="shared" si="1"/>
        <v>0</v>
      </c>
      <c r="J17" s="993">
        <f t="shared" si="2"/>
        <v>0</v>
      </c>
      <c r="K17" s="993">
        <f t="shared" si="2"/>
        <v>0</v>
      </c>
      <c r="M17" s="994">
        <f t="shared" si="3"/>
        <v>0</v>
      </c>
      <c r="N17" s="994">
        <f t="shared" si="0"/>
        <v>0</v>
      </c>
      <c r="O17" s="994">
        <f t="shared" si="0"/>
        <v>0</v>
      </c>
    </row>
    <row r="18" spans="1:15" s="73" customFormat="1" ht="12" customHeight="1" thickBot="1" x14ac:dyDescent="0.25">
      <c r="A18" s="611"/>
      <c r="B18" s="611"/>
      <c r="C18" s="120"/>
      <c r="D18" s="606"/>
      <c r="E18" s="63" t="s">
        <v>661</v>
      </c>
      <c r="G18" s="993"/>
      <c r="I18" s="993">
        <f t="shared" si="1"/>
        <v>0</v>
      </c>
      <c r="J18" s="993">
        <f t="shared" si="2"/>
        <v>0</v>
      </c>
      <c r="K18" s="993">
        <f t="shared" si="2"/>
        <v>0</v>
      </c>
      <c r="M18" s="994">
        <f t="shared" si="3"/>
        <v>0</v>
      </c>
      <c r="N18" s="994">
        <f t="shared" si="0"/>
        <v>0</v>
      </c>
      <c r="O18" s="994">
        <f t="shared" si="0"/>
        <v>0</v>
      </c>
    </row>
    <row r="19" spans="1:15" s="73" customFormat="1" ht="24" customHeight="1" thickBot="1" x14ac:dyDescent="0.25">
      <c r="A19" s="64" t="s">
        <v>290</v>
      </c>
      <c r="B19" s="65" t="s">
        <v>127</v>
      </c>
      <c r="C19" s="65" t="str">
        <f>+C3</f>
        <v>2019. évi</v>
      </c>
      <c r="D19" s="65" t="str">
        <f>+D3</f>
        <v>2020. évi</v>
      </c>
      <c r="E19" s="785" t="str">
        <f>+E3</f>
        <v>2021. évi</v>
      </c>
      <c r="F19" s="1000"/>
      <c r="G19" s="993"/>
      <c r="I19" s="993">
        <f t="shared" si="1"/>
        <v>0</v>
      </c>
      <c r="J19" s="993">
        <f t="shared" si="2"/>
        <v>0</v>
      </c>
      <c r="K19" s="993">
        <f t="shared" si="2"/>
        <v>0</v>
      </c>
      <c r="M19" s="994">
        <f t="shared" si="3"/>
        <v>0</v>
      </c>
      <c r="N19" s="994">
        <f t="shared" si="0"/>
        <v>0</v>
      </c>
      <c r="O19" s="994">
        <f t="shared" si="0"/>
        <v>0</v>
      </c>
    </row>
    <row r="20" spans="1:15" s="73" customFormat="1" ht="12" customHeight="1" thickBot="1" x14ac:dyDescent="0.25">
      <c r="A20" s="67">
        <v>1</v>
      </c>
      <c r="B20" s="68">
        <v>2</v>
      </c>
      <c r="C20" s="68">
        <v>3</v>
      </c>
      <c r="D20" s="68">
        <v>4</v>
      </c>
      <c r="E20" s="1001">
        <v>5</v>
      </c>
      <c r="F20" s="1000"/>
      <c r="G20" s="993"/>
      <c r="I20" s="993">
        <f t="shared" si="1"/>
        <v>0</v>
      </c>
      <c r="J20" s="993">
        <f t="shared" si="2"/>
        <v>0</v>
      </c>
      <c r="K20" s="993">
        <f t="shared" si="2"/>
        <v>0</v>
      </c>
      <c r="M20" s="994">
        <f t="shared" si="3"/>
        <v>0</v>
      </c>
      <c r="N20" s="994">
        <f t="shared" si="0"/>
        <v>0</v>
      </c>
      <c r="O20" s="994">
        <f t="shared" si="0"/>
        <v>0</v>
      </c>
    </row>
    <row r="21" spans="1:15" s="73" customFormat="1" ht="15" customHeight="1" thickBot="1" x14ac:dyDescent="0.25">
      <c r="A21" s="71" t="s">
        <v>6</v>
      </c>
      <c r="B21" s="109" t="s">
        <v>1357</v>
      </c>
      <c r="C21" s="808">
        <v>1926562700</v>
      </c>
      <c r="D21" s="808">
        <v>1928489300</v>
      </c>
      <c r="E21" s="93">
        <v>1930417700</v>
      </c>
      <c r="F21" s="1000"/>
      <c r="G21" s="993">
        <f>'[1]1.1.sz.mell.'!D92</f>
        <v>1925288056</v>
      </c>
      <c r="I21" s="993">
        <f t="shared" si="1"/>
        <v>1927213344.0559998</v>
      </c>
      <c r="J21" s="993">
        <f t="shared" si="2"/>
        <v>1929140557.4000556</v>
      </c>
      <c r="K21" s="993">
        <f t="shared" si="2"/>
        <v>1931069697.9574554</v>
      </c>
      <c r="M21" s="994">
        <f t="shared" si="3"/>
        <v>1927213300</v>
      </c>
      <c r="N21" s="994">
        <f t="shared" si="3"/>
        <v>1929140600</v>
      </c>
      <c r="O21" s="994">
        <f t="shared" si="3"/>
        <v>1931069700</v>
      </c>
    </row>
    <row r="22" spans="1:15" ht="12" customHeight="1" thickBot="1" x14ac:dyDescent="0.3">
      <c r="A22" s="1002" t="s">
        <v>17</v>
      </c>
      <c r="B22" s="1003" t="s">
        <v>1358</v>
      </c>
      <c r="C22" s="1004">
        <f>+C23+C24+C25</f>
        <v>130000000</v>
      </c>
      <c r="D22" s="1004">
        <f>+D23+D24+D25</f>
        <v>130000000</v>
      </c>
      <c r="E22" s="1005">
        <f>+E23+E24+E25</f>
        <v>130000000</v>
      </c>
      <c r="G22" s="993">
        <f>'[1]1.1.sz.mell.'!D102</f>
        <v>3105569000</v>
      </c>
      <c r="I22" s="993">
        <f t="shared" si="1"/>
        <v>3108674568.9999995</v>
      </c>
      <c r="J22" s="993">
        <f t="shared" ref="J22:K30" si="5">I22*1.001</f>
        <v>3111783243.5689993</v>
      </c>
      <c r="K22" s="993">
        <f t="shared" si="5"/>
        <v>3114895026.8125677</v>
      </c>
      <c r="L22" s="73"/>
      <c r="M22" s="994">
        <f t="shared" ref="M22:O37" si="6">ROUND(I22,-2)</f>
        <v>3108674600</v>
      </c>
      <c r="N22" s="994">
        <f t="shared" si="6"/>
        <v>3111783200</v>
      </c>
      <c r="O22" s="994">
        <f t="shared" si="6"/>
        <v>3114895000</v>
      </c>
    </row>
    <row r="23" spans="1:15" ht="12" customHeight="1" x14ac:dyDescent="0.25">
      <c r="A23" s="74" t="s">
        <v>19</v>
      </c>
      <c r="B23" s="15" t="s">
        <v>135</v>
      </c>
      <c r="C23" s="790">
        <v>100000000</v>
      </c>
      <c r="D23" s="790">
        <v>100000000</v>
      </c>
      <c r="E23" s="790">
        <v>100000000</v>
      </c>
      <c r="G23" s="993">
        <f>'[1]1.1.sz.mell.'!D103</f>
        <v>2053810000</v>
      </c>
      <c r="I23" s="993">
        <f t="shared" si="1"/>
        <v>2055863809.9999998</v>
      </c>
      <c r="J23" s="993">
        <f t="shared" si="5"/>
        <v>2057919673.8099995</v>
      </c>
      <c r="K23" s="993">
        <f t="shared" si="5"/>
        <v>2059977593.4838092</v>
      </c>
      <c r="L23" s="73"/>
      <c r="M23" s="994">
        <f t="shared" si="6"/>
        <v>2055863800</v>
      </c>
      <c r="N23" s="994">
        <f t="shared" si="6"/>
        <v>2057919700</v>
      </c>
      <c r="O23" s="994">
        <f t="shared" si="6"/>
        <v>2059977600</v>
      </c>
    </row>
    <row r="24" spans="1:15" ht="12" customHeight="1" x14ac:dyDescent="0.25">
      <c r="A24" s="74" t="s">
        <v>21</v>
      </c>
      <c r="B24" s="110" t="s">
        <v>137</v>
      </c>
      <c r="C24" s="791">
        <v>30000000</v>
      </c>
      <c r="D24" s="791">
        <v>30000000</v>
      </c>
      <c r="E24" s="791">
        <v>30000000</v>
      </c>
      <c r="G24" s="993">
        <f>'[1]1.1.sz.mell.'!D105</f>
        <v>1047759000</v>
      </c>
      <c r="I24" s="993">
        <f t="shared" si="1"/>
        <v>1048806758.9999999</v>
      </c>
      <c r="J24" s="993">
        <f t="shared" si="5"/>
        <v>1049855565.7589998</v>
      </c>
      <c r="K24" s="993">
        <f t="shared" si="5"/>
        <v>1050905421.3247588</v>
      </c>
      <c r="L24" s="73"/>
      <c r="M24" s="994">
        <f t="shared" si="6"/>
        <v>1048806800</v>
      </c>
      <c r="N24" s="994">
        <f t="shared" si="6"/>
        <v>1049855600</v>
      </c>
      <c r="O24" s="994">
        <f t="shared" si="6"/>
        <v>1050905400</v>
      </c>
    </row>
    <row r="25" spans="1:15" ht="12" customHeight="1" thickBot="1" x14ac:dyDescent="0.3">
      <c r="A25" s="108" t="s">
        <v>23</v>
      </c>
      <c r="B25" s="111" t="s">
        <v>139</v>
      </c>
      <c r="C25" s="796"/>
      <c r="D25" s="796"/>
      <c r="E25" s="112"/>
      <c r="G25" s="993">
        <f>'[1]1.1.sz.mell.'!D107</f>
        <v>4000000</v>
      </c>
      <c r="I25" s="993">
        <f t="shared" si="1"/>
        <v>4003999.9999999995</v>
      </c>
      <c r="J25" s="993">
        <f t="shared" si="5"/>
        <v>4008003.9999999991</v>
      </c>
      <c r="K25" s="993">
        <f t="shared" si="5"/>
        <v>4012012.0039999988</v>
      </c>
      <c r="L25" s="73"/>
      <c r="M25" s="994">
        <f t="shared" si="6"/>
        <v>4004000</v>
      </c>
      <c r="N25" s="994">
        <f t="shared" si="6"/>
        <v>4008000</v>
      </c>
      <c r="O25" s="994">
        <f t="shared" si="6"/>
        <v>4012000</v>
      </c>
    </row>
    <row r="26" spans="1:15" ht="12" customHeight="1" thickBot="1" x14ac:dyDescent="0.3">
      <c r="A26" s="71" t="s">
        <v>29</v>
      </c>
      <c r="B26" s="109" t="s">
        <v>1359</v>
      </c>
      <c r="C26" s="803">
        <v>30000000</v>
      </c>
      <c r="D26" s="803">
        <v>30000000</v>
      </c>
      <c r="E26" s="803">
        <v>30000000</v>
      </c>
      <c r="G26" s="993">
        <f>'[1]1.1.sz.mell.'!D98</f>
        <v>316393172</v>
      </c>
      <c r="I26" s="993">
        <f t="shared" si="1"/>
        <v>316709565.17199999</v>
      </c>
      <c r="J26" s="993">
        <f t="shared" si="5"/>
        <v>317026274.73717195</v>
      </c>
      <c r="K26" s="993">
        <f t="shared" si="5"/>
        <v>317343301.01190907</v>
      </c>
      <c r="L26" s="73"/>
      <c r="M26" s="994">
        <f t="shared" si="6"/>
        <v>316709600</v>
      </c>
      <c r="N26" s="994">
        <f t="shared" si="6"/>
        <v>317026300</v>
      </c>
      <c r="O26" s="994">
        <f t="shared" si="6"/>
        <v>317343300</v>
      </c>
    </row>
    <row r="27" spans="1:15" ht="12" customHeight="1" thickBot="1" x14ac:dyDescent="0.3">
      <c r="A27" s="1002" t="s">
        <v>141</v>
      </c>
      <c r="B27" s="20" t="s">
        <v>142</v>
      </c>
      <c r="C27" s="788">
        <f>+C21+C22+C26</f>
        <v>2086562700</v>
      </c>
      <c r="D27" s="788">
        <f t="shared" ref="D27:E27" si="7">+D21+D22+D26</f>
        <v>2088489300</v>
      </c>
      <c r="E27" s="788">
        <f t="shared" si="7"/>
        <v>2090417700</v>
      </c>
      <c r="G27" s="993"/>
      <c r="I27" s="993">
        <f t="shared" si="1"/>
        <v>0</v>
      </c>
      <c r="J27" s="993">
        <f t="shared" si="5"/>
        <v>0</v>
      </c>
      <c r="K27" s="993">
        <f t="shared" si="5"/>
        <v>0</v>
      </c>
      <c r="L27" s="73"/>
      <c r="M27" s="994">
        <f t="shared" si="6"/>
        <v>0</v>
      </c>
      <c r="N27" s="994">
        <f t="shared" si="6"/>
        <v>0</v>
      </c>
      <c r="O27" s="994">
        <f t="shared" si="6"/>
        <v>0</v>
      </c>
    </row>
    <row r="28" spans="1:15" ht="15" customHeight="1" thickBot="1" x14ac:dyDescent="0.3">
      <c r="A28" s="1002" t="s">
        <v>43</v>
      </c>
      <c r="B28" s="20" t="s">
        <v>1360</v>
      </c>
      <c r="C28" s="1006">
        <v>40715900</v>
      </c>
      <c r="D28" s="1006">
        <v>35800000</v>
      </c>
      <c r="E28" s="1007">
        <v>36900000</v>
      </c>
      <c r="F28" s="116"/>
      <c r="G28" s="993">
        <f>'[1]1.1.sz.mell.'!D134</f>
        <v>40675251</v>
      </c>
      <c r="I28" s="993">
        <f t="shared" si="1"/>
        <v>40715926.250999995</v>
      </c>
      <c r="J28" s="993">
        <f t="shared" si="5"/>
        <v>40756642.177250989</v>
      </c>
      <c r="K28" s="993">
        <f t="shared" si="5"/>
        <v>40797398.819428235</v>
      </c>
      <c r="L28" s="73"/>
      <c r="M28" s="994">
        <f t="shared" si="6"/>
        <v>40715900</v>
      </c>
      <c r="N28" s="994">
        <f t="shared" si="6"/>
        <v>40756600</v>
      </c>
      <c r="O28" s="994">
        <f t="shared" si="6"/>
        <v>40797400</v>
      </c>
    </row>
    <row r="29" spans="1:15" s="73" customFormat="1" ht="12.95" customHeight="1" thickBot="1" x14ac:dyDescent="0.25">
      <c r="A29" s="1002" t="s">
        <v>65</v>
      </c>
      <c r="B29" s="118" t="s">
        <v>1361</v>
      </c>
      <c r="C29" s="825">
        <f>+C27+C28</f>
        <v>2127278600</v>
      </c>
      <c r="D29" s="825">
        <f>+D27+D28</f>
        <v>2124289300</v>
      </c>
      <c r="E29" s="826">
        <f>+E27+E28</f>
        <v>2127317700</v>
      </c>
      <c r="G29" s="993">
        <f>SUM(G21,G23:G28)</f>
        <v>5387925479</v>
      </c>
      <c r="H29" s="994"/>
      <c r="I29" s="993">
        <f t="shared" si="1"/>
        <v>5393313404.4789991</v>
      </c>
      <c r="J29" s="993">
        <f t="shared" si="5"/>
        <v>5398706717.8834772</v>
      </c>
      <c r="K29" s="993">
        <f t="shared" si="5"/>
        <v>5404105424.6013603</v>
      </c>
      <c r="M29" s="994">
        <f t="shared" si="6"/>
        <v>5393313400</v>
      </c>
      <c r="N29" s="994">
        <f t="shared" si="6"/>
        <v>5398706700</v>
      </c>
      <c r="O29" s="994">
        <f t="shared" si="6"/>
        <v>5404105400</v>
      </c>
    </row>
    <row r="30" spans="1:15" x14ac:dyDescent="0.25">
      <c r="C30" s="119"/>
      <c r="I30" s="993">
        <f t="shared" si="1"/>
        <v>0</v>
      </c>
      <c r="J30" s="993">
        <f t="shared" si="5"/>
        <v>0</v>
      </c>
      <c r="K30" s="993">
        <f t="shared" si="5"/>
        <v>0</v>
      </c>
      <c r="L30" s="73"/>
      <c r="M30" s="994">
        <f t="shared" si="6"/>
        <v>0</v>
      </c>
      <c r="N30" s="994">
        <f t="shared" si="6"/>
        <v>0</v>
      </c>
      <c r="O30" s="994">
        <f t="shared" si="6"/>
        <v>0</v>
      </c>
    </row>
    <row r="31" spans="1:15" x14ac:dyDescent="0.25">
      <c r="C31" s="119"/>
    </row>
    <row r="32" spans="1:15" x14ac:dyDescent="0.25">
      <c r="C32" s="119"/>
    </row>
    <row r="33" spans="3:7" ht="16.5" customHeight="1" x14ac:dyDescent="0.25">
      <c r="C33" s="119"/>
    </row>
    <row r="34" spans="3:7" x14ac:dyDescent="0.25">
      <c r="C34" s="119"/>
    </row>
    <row r="35" spans="3:7" x14ac:dyDescent="0.25">
      <c r="C35" s="119"/>
    </row>
    <row r="36" spans="3:7" s="119" customFormat="1" x14ac:dyDescent="0.25">
      <c r="F36" s="62"/>
      <c r="G36" s="991"/>
    </row>
    <row r="37" spans="3:7" s="119" customFormat="1" x14ac:dyDescent="0.25">
      <c r="F37" s="62"/>
      <c r="G37" s="991"/>
    </row>
    <row r="38" spans="3:7" s="119" customFormat="1" x14ac:dyDescent="0.25">
      <c r="F38" s="62"/>
      <c r="G38" s="991"/>
    </row>
    <row r="39" spans="3:7" s="119" customFormat="1" x14ac:dyDescent="0.25">
      <c r="F39" s="62"/>
      <c r="G39" s="991"/>
    </row>
    <row r="40" spans="3:7" s="119" customFormat="1" x14ac:dyDescent="0.25">
      <c r="F40" s="62"/>
      <c r="G40" s="991"/>
    </row>
    <row r="41" spans="3:7" s="119" customFormat="1" x14ac:dyDescent="0.25">
      <c r="F41" s="62"/>
      <c r="G41" s="991"/>
    </row>
    <row r="42" spans="3:7" s="119" customFormat="1" x14ac:dyDescent="0.25">
      <c r="F42" s="62"/>
      <c r="G42" s="991"/>
    </row>
  </sheetData>
  <mergeCells count="4">
    <mergeCell ref="A1:E1"/>
    <mergeCell ref="A2:B2"/>
    <mergeCell ref="A17:E17"/>
    <mergeCell ref="A18:B18"/>
  </mergeCells>
  <printOptions horizontalCentered="1"/>
  <pageMargins left="0.78740157480314965" right="0.78740157480314965" top="1.4173228346456694" bottom="0.86614173228346458" header="0.55118110236220474" footer="0.59055118110236227"/>
  <pageSetup paperSize="9" scale="75" fitToWidth="3" fitToHeight="2" orientation="portrait" r:id="rId1"/>
  <headerFooter alignWithMargins="0">
    <oddHeader>&amp;C&amp;"Times New Roman CE,Félkövér"&amp;12BONYHÁD VÁROS ÖNKORMÁNYZATA
2016. ÉVI KÖLTSÉGVETÉSI ÉVET KÖVETŐ 3 ÉV
 TERVEZETT BEVÉTELEI, KIADÁSAI&amp;R&amp;"Times New Roman CE,Félkövér dőlt" 17.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B1" zoomScale="115" zoomScaleNormal="100" zoomScaleSheetLayoutView="115" workbookViewId="0">
      <selection activeCell="C17" sqref="C17:N24"/>
    </sheetView>
  </sheetViews>
  <sheetFormatPr defaultRowHeight="15.75" x14ac:dyDescent="0.25"/>
  <cols>
    <col min="1" max="1" width="4.140625" style="500" customWidth="1"/>
    <col min="2" max="2" width="25.5703125" style="499" customWidth="1"/>
    <col min="3" max="4" width="9.5703125" style="499" bestFit="1" customWidth="1"/>
    <col min="5" max="5" width="10.85546875" style="499" bestFit="1" customWidth="1"/>
    <col min="6" max="13" width="9.5703125" style="499" bestFit="1" customWidth="1"/>
    <col min="14" max="14" width="10.140625" style="499" bestFit="1" customWidth="1"/>
    <col min="15" max="15" width="10.85546875" style="500" customWidth="1"/>
    <col min="16" max="256" width="9.140625" style="499"/>
    <col min="257" max="257" width="4.140625" style="499" customWidth="1"/>
    <col min="258" max="258" width="25.5703125" style="499" customWidth="1"/>
    <col min="259" max="260" width="7.7109375" style="499" customWidth="1"/>
    <col min="261" max="261" width="8.140625" style="499" customWidth="1"/>
    <col min="262" max="262" width="7.5703125" style="499" customWidth="1"/>
    <col min="263" max="263" width="7.42578125" style="499" customWidth="1"/>
    <col min="264" max="264" width="7.5703125" style="499" customWidth="1"/>
    <col min="265" max="265" width="7" style="499" customWidth="1"/>
    <col min="266" max="270" width="8.140625" style="499" customWidth="1"/>
    <col min="271" max="271" width="10.85546875" style="499" customWidth="1"/>
    <col min="272" max="512" width="9.140625" style="499"/>
    <col min="513" max="513" width="4.140625" style="499" customWidth="1"/>
    <col min="514" max="514" width="25.5703125" style="499" customWidth="1"/>
    <col min="515" max="516" width="7.7109375" style="499" customWidth="1"/>
    <col min="517" max="517" width="8.140625" style="499" customWidth="1"/>
    <col min="518" max="518" width="7.5703125" style="499" customWidth="1"/>
    <col min="519" max="519" width="7.42578125" style="499" customWidth="1"/>
    <col min="520" max="520" width="7.5703125" style="499" customWidth="1"/>
    <col min="521" max="521" width="7" style="499" customWidth="1"/>
    <col min="522" max="526" width="8.140625" style="499" customWidth="1"/>
    <col min="527" max="527" width="10.85546875" style="499" customWidth="1"/>
    <col min="528" max="768" width="9.140625" style="499"/>
    <col min="769" max="769" width="4.140625" style="499" customWidth="1"/>
    <col min="770" max="770" width="25.5703125" style="499" customWidth="1"/>
    <col min="771" max="772" width="7.7109375" style="499" customWidth="1"/>
    <col min="773" max="773" width="8.140625" style="499" customWidth="1"/>
    <col min="774" max="774" width="7.5703125" style="499" customWidth="1"/>
    <col min="775" max="775" width="7.42578125" style="499" customWidth="1"/>
    <col min="776" max="776" width="7.5703125" style="499" customWidth="1"/>
    <col min="777" max="777" width="7" style="499" customWidth="1"/>
    <col min="778" max="782" width="8.140625" style="499" customWidth="1"/>
    <col min="783" max="783" width="10.85546875" style="499" customWidth="1"/>
    <col min="784" max="1024" width="9.140625" style="499"/>
    <col min="1025" max="1025" width="4.140625" style="499" customWidth="1"/>
    <col min="1026" max="1026" width="25.5703125" style="499" customWidth="1"/>
    <col min="1027" max="1028" width="7.7109375" style="499" customWidth="1"/>
    <col min="1029" max="1029" width="8.140625" style="499" customWidth="1"/>
    <col min="1030" max="1030" width="7.5703125" style="499" customWidth="1"/>
    <col min="1031" max="1031" width="7.42578125" style="499" customWidth="1"/>
    <col min="1032" max="1032" width="7.5703125" style="499" customWidth="1"/>
    <col min="1033" max="1033" width="7" style="499" customWidth="1"/>
    <col min="1034" max="1038" width="8.140625" style="499" customWidth="1"/>
    <col min="1039" max="1039" width="10.85546875" style="499" customWidth="1"/>
    <col min="1040" max="1280" width="9.140625" style="499"/>
    <col min="1281" max="1281" width="4.140625" style="499" customWidth="1"/>
    <col min="1282" max="1282" width="25.5703125" style="499" customWidth="1"/>
    <col min="1283" max="1284" width="7.7109375" style="499" customWidth="1"/>
    <col min="1285" max="1285" width="8.140625" style="499" customWidth="1"/>
    <col min="1286" max="1286" width="7.5703125" style="499" customWidth="1"/>
    <col min="1287" max="1287" width="7.42578125" style="499" customWidth="1"/>
    <col min="1288" max="1288" width="7.5703125" style="499" customWidth="1"/>
    <col min="1289" max="1289" width="7" style="499" customWidth="1"/>
    <col min="1290" max="1294" width="8.140625" style="499" customWidth="1"/>
    <col min="1295" max="1295" width="10.85546875" style="499" customWidth="1"/>
    <col min="1296" max="1536" width="9.140625" style="499"/>
    <col min="1537" max="1537" width="4.140625" style="499" customWidth="1"/>
    <col min="1538" max="1538" width="25.5703125" style="499" customWidth="1"/>
    <col min="1539" max="1540" width="7.7109375" style="499" customWidth="1"/>
    <col min="1541" max="1541" width="8.140625" style="499" customWidth="1"/>
    <col min="1542" max="1542" width="7.5703125" style="499" customWidth="1"/>
    <col min="1543" max="1543" width="7.42578125" style="499" customWidth="1"/>
    <col min="1544" max="1544" width="7.5703125" style="499" customWidth="1"/>
    <col min="1545" max="1545" width="7" style="499" customWidth="1"/>
    <col min="1546" max="1550" width="8.140625" style="499" customWidth="1"/>
    <col min="1551" max="1551" width="10.85546875" style="499" customWidth="1"/>
    <col min="1552" max="1792" width="9.140625" style="499"/>
    <col min="1793" max="1793" width="4.140625" style="499" customWidth="1"/>
    <col min="1794" max="1794" width="25.5703125" style="499" customWidth="1"/>
    <col min="1795" max="1796" width="7.7109375" style="499" customWidth="1"/>
    <col min="1797" max="1797" width="8.140625" style="499" customWidth="1"/>
    <col min="1798" max="1798" width="7.5703125" style="499" customWidth="1"/>
    <col min="1799" max="1799" width="7.42578125" style="499" customWidth="1"/>
    <col min="1800" max="1800" width="7.5703125" style="499" customWidth="1"/>
    <col min="1801" max="1801" width="7" style="499" customWidth="1"/>
    <col min="1802" max="1806" width="8.140625" style="499" customWidth="1"/>
    <col min="1807" max="1807" width="10.85546875" style="499" customWidth="1"/>
    <col min="1808" max="2048" width="9.140625" style="499"/>
    <col min="2049" max="2049" width="4.140625" style="499" customWidth="1"/>
    <col min="2050" max="2050" width="25.5703125" style="499" customWidth="1"/>
    <col min="2051" max="2052" width="7.7109375" style="499" customWidth="1"/>
    <col min="2053" max="2053" width="8.140625" style="499" customWidth="1"/>
    <col min="2054" max="2054" width="7.5703125" style="499" customWidth="1"/>
    <col min="2055" max="2055" width="7.42578125" style="499" customWidth="1"/>
    <col min="2056" max="2056" width="7.5703125" style="499" customWidth="1"/>
    <col min="2057" max="2057" width="7" style="499" customWidth="1"/>
    <col min="2058" max="2062" width="8.140625" style="499" customWidth="1"/>
    <col min="2063" max="2063" width="10.85546875" style="499" customWidth="1"/>
    <col min="2064" max="2304" width="9.140625" style="499"/>
    <col min="2305" max="2305" width="4.140625" style="499" customWidth="1"/>
    <col min="2306" max="2306" width="25.5703125" style="499" customWidth="1"/>
    <col min="2307" max="2308" width="7.7109375" style="499" customWidth="1"/>
    <col min="2309" max="2309" width="8.140625" style="499" customWidth="1"/>
    <col min="2310" max="2310" width="7.5703125" style="499" customWidth="1"/>
    <col min="2311" max="2311" width="7.42578125" style="499" customWidth="1"/>
    <col min="2312" max="2312" width="7.5703125" style="499" customWidth="1"/>
    <col min="2313" max="2313" width="7" style="499" customWidth="1"/>
    <col min="2314" max="2318" width="8.140625" style="499" customWidth="1"/>
    <col min="2319" max="2319" width="10.85546875" style="499" customWidth="1"/>
    <col min="2320" max="2560" width="9.140625" style="499"/>
    <col min="2561" max="2561" width="4.140625" style="499" customWidth="1"/>
    <col min="2562" max="2562" width="25.5703125" style="499" customWidth="1"/>
    <col min="2563" max="2564" width="7.7109375" style="499" customWidth="1"/>
    <col min="2565" max="2565" width="8.140625" style="499" customWidth="1"/>
    <col min="2566" max="2566" width="7.5703125" style="499" customWidth="1"/>
    <col min="2567" max="2567" width="7.42578125" style="499" customWidth="1"/>
    <col min="2568" max="2568" width="7.5703125" style="499" customWidth="1"/>
    <col min="2569" max="2569" width="7" style="499" customWidth="1"/>
    <col min="2570" max="2574" width="8.140625" style="499" customWidth="1"/>
    <col min="2575" max="2575" width="10.85546875" style="499" customWidth="1"/>
    <col min="2576" max="2816" width="9.140625" style="499"/>
    <col min="2817" max="2817" width="4.140625" style="499" customWidth="1"/>
    <col min="2818" max="2818" width="25.5703125" style="499" customWidth="1"/>
    <col min="2819" max="2820" width="7.7109375" style="499" customWidth="1"/>
    <col min="2821" max="2821" width="8.140625" style="499" customWidth="1"/>
    <col min="2822" max="2822" width="7.5703125" style="499" customWidth="1"/>
    <col min="2823" max="2823" width="7.42578125" style="499" customWidth="1"/>
    <col min="2824" max="2824" width="7.5703125" style="499" customWidth="1"/>
    <col min="2825" max="2825" width="7" style="499" customWidth="1"/>
    <col min="2826" max="2830" width="8.140625" style="499" customWidth="1"/>
    <col min="2831" max="2831" width="10.85546875" style="499" customWidth="1"/>
    <col min="2832" max="3072" width="9.140625" style="499"/>
    <col min="3073" max="3073" width="4.140625" style="499" customWidth="1"/>
    <col min="3074" max="3074" width="25.5703125" style="499" customWidth="1"/>
    <col min="3075" max="3076" width="7.7109375" style="499" customWidth="1"/>
    <col min="3077" max="3077" width="8.140625" style="499" customWidth="1"/>
    <col min="3078" max="3078" width="7.5703125" style="499" customWidth="1"/>
    <col min="3079" max="3079" width="7.42578125" style="499" customWidth="1"/>
    <col min="3080" max="3080" width="7.5703125" style="499" customWidth="1"/>
    <col min="3081" max="3081" width="7" style="499" customWidth="1"/>
    <col min="3082" max="3086" width="8.140625" style="499" customWidth="1"/>
    <col min="3087" max="3087" width="10.85546875" style="499" customWidth="1"/>
    <col min="3088" max="3328" width="9.140625" style="499"/>
    <col min="3329" max="3329" width="4.140625" style="499" customWidth="1"/>
    <col min="3330" max="3330" width="25.5703125" style="499" customWidth="1"/>
    <col min="3331" max="3332" width="7.7109375" style="499" customWidth="1"/>
    <col min="3333" max="3333" width="8.140625" style="499" customWidth="1"/>
    <col min="3334" max="3334" width="7.5703125" style="499" customWidth="1"/>
    <col min="3335" max="3335" width="7.42578125" style="499" customWidth="1"/>
    <col min="3336" max="3336" width="7.5703125" style="499" customWidth="1"/>
    <col min="3337" max="3337" width="7" style="499" customWidth="1"/>
    <col min="3338" max="3342" width="8.140625" style="499" customWidth="1"/>
    <col min="3343" max="3343" width="10.85546875" style="499" customWidth="1"/>
    <col min="3344" max="3584" width="9.140625" style="499"/>
    <col min="3585" max="3585" width="4.140625" style="499" customWidth="1"/>
    <col min="3586" max="3586" width="25.5703125" style="499" customWidth="1"/>
    <col min="3587" max="3588" width="7.7109375" style="499" customWidth="1"/>
    <col min="3589" max="3589" width="8.140625" style="499" customWidth="1"/>
    <col min="3590" max="3590" width="7.5703125" style="499" customWidth="1"/>
    <col min="3591" max="3591" width="7.42578125" style="499" customWidth="1"/>
    <col min="3592" max="3592" width="7.5703125" style="499" customWidth="1"/>
    <col min="3593" max="3593" width="7" style="499" customWidth="1"/>
    <col min="3594" max="3598" width="8.140625" style="499" customWidth="1"/>
    <col min="3599" max="3599" width="10.85546875" style="499" customWidth="1"/>
    <col min="3600" max="3840" width="9.140625" style="499"/>
    <col min="3841" max="3841" width="4.140625" style="499" customWidth="1"/>
    <col min="3842" max="3842" width="25.5703125" style="499" customWidth="1"/>
    <col min="3843" max="3844" width="7.7109375" style="499" customWidth="1"/>
    <col min="3845" max="3845" width="8.140625" style="499" customWidth="1"/>
    <col min="3846" max="3846" width="7.5703125" style="499" customWidth="1"/>
    <col min="3847" max="3847" width="7.42578125" style="499" customWidth="1"/>
    <col min="3848" max="3848" width="7.5703125" style="499" customWidth="1"/>
    <col min="3849" max="3849" width="7" style="499" customWidth="1"/>
    <col min="3850" max="3854" width="8.140625" style="499" customWidth="1"/>
    <col min="3855" max="3855" width="10.85546875" style="499" customWidth="1"/>
    <col min="3856" max="4096" width="9.140625" style="499"/>
    <col min="4097" max="4097" width="4.140625" style="499" customWidth="1"/>
    <col min="4098" max="4098" width="25.5703125" style="499" customWidth="1"/>
    <col min="4099" max="4100" width="7.7109375" style="499" customWidth="1"/>
    <col min="4101" max="4101" width="8.140625" style="499" customWidth="1"/>
    <col min="4102" max="4102" width="7.5703125" style="499" customWidth="1"/>
    <col min="4103" max="4103" width="7.42578125" style="499" customWidth="1"/>
    <col min="4104" max="4104" width="7.5703125" style="499" customWidth="1"/>
    <col min="4105" max="4105" width="7" style="499" customWidth="1"/>
    <col min="4106" max="4110" width="8.140625" style="499" customWidth="1"/>
    <col min="4111" max="4111" width="10.85546875" style="499" customWidth="1"/>
    <col min="4112" max="4352" width="9.140625" style="499"/>
    <col min="4353" max="4353" width="4.140625" style="499" customWidth="1"/>
    <col min="4354" max="4354" width="25.5703125" style="499" customWidth="1"/>
    <col min="4355" max="4356" width="7.7109375" style="499" customWidth="1"/>
    <col min="4357" max="4357" width="8.140625" style="499" customWidth="1"/>
    <col min="4358" max="4358" width="7.5703125" style="499" customWidth="1"/>
    <col min="4359" max="4359" width="7.42578125" style="499" customWidth="1"/>
    <col min="4360" max="4360" width="7.5703125" style="499" customWidth="1"/>
    <col min="4361" max="4361" width="7" style="499" customWidth="1"/>
    <col min="4362" max="4366" width="8.140625" style="499" customWidth="1"/>
    <col min="4367" max="4367" width="10.85546875" style="499" customWidth="1"/>
    <col min="4368" max="4608" width="9.140625" style="499"/>
    <col min="4609" max="4609" width="4.140625" style="499" customWidth="1"/>
    <col min="4610" max="4610" width="25.5703125" style="499" customWidth="1"/>
    <col min="4611" max="4612" width="7.7109375" style="499" customWidth="1"/>
    <col min="4613" max="4613" width="8.140625" style="499" customWidth="1"/>
    <col min="4614" max="4614" width="7.5703125" style="499" customWidth="1"/>
    <col min="4615" max="4615" width="7.42578125" style="499" customWidth="1"/>
    <col min="4616" max="4616" width="7.5703125" style="499" customWidth="1"/>
    <col min="4617" max="4617" width="7" style="499" customWidth="1"/>
    <col min="4618" max="4622" width="8.140625" style="499" customWidth="1"/>
    <col min="4623" max="4623" width="10.85546875" style="499" customWidth="1"/>
    <col min="4624" max="4864" width="9.140625" style="499"/>
    <col min="4865" max="4865" width="4.140625" style="499" customWidth="1"/>
    <col min="4866" max="4866" width="25.5703125" style="499" customWidth="1"/>
    <col min="4867" max="4868" width="7.7109375" style="499" customWidth="1"/>
    <col min="4869" max="4869" width="8.140625" style="499" customWidth="1"/>
    <col min="4870" max="4870" width="7.5703125" style="499" customWidth="1"/>
    <col min="4871" max="4871" width="7.42578125" style="499" customWidth="1"/>
    <col min="4872" max="4872" width="7.5703125" style="499" customWidth="1"/>
    <col min="4873" max="4873" width="7" style="499" customWidth="1"/>
    <col min="4874" max="4878" width="8.140625" style="499" customWidth="1"/>
    <col min="4879" max="4879" width="10.85546875" style="499" customWidth="1"/>
    <col min="4880" max="5120" width="9.140625" style="499"/>
    <col min="5121" max="5121" width="4.140625" style="499" customWidth="1"/>
    <col min="5122" max="5122" width="25.5703125" style="499" customWidth="1"/>
    <col min="5123" max="5124" width="7.7109375" style="499" customWidth="1"/>
    <col min="5125" max="5125" width="8.140625" style="499" customWidth="1"/>
    <col min="5126" max="5126" width="7.5703125" style="499" customWidth="1"/>
    <col min="5127" max="5127" width="7.42578125" style="499" customWidth="1"/>
    <col min="5128" max="5128" width="7.5703125" style="499" customWidth="1"/>
    <col min="5129" max="5129" width="7" style="499" customWidth="1"/>
    <col min="5130" max="5134" width="8.140625" style="499" customWidth="1"/>
    <col min="5135" max="5135" width="10.85546875" style="499" customWidth="1"/>
    <col min="5136" max="5376" width="9.140625" style="499"/>
    <col min="5377" max="5377" width="4.140625" style="499" customWidth="1"/>
    <col min="5378" max="5378" width="25.5703125" style="499" customWidth="1"/>
    <col min="5379" max="5380" width="7.7109375" style="499" customWidth="1"/>
    <col min="5381" max="5381" width="8.140625" style="499" customWidth="1"/>
    <col min="5382" max="5382" width="7.5703125" style="499" customWidth="1"/>
    <col min="5383" max="5383" width="7.42578125" style="499" customWidth="1"/>
    <col min="5384" max="5384" width="7.5703125" style="499" customWidth="1"/>
    <col min="5385" max="5385" width="7" style="499" customWidth="1"/>
    <col min="5386" max="5390" width="8.140625" style="499" customWidth="1"/>
    <col min="5391" max="5391" width="10.85546875" style="499" customWidth="1"/>
    <col min="5392" max="5632" width="9.140625" style="499"/>
    <col min="5633" max="5633" width="4.140625" style="499" customWidth="1"/>
    <col min="5634" max="5634" width="25.5703125" style="499" customWidth="1"/>
    <col min="5635" max="5636" width="7.7109375" style="499" customWidth="1"/>
    <col min="5637" max="5637" width="8.140625" style="499" customWidth="1"/>
    <col min="5638" max="5638" width="7.5703125" style="499" customWidth="1"/>
    <col min="5639" max="5639" width="7.42578125" style="499" customWidth="1"/>
    <col min="5640" max="5640" width="7.5703125" style="499" customWidth="1"/>
    <col min="5641" max="5641" width="7" style="499" customWidth="1"/>
    <col min="5642" max="5646" width="8.140625" style="499" customWidth="1"/>
    <col min="5647" max="5647" width="10.85546875" style="499" customWidth="1"/>
    <col min="5648" max="5888" width="9.140625" style="499"/>
    <col min="5889" max="5889" width="4.140625" style="499" customWidth="1"/>
    <col min="5890" max="5890" width="25.5703125" style="499" customWidth="1"/>
    <col min="5891" max="5892" width="7.7109375" style="499" customWidth="1"/>
    <col min="5893" max="5893" width="8.140625" style="499" customWidth="1"/>
    <col min="5894" max="5894" width="7.5703125" style="499" customWidth="1"/>
    <col min="5895" max="5895" width="7.42578125" style="499" customWidth="1"/>
    <col min="5896" max="5896" width="7.5703125" style="499" customWidth="1"/>
    <col min="5897" max="5897" width="7" style="499" customWidth="1"/>
    <col min="5898" max="5902" width="8.140625" style="499" customWidth="1"/>
    <col min="5903" max="5903" width="10.85546875" style="499" customWidth="1"/>
    <col min="5904" max="6144" width="9.140625" style="499"/>
    <col min="6145" max="6145" width="4.140625" style="499" customWidth="1"/>
    <col min="6146" max="6146" width="25.5703125" style="499" customWidth="1"/>
    <col min="6147" max="6148" width="7.7109375" style="499" customWidth="1"/>
    <col min="6149" max="6149" width="8.140625" style="499" customWidth="1"/>
    <col min="6150" max="6150" width="7.5703125" style="499" customWidth="1"/>
    <col min="6151" max="6151" width="7.42578125" style="499" customWidth="1"/>
    <col min="6152" max="6152" width="7.5703125" style="499" customWidth="1"/>
    <col min="6153" max="6153" width="7" style="499" customWidth="1"/>
    <col min="6154" max="6158" width="8.140625" style="499" customWidth="1"/>
    <col min="6159" max="6159" width="10.85546875" style="499" customWidth="1"/>
    <col min="6160" max="6400" width="9.140625" style="499"/>
    <col min="6401" max="6401" width="4.140625" style="499" customWidth="1"/>
    <col min="6402" max="6402" width="25.5703125" style="499" customWidth="1"/>
    <col min="6403" max="6404" width="7.7109375" style="499" customWidth="1"/>
    <col min="6405" max="6405" width="8.140625" style="499" customWidth="1"/>
    <col min="6406" max="6406" width="7.5703125" style="499" customWidth="1"/>
    <col min="6407" max="6407" width="7.42578125" style="499" customWidth="1"/>
    <col min="6408" max="6408" width="7.5703125" style="499" customWidth="1"/>
    <col min="6409" max="6409" width="7" style="499" customWidth="1"/>
    <col min="6410" max="6414" width="8.140625" style="499" customWidth="1"/>
    <col min="6415" max="6415" width="10.85546875" style="499" customWidth="1"/>
    <col min="6416" max="6656" width="9.140625" style="499"/>
    <col min="6657" max="6657" width="4.140625" style="499" customWidth="1"/>
    <col min="6658" max="6658" width="25.5703125" style="499" customWidth="1"/>
    <col min="6659" max="6660" width="7.7109375" style="499" customWidth="1"/>
    <col min="6661" max="6661" width="8.140625" style="499" customWidth="1"/>
    <col min="6662" max="6662" width="7.5703125" style="499" customWidth="1"/>
    <col min="6663" max="6663" width="7.42578125" style="499" customWidth="1"/>
    <col min="6664" max="6664" width="7.5703125" style="499" customWidth="1"/>
    <col min="6665" max="6665" width="7" style="499" customWidth="1"/>
    <col min="6666" max="6670" width="8.140625" style="499" customWidth="1"/>
    <col min="6671" max="6671" width="10.85546875" style="499" customWidth="1"/>
    <col min="6672" max="6912" width="9.140625" style="499"/>
    <col min="6913" max="6913" width="4.140625" style="499" customWidth="1"/>
    <col min="6914" max="6914" width="25.5703125" style="499" customWidth="1"/>
    <col min="6915" max="6916" width="7.7109375" style="499" customWidth="1"/>
    <col min="6917" max="6917" width="8.140625" style="499" customWidth="1"/>
    <col min="6918" max="6918" width="7.5703125" style="499" customWidth="1"/>
    <col min="6919" max="6919" width="7.42578125" style="499" customWidth="1"/>
    <col min="6920" max="6920" width="7.5703125" style="499" customWidth="1"/>
    <col min="6921" max="6921" width="7" style="499" customWidth="1"/>
    <col min="6922" max="6926" width="8.140625" style="499" customWidth="1"/>
    <col min="6927" max="6927" width="10.85546875" style="499" customWidth="1"/>
    <col min="6928" max="7168" width="9.140625" style="499"/>
    <col min="7169" max="7169" width="4.140625" style="499" customWidth="1"/>
    <col min="7170" max="7170" width="25.5703125" style="499" customWidth="1"/>
    <col min="7171" max="7172" width="7.7109375" style="499" customWidth="1"/>
    <col min="7173" max="7173" width="8.140625" style="499" customWidth="1"/>
    <col min="7174" max="7174" width="7.5703125" style="499" customWidth="1"/>
    <col min="7175" max="7175" width="7.42578125" style="499" customWidth="1"/>
    <col min="7176" max="7176" width="7.5703125" style="499" customWidth="1"/>
    <col min="7177" max="7177" width="7" style="499" customWidth="1"/>
    <col min="7178" max="7182" width="8.140625" style="499" customWidth="1"/>
    <col min="7183" max="7183" width="10.85546875" style="499" customWidth="1"/>
    <col min="7184" max="7424" width="9.140625" style="499"/>
    <col min="7425" max="7425" width="4.140625" style="499" customWidth="1"/>
    <col min="7426" max="7426" width="25.5703125" style="499" customWidth="1"/>
    <col min="7427" max="7428" width="7.7109375" style="499" customWidth="1"/>
    <col min="7429" max="7429" width="8.140625" style="499" customWidth="1"/>
    <col min="7430" max="7430" width="7.5703125" style="499" customWidth="1"/>
    <col min="7431" max="7431" width="7.42578125" style="499" customWidth="1"/>
    <col min="7432" max="7432" width="7.5703125" style="499" customWidth="1"/>
    <col min="7433" max="7433" width="7" style="499" customWidth="1"/>
    <col min="7434" max="7438" width="8.140625" style="499" customWidth="1"/>
    <col min="7439" max="7439" width="10.85546875" style="499" customWidth="1"/>
    <col min="7440" max="7680" width="9.140625" style="499"/>
    <col min="7681" max="7681" width="4.140625" style="499" customWidth="1"/>
    <col min="7682" max="7682" width="25.5703125" style="499" customWidth="1"/>
    <col min="7683" max="7684" width="7.7109375" style="499" customWidth="1"/>
    <col min="7685" max="7685" width="8.140625" style="499" customWidth="1"/>
    <col min="7686" max="7686" width="7.5703125" style="499" customWidth="1"/>
    <col min="7687" max="7687" width="7.42578125" style="499" customWidth="1"/>
    <col min="7688" max="7688" width="7.5703125" style="499" customWidth="1"/>
    <col min="7689" max="7689" width="7" style="499" customWidth="1"/>
    <col min="7690" max="7694" width="8.140625" style="499" customWidth="1"/>
    <col min="7695" max="7695" width="10.85546875" style="499" customWidth="1"/>
    <col min="7696" max="7936" width="9.140625" style="499"/>
    <col min="7937" max="7937" width="4.140625" style="499" customWidth="1"/>
    <col min="7938" max="7938" width="25.5703125" style="499" customWidth="1"/>
    <col min="7939" max="7940" width="7.7109375" style="499" customWidth="1"/>
    <col min="7941" max="7941" width="8.140625" style="499" customWidth="1"/>
    <col min="7942" max="7942" width="7.5703125" style="499" customWidth="1"/>
    <col min="7943" max="7943" width="7.42578125" style="499" customWidth="1"/>
    <col min="7944" max="7944" width="7.5703125" style="499" customWidth="1"/>
    <col min="7945" max="7945" width="7" style="499" customWidth="1"/>
    <col min="7946" max="7950" width="8.140625" style="499" customWidth="1"/>
    <col min="7951" max="7951" width="10.85546875" style="499" customWidth="1"/>
    <col min="7952" max="8192" width="9.140625" style="499"/>
    <col min="8193" max="8193" width="4.140625" style="499" customWidth="1"/>
    <col min="8194" max="8194" width="25.5703125" style="499" customWidth="1"/>
    <col min="8195" max="8196" width="7.7109375" style="499" customWidth="1"/>
    <col min="8197" max="8197" width="8.140625" style="499" customWidth="1"/>
    <col min="8198" max="8198" width="7.5703125" style="499" customWidth="1"/>
    <col min="8199" max="8199" width="7.42578125" style="499" customWidth="1"/>
    <col min="8200" max="8200" width="7.5703125" style="499" customWidth="1"/>
    <col min="8201" max="8201" width="7" style="499" customWidth="1"/>
    <col min="8202" max="8206" width="8.140625" style="499" customWidth="1"/>
    <col min="8207" max="8207" width="10.85546875" style="499" customWidth="1"/>
    <col min="8208" max="8448" width="9.140625" style="499"/>
    <col min="8449" max="8449" width="4.140625" style="499" customWidth="1"/>
    <col min="8450" max="8450" width="25.5703125" style="499" customWidth="1"/>
    <col min="8451" max="8452" width="7.7109375" style="499" customWidth="1"/>
    <col min="8453" max="8453" width="8.140625" style="499" customWidth="1"/>
    <col min="8454" max="8454" width="7.5703125" style="499" customWidth="1"/>
    <col min="8455" max="8455" width="7.42578125" style="499" customWidth="1"/>
    <col min="8456" max="8456" width="7.5703125" style="499" customWidth="1"/>
    <col min="8457" max="8457" width="7" style="499" customWidth="1"/>
    <col min="8458" max="8462" width="8.140625" style="499" customWidth="1"/>
    <col min="8463" max="8463" width="10.85546875" style="499" customWidth="1"/>
    <col min="8464" max="8704" width="9.140625" style="499"/>
    <col min="8705" max="8705" width="4.140625" style="499" customWidth="1"/>
    <col min="8706" max="8706" width="25.5703125" style="499" customWidth="1"/>
    <col min="8707" max="8708" width="7.7109375" style="499" customWidth="1"/>
    <col min="8709" max="8709" width="8.140625" style="499" customWidth="1"/>
    <col min="8710" max="8710" width="7.5703125" style="499" customWidth="1"/>
    <col min="8711" max="8711" width="7.42578125" style="499" customWidth="1"/>
    <col min="8712" max="8712" width="7.5703125" style="499" customWidth="1"/>
    <col min="8713" max="8713" width="7" style="499" customWidth="1"/>
    <col min="8714" max="8718" width="8.140625" style="499" customWidth="1"/>
    <col min="8719" max="8719" width="10.85546875" style="499" customWidth="1"/>
    <col min="8720" max="8960" width="9.140625" style="499"/>
    <col min="8961" max="8961" width="4.140625" style="499" customWidth="1"/>
    <col min="8962" max="8962" width="25.5703125" style="499" customWidth="1"/>
    <col min="8963" max="8964" width="7.7109375" style="499" customWidth="1"/>
    <col min="8965" max="8965" width="8.140625" style="499" customWidth="1"/>
    <col min="8966" max="8966" width="7.5703125" style="499" customWidth="1"/>
    <col min="8967" max="8967" width="7.42578125" style="499" customWidth="1"/>
    <col min="8968" max="8968" width="7.5703125" style="499" customWidth="1"/>
    <col min="8969" max="8969" width="7" style="499" customWidth="1"/>
    <col min="8970" max="8974" width="8.140625" style="499" customWidth="1"/>
    <col min="8975" max="8975" width="10.85546875" style="499" customWidth="1"/>
    <col min="8976" max="9216" width="9.140625" style="499"/>
    <col min="9217" max="9217" width="4.140625" style="499" customWidth="1"/>
    <col min="9218" max="9218" width="25.5703125" style="499" customWidth="1"/>
    <col min="9219" max="9220" width="7.7109375" style="499" customWidth="1"/>
    <col min="9221" max="9221" width="8.140625" style="499" customWidth="1"/>
    <col min="9222" max="9222" width="7.5703125" style="499" customWidth="1"/>
    <col min="9223" max="9223" width="7.42578125" style="499" customWidth="1"/>
    <col min="9224" max="9224" width="7.5703125" style="499" customWidth="1"/>
    <col min="9225" max="9225" width="7" style="499" customWidth="1"/>
    <col min="9226" max="9230" width="8.140625" style="499" customWidth="1"/>
    <col min="9231" max="9231" width="10.85546875" style="499" customWidth="1"/>
    <col min="9232" max="9472" width="9.140625" style="499"/>
    <col min="9473" max="9473" width="4.140625" style="499" customWidth="1"/>
    <col min="9474" max="9474" width="25.5703125" style="499" customWidth="1"/>
    <col min="9475" max="9476" width="7.7109375" style="499" customWidth="1"/>
    <col min="9477" max="9477" width="8.140625" style="499" customWidth="1"/>
    <col min="9478" max="9478" width="7.5703125" style="499" customWidth="1"/>
    <col min="9479" max="9479" width="7.42578125" style="499" customWidth="1"/>
    <col min="9480" max="9480" width="7.5703125" style="499" customWidth="1"/>
    <col min="9481" max="9481" width="7" style="499" customWidth="1"/>
    <col min="9482" max="9486" width="8.140625" style="499" customWidth="1"/>
    <col min="9487" max="9487" width="10.85546875" style="499" customWidth="1"/>
    <col min="9488" max="9728" width="9.140625" style="499"/>
    <col min="9729" max="9729" width="4.140625" style="499" customWidth="1"/>
    <col min="9730" max="9730" width="25.5703125" style="499" customWidth="1"/>
    <col min="9731" max="9732" width="7.7109375" style="499" customWidth="1"/>
    <col min="9733" max="9733" width="8.140625" style="499" customWidth="1"/>
    <col min="9734" max="9734" width="7.5703125" style="499" customWidth="1"/>
    <col min="9735" max="9735" width="7.42578125" style="499" customWidth="1"/>
    <col min="9736" max="9736" width="7.5703125" style="499" customWidth="1"/>
    <col min="9737" max="9737" width="7" style="499" customWidth="1"/>
    <col min="9738" max="9742" width="8.140625" style="499" customWidth="1"/>
    <col min="9743" max="9743" width="10.85546875" style="499" customWidth="1"/>
    <col min="9744" max="9984" width="9.140625" style="499"/>
    <col min="9985" max="9985" width="4.140625" style="499" customWidth="1"/>
    <col min="9986" max="9986" width="25.5703125" style="499" customWidth="1"/>
    <col min="9987" max="9988" width="7.7109375" style="499" customWidth="1"/>
    <col min="9989" max="9989" width="8.140625" style="499" customWidth="1"/>
    <col min="9990" max="9990" width="7.5703125" style="499" customWidth="1"/>
    <col min="9991" max="9991" width="7.42578125" style="499" customWidth="1"/>
    <col min="9992" max="9992" width="7.5703125" style="499" customWidth="1"/>
    <col min="9993" max="9993" width="7" style="499" customWidth="1"/>
    <col min="9994" max="9998" width="8.140625" style="499" customWidth="1"/>
    <col min="9999" max="9999" width="10.85546875" style="499" customWidth="1"/>
    <col min="10000" max="10240" width="9.140625" style="499"/>
    <col min="10241" max="10241" width="4.140625" style="499" customWidth="1"/>
    <col min="10242" max="10242" width="25.5703125" style="499" customWidth="1"/>
    <col min="10243" max="10244" width="7.7109375" style="499" customWidth="1"/>
    <col min="10245" max="10245" width="8.140625" style="499" customWidth="1"/>
    <col min="10246" max="10246" width="7.5703125" style="499" customWidth="1"/>
    <col min="10247" max="10247" width="7.42578125" style="499" customWidth="1"/>
    <col min="10248" max="10248" width="7.5703125" style="499" customWidth="1"/>
    <col min="10249" max="10249" width="7" style="499" customWidth="1"/>
    <col min="10250" max="10254" width="8.140625" style="499" customWidth="1"/>
    <col min="10255" max="10255" width="10.85546875" style="499" customWidth="1"/>
    <col min="10256" max="10496" width="9.140625" style="499"/>
    <col min="10497" max="10497" width="4.140625" style="499" customWidth="1"/>
    <col min="10498" max="10498" width="25.5703125" style="499" customWidth="1"/>
    <col min="10499" max="10500" width="7.7109375" style="499" customWidth="1"/>
    <col min="10501" max="10501" width="8.140625" style="499" customWidth="1"/>
    <col min="10502" max="10502" width="7.5703125" style="499" customWidth="1"/>
    <col min="10503" max="10503" width="7.42578125" style="499" customWidth="1"/>
    <col min="10504" max="10504" width="7.5703125" style="499" customWidth="1"/>
    <col min="10505" max="10505" width="7" style="499" customWidth="1"/>
    <col min="10506" max="10510" width="8.140625" style="499" customWidth="1"/>
    <col min="10511" max="10511" width="10.85546875" style="499" customWidth="1"/>
    <col min="10512" max="10752" width="9.140625" style="499"/>
    <col min="10753" max="10753" width="4.140625" style="499" customWidth="1"/>
    <col min="10754" max="10754" width="25.5703125" style="499" customWidth="1"/>
    <col min="10755" max="10756" width="7.7109375" style="499" customWidth="1"/>
    <col min="10757" max="10757" width="8.140625" style="499" customWidth="1"/>
    <col min="10758" max="10758" width="7.5703125" style="499" customWidth="1"/>
    <col min="10759" max="10759" width="7.42578125" style="499" customWidth="1"/>
    <col min="10760" max="10760" width="7.5703125" style="499" customWidth="1"/>
    <col min="10761" max="10761" width="7" style="499" customWidth="1"/>
    <col min="10762" max="10766" width="8.140625" style="499" customWidth="1"/>
    <col min="10767" max="10767" width="10.85546875" style="499" customWidth="1"/>
    <col min="10768" max="11008" width="9.140625" style="499"/>
    <col min="11009" max="11009" width="4.140625" style="499" customWidth="1"/>
    <col min="11010" max="11010" width="25.5703125" style="499" customWidth="1"/>
    <col min="11011" max="11012" width="7.7109375" style="499" customWidth="1"/>
    <col min="11013" max="11013" width="8.140625" style="499" customWidth="1"/>
    <col min="11014" max="11014" width="7.5703125" style="499" customWidth="1"/>
    <col min="11015" max="11015" width="7.42578125" style="499" customWidth="1"/>
    <col min="11016" max="11016" width="7.5703125" style="499" customWidth="1"/>
    <col min="11017" max="11017" width="7" style="499" customWidth="1"/>
    <col min="11018" max="11022" width="8.140625" style="499" customWidth="1"/>
    <col min="11023" max="11023" width="10.85546875" style="499" customWidth="1"/>
    <col min="11024" max="11264" width="9.140625" style="499"/>
    <col min="11265" max="11265" width="4.140625" style="499" customWidth="1"/>
    <col min="11266" max="11266" width="25.5703125" style="499" customWidth="1"/>
    <col min="11267" max="11268" width="7.7109375" style="499" customWidth="1"/>
    <col min="11269" max="11269" width="8.140625" style="499" customWidth="1"/>
    <col min="11270" max="11270" width="7.5703125" style="499" customWidth="1"/>
    <col min="11271" max="11271" width="7.42578125" style="499" customWidth="1"/>
    <col min="11272" max="11272" width="7.5703125" style="499" customWidth="1"/>
    <col min="11273" max="11273" width="7" style="499" customWidth="1"/>
    <col min="11274" max="11278" width="8.140625" style="499" customWidth="1"/>
    <col min="11279" max="11279" width="10.85546875" style="499" customWidth="1"/>
    <col min="11280" max="11520" width="9.140625" style="499"/>
    <col min="11521" max="11521" width="4.140625" style="499" customWidth="1"/>
    <col min="11522" max="11522" width="25.5703125" style="499" customWidth="1"/>
    <col min="11523" max="11524" width="7.7109375" style="499" customWidth="1"/>
    <col min="11525" max="11525" width="8.140625" style="499" customWidth="1"/>
    <col min="11526" max="11526" width="7.5703125" style="499" customWidth="1"/>
    <col min="11527" max="11527" width="7.42578125" style="499" customWidth="1"/>
    <col min="11528" max="11528" width="7.5703125" style="499" customWidth="1"/>
    <col min="11529" max="11529" width="7" style="499" customWidth="1"/>
    <col min="11530" max="11534" width="8.140625" style="499" customWidth="1"/>
    <col min="11535" max="11535" width="10.85546875" style="499" customWidth="1"/>
    <col min="11536" max="11776" width="9.140625" style="499"/>
    <col min="11777" max="11777" width="4.140625" style="499" customWidth="1"/>
    <col min="11778" max="11778" width="25.5703125" style="499" customWidth="1"/>
    <col min="11779" max="11780" width="7.7109375" style="499" customWidth="1"/>
    <col min="11781" max="11781" width="8.140625" style="499" customWidth="1"/>
    <col min="11782" max="11782" width="7.5703125" style="499" customWidth="1"/>
    <col min="11783" max="11783" width="7.42578125" style="499" customWidth="1"/>
    <col min="11784" max="11784" width="7.5703125" style="499" customWidth="1"/>
    <col min="11785" max="11785" width="7" style="499" customWidth="1"/>
    <col min="11786" max="11790" width="8.140625" style="499" customWidth="1"/>
    <col min="11791" max="11791" width="10.85546875" style="499" customWidth="1"/>
    <col min="11792" max="12032" width="9.140625" style="499"/>
    <col min="12033" max="12033" width="4.140625" style="499" customWidth="1"/>
    <col min="12034" max="12034" width="25.5703125" style="499" customWidth="1"/>
    <col min="12035" max="12036" width="7.7109375" style="499" customWidth="1"/>
    <col min="12037" max="12037" width="8.140625" style="499" customWidth="1"/>
    <col min="12038" max="12038" width="7.5703125" style="499" customWidth="1"/>
    <col min="12039" max="12039" width="7.42578125" style="499" customWidth="1"/>
    <col min="12040" max="12040" width="7.5703125" style="499" customWidth="1"/>
    <col min="12041" max="12041" width="7" style="499" customWidth="1"/>
    <col min="12042" max="12046" width="8.140625" style="499" customWidth="1"/>
    <col min="12047" max="12047" width="10.85546875" style="499" customWidth="1"/>
    <col min="12048" max="12288" width="9.140625" style="499"/>
    <col min="12289" max="12289" width="4.140625" style="499" customWidth="1"/>
    <col min="12290" max="12290" width="25.5703125" style="499" customWidth="1"/>
    <col min="12291" max="12292" width="7.7109375" style="499" customWidth="1"/>
    <col min="12293" max="12293" width="8.140625" style="499" customWidth="1"/>
    <col min="12294" max="12294" width="7.5703125" style="499" customWidth="1"/>
    <col min="12295" max="12295" width="7.42578125" style="499" customWidth="1"/>
    <col min="12296" max="12296" width="7.5703125" style="499" customWidth="1"/>
    <col min="12297" max="12297" width="7" style="499" customWidth="1"/>
    <col min="12298" max="12302" width="8.140625" style="499" customWidth="1"/>
    <col min="12303" max="12303" width="10.85546875" style="499" customWidth="1"/>
    <col min="12304" max="12544" width="9.140625" style="499"/>
    <col min="12545" max="12545" width="4.140625" style="499" customWidth="1"/>
    <col min="12546" max="12546" width="25.5703125" style="499" customWidth="1"/>
    <col min="12547" max="12548" width="7.7109375" style="499" customWidth="1"/>
    <col min="12549" max="12549" width="8.140625" style="499" customWidth="1"/>
    <col min="12550" max="12550" width="7.5703125" style="499" customWidth="1"/>
    <col min="12551" max="12551" width="7.42578125" style="499" customWidth="1"/>
    <col min="12552" max="12552" width="7.5703125" style="499" customWidth="1"/>
    <col min="12553" max="12553" width="7" style="499" customWidth="1"/>
    <col min="12554" max="12558" width="8.140625" style="499" customWidth="1"/>
    <col min="12559" max="12559" width="10.85546875" style="499" customWidth="1"/>
    <col min="12560" max="12800" width="9.140625" style="499"/>
    <col min="12801" max="12801" width="4.140625" style="499" customWidth="1"/>
    <col min="12802" max="12802" width="25.5703125" style="499" customWidth="1"/>
    <col min="12803" max="12804" width="7.7109375" style="499" customWidth="1"/>
    <col min="12805" max="12805" width="8.140625" style="499" customWidth="1"/>
    <col min="12806" max="12806" width="7.5703125" style="499" customWidth="1"/>
    <col min="12807" max="12807" width="7.42578125" style="499" customWidth="1"/>
    <col min="12808" max="12808" width="7.5703125" style="499" customWidth="1"/>
    <col min="12809" max="12809" width="7" style="499" customWidth="1"/>
    <col min="12810" max="12814" width="8.140625" style="499" customWidth="1"/>
    <col min="12815" max="12815" width="10.85546875" style="499" customWidth="1"/>
    <col min="12816" max="13056" width="9.140625" style="499"/>
    <col min="13057" max="13057" width="4.140625" style="499" customWidth="1"/>
    <col min="13058" max="13058" width="25.5703125" style="499" customWidth="1"/>
    <col min="13059" max="13060" width="7.7109375" style="499" customWidth="1"/>
    <col min="13061" max="13061" width="8.140625" style="499" customWidth="1"/>
    <col min="13062" max="13062" width="7.5703125" style="499" customWidth="1"/>
    <col min="13063" max="13063" width="7.42578125" style="499" customWidth="1"/>
    <col min="13064" max="13064" width="7.5703125" style="499" customWidth="1"/>
    <col min="13065" max="13065" width="7" style="499" customWidth="1"/>
    <col min="13066" max="13070" width="8.140625" style="499" customWidth="1"/>
    <col min="13071" max="13071" width="10.85546875" style="499" customWidth="1"/>
    <col min="13072" max="13312" width="9.140625" style="499"/>
    <col min="13313" max="13313" width="4.140625" style="499" customWidth="1"/>
    <col min="13314" max="13314" width="25.5703125" style="499" customWidth="1"/>
    <col min="13315" max="13316" width="7.7109375" style="499" customWidth="1"/>
    <col min="13317" max="13317" width="8.140625" style="499" customWidth="1"/>
    <col min="13318" max="13318" width="7.5703125" style="499" customWidth="1"/>
    <col min="13319" max="13319" width="7.42578125" style="499" customWidth="1"/>
    <col min="13320" max="13320" width="7.5703125" style="499" customWidth="1"/>
    <col min="13321" max="13321" width="7" style="499" customWidth="1"/>
    <col min="13322" max="13326" width="8.140625" style="499" customWidth="1"/>
    <col min="13327" max="13327" width="10.85546875" style="499" customWidth="1"/>
    <col min="13328" max="13568" width="9.140625" style="499"/>
    <col min="13569" max="13569" width="4.140625" style="499" customWidth="1"/>
    <col min="13570" max="13570" width="25.5703125" style="499" customWidth="1"/>
    <col min="13571" max="13572" width="7.7109375" style="499" customWidth="1"/>
    <col min="13573" max="13573" width="8.140625" style="499" customWidth="1"/>
    <col min="13574" max="13574" width="7.5703125" style="499" customWidth="1"/>
    <col min="13575" max="13575" width="7.42578125" style="499" customWidth="1"/>
    <col min="13576" max="13576" width="7.5703125" style="499" customWidth="1"/>
    <col min="13577" max="13577" width="7" style="499" customWidth="1"/>
    <col min="13578" max="13582" width="8.140625" style="499" customWidth="1"/>
    <col min="13583" max="13583" width="10.85546875" style="499" customWidth="1"/>
    <col min="13584" max="13824" width="9.140625" style="499"/>
    <col min="13825" max="13825" width="4.140625" style="499" customWidth="1"/>
    <col min="13826" max="13826" width="25.5703125" style="499" customWidth="1"/>
    <col min="13827" max="13828" width="7.7109375" style="499" customWidth="1"/>
    <col min="13829" max="13829" width="8.140625" style="499" customWidth="1"/>
    <col min="13830" max="13830" width="7.5703125" style="499" customWidth="1"/>
    <col min="13831" max="13831" width="7.42578125" style="499" customWidth="1"/>
    <col min="13832" max="13832" width="7.5703125" style="499" customWidth="1"/>
    <col min="13833" max="13833" width="7" style="499" customWidth="1"/>
    <col min="13834" max="13838" width="8.140625" style="499" customWidth="1"/>
    <col min="13839" max="13839" width="10.85546875" style="499" customWidth="1"/>
    <col min="13840" max="14080" width="9.140625" style="499"/>
    <col min="14081" max="14081" width="4.140625" style="499" customWidth="1"/>
    <col min="14082" max="14082" width="25.5703125" style="499" customWidth="1"/>
    <col min="14083" max="14084" width="7.7109375" style="499" customWidth="1"/>
    <col min="14085" max="14085" width="8.140625" style="499" customWidth="1"/>
    <col min="14086" max="14086" width="7.5703125" style="499" customWidth="1"/>
    <col min="14087" max="14087" width="7.42578125" style="499" customWidth="1"/>
    <col min="14088" max="14088" width="7.5703125" style="499" customWidth="1"/>
    <col min="14089" max="14089" width="7" style="499" customWidth="1"/>
    <col min="14090" max="14094" width="8.140625" style="499" customWidth="1"/>
    <col min="14095" max="14095" width="10.85546875" style="499" customWidth="1"/>
    <col min="14096" max="14336" width="9.140625" style="499"/>
    <col min="14337" max="14337" width="4.140625" style="499" customWidth="1"/>
    <col min="14338" max="14338" width="25.5703125" style="499" customWidth="1"/>
    <col min="14339" max="14340" width="7.7109375" style="499" customWidth="1"/>
    <col min="14341" max="14341" width="8.140625" style="499" customWidth="1"/>
    <col min="14342" max="14342" width="7.5703125" style="499" customWidth="1"/>
    <col min="14343" max="14343" width="7.42578125" style="499" customWidth="1"/>
    <col min="14344" max="14344" width="7.5703125" style="499" customWidth="1"/>
    <col min="14345" max="14345" width="7" style="499" customWidth="1"/>
    <col min="14346" max="14350" width="8.140625" style="499" customWidth="1"/>
    <col min="14351" max="14351" width="10.85546875" style="499" customWidth="1"/>
    <col min="14352" max="14592" width="9.140625" style="499"/>
    <col min="14593" max="14593" width="4.140625" style="499" customWidth="1"/>
    <col min="14594" max="14594" width="25.5703125" style="499" customWidth="1"/>
    <col min="14595" max="14596" width="7.7109375" style="499" customWidth="1"/>
    <col min="14597" max="14597" width="8.140625" style="499" customWidth="1"/>
    <col min="14598" max="14598" width="7.5703125" style="499" customWidth="1"/>
    <col min="14599" max="14599" width="7.42578125" style="499" customWidth="1"/>
    <col min="14600" max="14600" width="7.5703125" style="499" customWidth="1"/>
    <col min="14601" max="14601" width="7" style="499" customWidth="1"/>
    <col min="14602" max="14606" width="8.140625" style="499" customWidth="1"/>
    <col min="14607" max="14607" width="10.85546875" style="499" customWidth="1"/>
    <col min="14608" max="14848" width="9.140625" style="499"/>
    <col min="14849" max="14849" width="4.140625" style="499" customWidth="1"/>
    <col min="14850" max="14850" width="25.5703125" style="499" customWidth="1"/>
    <col min="14851" max="14852" width="7.7109375" style="499" customWidth="1"/>
    <col min="14853" max="14853" width="8.140625" style="499" customWidth="1"/>
    <col min="14854" max="14854" width="7.5703125" style="499" customWidth="1"/>
    <col min="14855" max="14855" width="7.42578125" style="499" customWidth="1"/>
    <col min="14856" max="14856" width="7.5703125" style="499" customWidth="1"/>
    <col min="14857" max="14857" width="7" style="499" customWidth="1"/>
    <col min="14858" max="14862" width="8.140625" style="499" customWidth="1"/>
    <col min="14863" max="14863" width="10.85546875" style="499" customWidth="1"/>
    <col min="14864" max="15104" width="9.140625" style="499"/>
    <col min="15105" max="15105" width="4.140625" style="499" customWidth="1"/>
    <col min="15106" max="15106" width="25.5703125" style="499" customWidth="1"/>
    <col min="15107" max="15108" width="7.7109375" style="499" customWidth="1"/>
    <col min="15109" max="15109" width="8.140625" style="499" customWidth="1"/>
    <col min="15110" max="15110" width="7.5703125" style="499" customWidth="1"/>
    <col min="15111" max="15111" width="7.42578125" style="499" customWidth="1"/>
    <col min="15112" max="15112" width="7.5703125" style="499" customWidth="1"/>
    <col min="15113" max="15113" width="7" style="499" customWidth="1"/>
    <col min="15114" max="15118" width="8.140625" style="499" customWidth="1"/>
    <col min="15119" max="15119" width="10.85546875" style="499" customWidth="1"/>
    <col min="15120" max="15360" width="9.140625" style="499"/>
    <col min="15361" max="15361" width="4.140625" style="499" customWidth="1"/>
    <col min="15362" max="15362" width="25.5703125" style="499" customWidth="1"/>
    <col min="15363" max="15364" width="7.7109375" style="499" customWidth="1"/>
    <col min="15365" max="15365" width="8.140625" style="499" customWidth="1"/>
    <col min="15366" max="15366" width="7.5703125" style="499" customWidth="1"/>
    <col min="15367" max="15367" width="7.42578125" style="499" customWidth="1"/>
    <col min="15368" max="15368" width="7.5703125" style="499" customWidth="1"/>
    <col min="15369" max="15369" width="7" style="499" customWidth="1"/>
    <col min="15370" max="15374" width="8.140625" style="499" customWidth="1"/>
    <col min="15375" max="15375" width="10.85546875" style="499" customWidth="1"/>
    <col min="15376" max="15616" width="9.140625" style="499"/>
    <col min="15617" max="15617" width="4.140625" style="499" customWidth="1"/>
    <col min="15618" max="15618" width="25.5703125" style="499" customWidth="1"/>
    <col min="15619" max="15620" width="7.7109375" style="499" customWidth="1"/>
    <col min="15621" max="15621" width="8.140625" style="499" customWidth="1"/>
    <col min="15622" max="15622" width="7.5703125" style="499" customWidth="1"/>
    <col min="15623" max="15623" width="7.42578125" style="499" customWidth="1"/>
    <col min="15624" max="15624" width="7.5703125" style="499" customWidth="1"/>
    <col min="15625" max="15625" width="7" style="499" customWidth="1"/>
    <col min="15626" max="15630" width="8.140625" style="499" customWidth="1"/>
    <col min="15631" max="15631" width="10.85546875" style="499" customWidth="1"/>
    <col min="15632" max="15872" width="9.140625" style="499"/>
    <col min="15873" max="15873" width="4.140625" style="499" customWidth="1"/>
    <col min="15874" max="15874" width="25.5703125" style="499" customWidth="1"/>
    <col min="15875" max="15876" width="7.7109375" style="499" customWidth="1"/>
    <col min="15877" max="15877" width="8.140625" style="499" customWidth="1"/>
    <col min="15878" max="15878" width="7.5703125" style="499" customWidth="1"/>
    <col min="15879" max="15879" width="7.42578125" style="499" customWidth="1"/>
    <col min="15880" max="15880" width="7.5703125" style="499" customWidth="1"/>
    <col min="15881" max="15881" width="7" style="499" customWidth="1"/>
    <col min="15882" max="15886" width="8.140625" style="499" customWidth="1"/>
    <col min="15887" max="15887" width="10.85546875" style="499" customWidth="1"/>
    <col min="15888" max="16128" width="9.140625" style="499"/>
    <col min="16129" max="16129" width="4.140625" style="499" customWidth="1"/>
    <col min="16130" max="16130" width="25.5703125" style="499" customWidth="1"/>
    <col min="16131" max="16132" width="7.7109375" style="499" customWidth="1"/>
    <col min="16133" max="16133" width="8.140625" style="499" customWidth="1"/>
    <col min="16134" max="16134" width="7.5703125" style="499" customWidth="1"/>
    <col min="16135" max="16135" width="7.42578125" style="499" customWidth="1"/>
    <col min="16136" max="16136" width="7.5703125" style="499" customWidth="1"/>
    <col min="16137" max="16137" width="7" style="499" customWidth="1"/>
    <col min="16138" max="16142" width="8.140625" style="499" customWidth="1"/>
    <col min="16143" max="16143" width="10.85546875" style="499" customWidth="1"/>
    <col min="16144" max="16384" width="9.140625" style="499"/>
  </cols>
  <sheetData>
    <row r="1" spans="1:15" ht="31.5" customHeight="1" x14ac:dyDescent="0.25">
      <c r="A1" s="693" t="s">
        <v>726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</row>
    <row r="2" spans="1:15" ht="16.5" thickBot="1" x14ac:dyDescent="0.3">
      <c r="O2" s="501" t="s">
        <v>670</v>
      </c>
    </row>
    <row r="3" spans="1:15" s="500" customFormat="1" ht="26.1" customHeight="1" thickBot="1" x14ac:dyDescent="0.3">
      <c r="A3" s="502" t="s">
        <v>290</v>
      </c>
      <c r="B3" s="503" t="s">
        <v>162</v>
      </c>
      <c r="C3" s="503" t="s">
        <v>528</v>
      </c>
      <c r="D3" s="503" t="s">
        <v>529</v>
      </c>
      <c r="E3" s="503" t="s">
        <v>530</v>
      </c>
      <c r="F3" s="503" t="s">
        <v>531</v>
      </c>
      <c r="G3" s="503" t="s">
        <v>532</v>
      </c>
      <c r="H3" s="503" t="s">
        <v>533</v>
      </c>
      <c r="I3" s="503" t="s">
        <v>534</v>
      </c>
      <c r="J3" s="503" t="s">
        <v>535</v>
      </c>
      <c r="K3" s="503" t="s">
        <v>536</v>
      </c>
      <c r="L3" s="503" t="s">
        <v>537</v>
      </c>
      <c r="M3" s="503" t="s">
        <v>538</v>
      </c>
      <c r="N3" s="503" t="s">
        <v>539</v>
      </c>
      <c r="O3" s="504" t="s">
        <v>288</v>
      </c>
    </row>
    <row r="4" spans="1:15" s="506" customFormat="1" ht="15" customHeight="1" thickBot="1" x14ac:dyDescent="0.3">
      <c r="A4" s="505"/>
      <c r="B4" s="654" t="s">
        <v>160</v>
      </c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6"/>
    </row>
    <row r="5" spans="1:15" s="506" customFormat="1" x14ac:dyDescent="0.25">
      <c r="A5" s="507" t="s">
        <v>6</v>
      </c>
      <c r="B5" s="508" t="s">
        <v>547</v>
      </c>
      <c r="C5" s="509">
        <v>1725064132</v>
      </c>
      <c r="D5" s="533">
        <f>+C27</f>
        <v>1410878764</v>
      </c>
      <c r="E5" s="533">
        <f t="shared" ref="E5:N5" si="0">+D27</f>
        <v>1995693396</v>
      </c>
      <c r="F5" s="533">
        <f t="shared" si="0"/>
        <v>1872846777</v>
      </c>
      <c r="G5" s="533">
        <f t="shared" si="0"/>
        <v>1619361409</v>
      </c>
      <c r="H5" s="533">
        <f t="shared" si="0"/>
        <v>1980176041</v>
      </c>
      <c r="I5" s="533">
        <f t="shared" si="0"/>
        <v>1660629423</v>
      </c>
      <c r="J5" s="533">
        <f t="shared" si="0"/>
        <v>1342444055</v>
      </c>
      <c r="K5" s="533">
        <f t="shared" si="0"/>
        <v>1031258687</v>
      </c>
      <c r="L5" s="533">
        <f t="shared" si="0"/>
        <v>1267290069</v>
      </c>
      <c r="M5" s="533">
        <f t="shared" si="0"/>
        <v>982104701</v>
      </c>
      <c r="N5" s="533">
        <f t="shared" si="0"/>
        <v>669919333</v>
      </c>
      <c r="O5" s="534" t="s">
        <v>548</v>
      </c>
    </row>
    <row r="6" spans="1:15" s="506" customFormat="1" ht="22.5" x14ac:dyDescent="0.25">
      <c r="A6" s="511" t="s">
        <v>17</v>
      </c>
      <c r="B6" s="512" t="s">
        <v>163</v>
      </c>
      <c r="C6" s="513">
        <v>71019219</v>
      </c>
      <c r="D6" s="513">
        <v>71019219</v>
      </c>
      <c r="E6" s="513">
        <v>71019219</v>
      </c>
      <c r="F6" s="513">
        <v>71019219</v>
      </c>
      <c r="G6" s="513">
        <v>71019219</v>
      </c>
      <c r="H6" s="513">
        <v>71019219</v>
      </c>
      <c r="I6" s="513">
        <v>71019219</v>
      </c>
      <c r="J6" s="513">
        <v>71019219</v>
      </c>
      <c r="K6" s="513">
        <v>71019219</v>
      </c>
      <c r="L6" s="513">
        <v>71019219</v>
      </c>
      <c r="M6" s="513">
        <v>71019219</v>
      </c>
      <c r="N6" s="513">
        <v>71019213</v>
      </c>
      <c r="O6" s="514">
        <f t="shared" ref="O6:O26" si="1">SUM(C6:N6)</f>
        <v>852230622</v>
      </c>
    </row>
    <row r="7" spans="1:15" s="515" customFormat="1" ht="22.5" x14ac:dyDescent="0.25">
      <c r="A7" s="511" t="s">
        <v>29</v>
      </c>
      <c r="B7" s="512" t="s">
        <v>549</v>
      </c>
      <c r="C7" s="513">
        <v>3698917</v>
      </c>
      <c r="D7" s="513">
        <v>3698917</v>
      </c>
      <c r="E7" s="513">
        <v>3698917</v>
      </c>
      <c r="F7" s="513">
        <v>3698917</v>
      </c>
      <c r="G7" s="513">
        <v>3698917</v>
      </c>
      <c r="H7" s="513">
        <v>3698917</v>
      </c>
      <c r="I7" s="513">
        <v>3698917</v>
      </c>
      <c r="J7" s="513">
        <v>3698917</v>
      </c>
      <c r="K7" s="513">
        <v>3698917</v>
      </c>
      <c r="L7" s="513">
        <v>3698917</v>
      </c>
      <c r="M7" s="513">
        <v>3698917</v>
      </c>
      <c r="N7" s="513">
        <v>3698913</v>
      </c>
      <c r="O7" s="514">
        <f t="shared" si="1"/>
        <v>44387000</v>
      </c>
    </row>
    <row r="8" spans="1:15" s="515" customFormat="1" ht="27" customHeight="1" x14ac:dyDescent="0.25">
      <c r="A8" s="511" t="s">
        <v>141</v>
      </c>
      <c r="B8" s="516" t="s">
        <v>542</v>
      </c>
      <c r="C8" s="517"/>
      <c r="D8" s="517">
        <v>899000000</v>
      </c>
      <c r="E8" s="517">
        <v>29999999</v>
      </c>
      <c r="F8" s="517"/>
      <c r="G8" s="517">
        <v>650000000</v>
      </c>
      <c r="H8" s="517"/>
      <c r="I8" s="517"/>
      <c r="J8" s="517"/>
      <c r="K8" s="517">
        <v>384878000</v>
      </c>
      <c r="L8" s="517"/>
      <c r="M8" s="517"/>
      <c r="N8" s="517"/>
      <c r="O8" s="518">
        <f t="shared" si="1"/>
        <v>1963877999</v>
      </c>
    </row>
    <row r="9" spans="1:15" s="515" customFormat="1" ht="14.1" customHeight="1" x14ac:dyDescent="0.25">
      <c r="A9" s="511" t="s">
        <v>43</v>
      </c>
      <c r="B9" s="519" t="s">
        <v>167</v>
      </c>
      <c r="C9" s="513">
        <v>12000000</v>
      </c>
      <c r="D9" s="513">
        <v>12000000</v>
      </c>
      <c r="E9" s="513">
        <v>180000000</v>
      </c>
      <c r="F9" s="513">
        <v>75000000</v>
      </c>
      <c r="G9" s="513">
        <v>15000000</v>
      </c>
      <c r="H9" s="513">
        <v>8000000</v>
      </c>
      <c r="I9" s="513">
        <v>8000000</v>
      </c>
      <c r="J9" s="513">
        <v>15000000</v>
      </c>
      <c r="K9" s="513">
        <v>180000000</v>
      </c>
      <c r="L9" s="513">
        <v>41000000</v>
      </c>
      <c r="M9" s="513">
        <v>14000000</v>
      </c>
      <c r="N9" s="513">
        <v>26800000</v>
      </c>
      <c r="O9" s="514">
        <f t="shared" si="1"/>
        <v>586800000</v>
      </c>
    </row>
    <row r="10" spans="1:15" s="515" customFormat="1" ht="14.1" customHeight="1" x14ac:dyDescent="0.25">
      <c r="A10" s="511" t="s">
        <v>65</v>
      </c>
      <c r="B10" s="519" t="s">
        <v>292</v>
      </c>
      <c r="C10" s="513">
        <v>18001250</v>
      </c>
      <c r="D10" s="513">
        <v>18001250</v>
      </c>
      <c r="E10" s="513">
        <v>18001250</v>
      </c>
      <c r="F10" s="513">
        <v>18001250</v>
      </c>
      <c r="G10" s="513">
        <v>18001250</v>
      </c>
      <c r="H10" s="513">
        <v>19301250</v>
      </c>
      <c r="I10" s="513">
        <v>18001250</v>
      </c>
      <c r="J10" s="513">
        <v>18001250</v>
      </c>
      <c r="K10" s="513">
        <v>18001250</v>
      </c>
      <c r="L10" s="513">
        <v>18001250</v>
      </c>
      <c r="M10" s="513">
        <v>18001250</v>
      </c>
      <c r="N10" s="513">
        <v>18001250</v>
      </c>
      <c r="O10" s="514">
        <f t="shared" si="1"/>
        <v>217315000</v>
      </c>
    </row>
    <row r="11" spans="1:15" s="515" customFormat="1" ht="14.1" customHeight="1" x14ac:dyDescent="0.25">
      <c r="A11" s="511" t="s">
        <v>148</v>
      </c>
      <c r="B11" s="519" t="s">
        <v>215</v>
      </c>
      <c r="C11" s="513"/>
      <c r="D11" s="513"/>
      <c r="E11" s="513"/>
      <c r="F11" s="513"/>
      <c r="G11" s="513">
        <v>22000000</v>
      </c>
      <c r="H11" s="513"/>
      <c r="I11" s="513"/>
      <c r="J11" s="513"/>
      <c r="K11" s="513"/>
      <c r="L11" s="513"/>
      <c r="M11" s="513"/>
      <c r="N11" s="513"/>
      <c r="O11" s="514">
        <f t="shared" si="1"/>
        <v>22000000</v>
      </c>
    </row>
    <row r="12" spans="1:15" s="515" customFormat="1" x14ac:dyDescent="0.25">
      <c r="A12" s="511" t="s">
        <v>83</v>
      </c>
      <c r="B12" s="519" t="s">
        <v>168</v>
      </c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4">
        <f t="shared" si="1"/>
        <v>0</v>
      </c>
    </row>
    <row r="13" spans="1:15" s="515" customFormat="1" ht="27" customHeight="1" x14ac:dyDescent="0.25">
      <c r="A13" s="511" t="s">
        <v>85</v>
      </c>
      <c r="B13" s="512" t="s">
        <v>262</v>
      </c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4">
        <f t="shared" si="1"/>
        <v>0</v>
      </c>
    </row>
    <row r="14" spans="1:15" s="515" customFormat="1" ht="14.1" customHeight="1" thickBot="1" x14ac:dyDescent="0.3">
      <c r="A14" s="511" t="s">
        <v>154</v>
      </c>
      <c r="B14" s="519" t="s">
        <v>293</v>
      </c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4">
        <f t="shared" si="1"/>
        <v>0</v>
      </c>
    </row>
    <row r="15" spans="1:15" s="506" customFormat="1" ht="15.95" customHeight="1" thickBot="1" x14ac:dyDescent="0.3">
      <c r="A15" s="505" t="s">
        <v>171</v>
      </c>
      <c r="B15" s="520" t="s">
        <v>543</v>
      </c>
      <c r="C15" s="521">
        <f t="shared" ref="C15:N15" si="2">SUM(C5:C14)</f>
        <v>1829783518</v>
      </c>
      <c r="D15" s="521">
        <f t="shared" si="2"/>
        <v>2414598150</v>
      </c>
      <c r="E15" s="521">
        <f t="shared" si="2"/>
        <v>2298412781</v>
      </c>
      <c r="F15" s="521">
        <f t="shared" si="2"/>
        <v>2040566163</v>
      </c>
      <c r="G15" s="521">
        <f t="shared" si="2"/>
        <v>2399080795</v>
      </c>
      <c r="H15" s="521">
        <f t="shared" si="2"/>
        <v>2082195427</v>
      </c>
      <c r="I15" s="521">
        <f t="shared" si="2"/>
        <v>1761348809</v>
      </c>
      <c r="J15" s="521">
        <f t="shared" si="2"/>
        <v>1450163441</v>
      </c>
      <c r="K15" s="521">
        <f t="shared" si="2"/>
        <v>1688856073</v>
      </c>
      <c r="L15" s="521">
        <f t="shared" si="2"/>
        <v>1401009455</v>
      </c>
      <c r="M15" s="521">
        <f t="shared" si="2"/>
        <v>1088824087</v>
      </c>
      <c r="N15" s="521">
        <f t="shared" si="2"/>
        <v>789438709</v>
      </c>
      <c r="O15" s="522">
        <f>SUM(O6:O14)</f>
        <v>3686610621</v>
      </c>
    </row>
    <row r="16" spans="1:15" s="506" customFormat="1" ht="15" customHeight="1" thickBot="1" x14ac:dyDescent="0.3">
      <c r="A16" s="505"/>
      <c r="B16" s="654" t="s">
        <v>161</v>
      </c>
      <c r="C16" s="655"/>
      <c r="D16" s="655"/>
      <c r="E16" s="655"/>
      <c r="F16" s="655"/>
      <c r="G16" s="655"/>
      <c r="H16" s="655"/>
      <c r="I16" s="655"/>
      <c r="J16" s="655"/>
      <c r="K16" s="655"/>
      <c r="L16" s="655"/>
      <c r="M16" s="655"/>
      <c r="N16" s="655"/>
      <c r="O16" s="656"/>
    </row>
    <row r="17" spans="1:15" s="515" customFormat="1" ht="14.1" customHeight="1" x14ac:dyDescent="0.25">
      <c r="A17" s="523" t="s">
        <v>172</v>
      </c>
      <c r="B17" s="524" t="s">
        <v>164</v>
      </c>
      <c r="C17" s="517">
        <v>54746833</v>
      </c>
      <c r="D17" s="517">
        <v>54746833</v>
      </c>
      <c r="E17" s="517">
        <v>54746833</v>
      </c>
      <c r="F17" s="517">
        <v>54746833</v>
      </c>
      <c r="G17" s="517">
        <v>54746833</v>
      </c>
      <c r="H17" s="517">
        <v>54746833</v>
      </c>
      <c r="I17" s="517">
        <v>54746833</v>
      </c>
      <c r="J17" s="517">
        <v>54746833</v>
      </c>
      <c r="K17" s="517">
        <v>54746833</v>
      </c>
      <c r="L17" s="517">
        <v>54746833</v>
      </c>
      <c r="M17" s="517">
        <v>54746833</v>
      </c>
      <c r="N17" s="517">
        <v>54746837</v>
      </c>
      <c r="O17" s="518">
        <f t="shared" si="1"/>
        <v>656962000</v>
      </c>
    </row>
    <row r="18" spans="1:15" s="515" customFormat="1" ht="27" customHeight="1" x14ac:dyDescent="0.25">
      <c r="A18" s="511" t="s">
        <v>173</v>
      </c>
      <c r="B18" s="512" t="s">
        <v>130</v>
      </c>
      <c r="C18" s="513">
        <v>11649833</v>
      </c>
      <c r="D18" s="513">
        <v>11649833</v>
      </c>
      <c r="E18" s="513">
        <v>11649833</v>
      </c>
      <c r="F18" s="513">
        <v>11649833</v>
      </c>
      <c r="G18" s="513">
        <v>11649833</v>
      </c>
      <c r="H18" s="513">
        <v>11649833</v>
      </c>
      <c r="I18" s="513">
        <v>11649833</v>
      </c>
      <c r="J18" s="513">
        <v>11649833</v>
      </c>
      <c r="K18" s="513">
        <v>11649833</v>
      </c>
      <c r="L18" s="513">
        <v>11649833</v>
      </c>
      <c r="M18" s="513">
        <v>11649833</v>
      </c>
      <c r="N18" s="513">
        <v>11649837</v>
      </c>
      <c r="O18" s="514">
        <f t="shared" si="1"/>
        <v>139798000</v>
      </c>
    </row>
    <row r="19" spans="1:15" s="515" customFormat="1" ht="14.1" customHeight="1" x14ac:dyDescent="0.25">
      <c r="A19" s="511" t="s">
        <v>176</v>
      </c>
      <c r="B19" s="519" t="s">
        <v>428</v>
      </c>
      <c r="C19" s="513">
        <v>71125000</v>
      </c>
      <c r="D19" s="513">
        <v>71125000</v>
      </c>
      <c r="E19" s="513">
        <v>71125000</v>
      </c>
      <c r="F19" s="513">
        <v>72475000</v>
      </c>
      <c r="G19" s="513">
        <v>71125000</v>
      </c>
      <c r="H19" s="513">
        <v>71125000</v>
      </c>
      <c r="I19" s="513">
        <v>71125000</v>
      </c>
      <c r="J19" s="513">
        <v>71125000</v>
      </c>
      <c r="K19" s="513">
        <v>71125000</v>
      </c>
      <c r="L19" s="513">
        <v>71125000</v>
      </c>
      <c r="M19" s="513">
        <v>71125000</v>
      </c>
      <c r="N19" s="513">
        <v>71125000</v>
      </c>
      <c r="O19" s="514">
        <f t="shared" si="1"/>
        <v>854850000</v>
      </c>
    </row>
    <row r="20" spans="1:15" s="515" customFormat="1" ht="14.1" customHeight="1" x14ac:dyDescent="0.25">
      <c r="A20" s="511" t="s">
        <v>179</v>
      </c>
      <c r="B20" s="519" t="s">
        <v>550</v>
      </c>
      <c r="C20" s="513">
        <v>1268250</v>
      </c>
      <c r="D20" s="513">
        <v>1268250</v>
      </c>
      <c r="E20" s="513">
        <v>1268250</v>
      </c>
      <c r="F20" s="513">
        <v>1268250</v>
      </c>
      <c r="G20" s="513">
        <v>1268250</v>
      </c>
      <c r="H20" s="513">
        <v>1268250</v>
      </c>
      <c r="I20" s="513">
        <v>1268250</v>
      </c>
      <c r="J20" s="513">
        <v>1268250</v>
      </c>
      <c r="K20" s="513">
        <v>1268250</v>
      </c>
      <c r="L20" s="513">
        <v>1268250</v>
      </c>
      <c r="M20" s="513">
        <v>1268250</v>
      </c>
      <c r="N20" s="513">
        <v>1268250</v>
      </c>
      <c r="O20" s="514">
        <f t="shared" si="1"/>
        <v>15219000</v>
      </c>
    </row>
    <row r="21" spans="1:15" s="515" customFormat="1" ht="14.1" customHeight="1" x14ac:dyDescent="0.25">
      <c r="A21" s="511" t="s">
        <v>182</v>
      </c>
      <c r="B21" s="519" t="s">
        <v>134</v>
      </c>
      <c r="C21" s="513">
        <v>21650755</v>
      </c>
      <c r="D21" s="513">
        <v>21650755</v>
      </c>
      <c r="E21" s="513">
        <v>21650755</v>
      </c>
      <c r="F21" s="513">
        <v>21650755</v>
      </c>
      <c r="G21" s="513">
        <v>21650755</v>
      </c>
      <c r="H21" s="513">
        <v>21650755</v>
      </c>
      <c r="I21" s="513">
        <v>21650755</v>
      </c>
      <c r="J21" s="513">
        <v>21650755</v>
      </c>
      <c r="K21" s="513">
        <v>21650755</v>
      </c>
      <c r="L21" s="513">
        <v>21650755</v>
      </c>
      <c r="M21" s="513">
        <v>21650755</v>
      </c>
      <c r="N21" s="513">
        <v>21650751</v>
      </c>
      <c r="O21" s="514">
        <f t="shared" si="1"/>
        <v>259809056</v>
      </c>
    </row>
    <row r="22" spans="1:15" s="515" customFormat="1" ht="14.1" customHeight="1" x14ac:dyDescent="0.25">
      <c r="A22" s="511" t="s">
        <v>185</v>
      </c>
      <c r="B22" s="519" t="s">
        <v>135</v>
      </c>
      <c r="C22" s="513">
        <v>171150833</v>
      </c>
      <c r="D22" s="513">
        <v>171150833</v>
      </c>
      <c r="E22" s="513">
        <v>171150833</v>
      </c>
      <c r="F22" s="513">
        <v>172100833</v>
      </c>
      <c r="G22" s="513">
        <v>171150833</v>
      </c>
      <c r="H22" s="513">
        <v>171150833</v>
      </c>
      <c r="I22" s="513">
        <v>171150833</v>
      </c>
      <c r="J22" s="513">
        <v>171150833</v>
      </c>
      <c r="K22" s="513">
        <v>171150833</v>
      </c>
      <c r="L22" s="513">
        <v>171150833</v>
      </c>
      <c r="M22" s="513">
        <v>171150833</v>
      </c>
      <c r="N22" s="513">
        <v>171150837</v>
      </c>
      <c r="O22" s="514">
        <f t="shared" si="1"/>
        <v>2054760000</v>
      </c>
    </row>
    <row r="23" spans="1:15" s="515" customFormat="1" ht="27" customHeight="1" x14ac:dyDescent="0.25">
      <c r="A23" s="511" t="s">
        <v>188</v>
      </c>
      <c r="B23" s="512" t="s">
        <v>137</v>
      </c>
      <c r="C23" s="513">
        <v>87313250</v>
      </c>
      <c r="D23" s="513">
        <v>87313250</v>
      </c>
      <c r="E23" s="513">
        <v>87313250</v>
      </c>
      <c r="F23" s="513">
        <v>87313250</v>
      </c>
      <c r="G23" s="513">
        <v>87313250</v>
      </c>
      <c r="H23" s="513">
        <v>87313250</v>
      </c>
      <c r="I23" s="513">
        <v>87313250</v>
      </c>
      <c r="J23" s="513">
        <v>87313250</v>
      </c>
      <c r="K23" s="513">
        <v>87313250</v>
      </c>
      <c r="L23" s="513">
        <v>87313250</v>
      </c>
      <c r="M23" s="513">
        <v>87313250</v>
      </c>
      <c r="N23" s="513">
        <v>87313250</v>
      </c>
      <c r="O23" s="514">
        <f t="shared" si="1"/>
        <v>1047759000</v>
      </c>
    </row>
    <row r="24" spans="1:15" s="515" customFormat="1" ht="14.1" customHeight="1" x14ac:dyDescent="0.25">
      <c r="A24" s="511" t="s">
        <v>191</v>
      </c>
      <c r="B24" s="519" t="s">
        <v>139</v>
      </c>
      <c r="C24" s="513"/>
      <c r="D24" s="513"/>
      <c r="E24" s="513">
        <v>4000000</v>
      </c>
      <c r="F24" s="513"/>
      <c r="G24" s="513"/>
      <c r="H24" s="513"/>
      <c r="I24" s="513"/>
      <c r="J24" s="513"/>
      <c r="K24" s="513"/>
      <c r="L24" s="513"/>
      <c r="M24" s="513"/>
      <c r="N24" s="513"/>
      <c r="O24" s="514">
        <f t="shared" si="1"/>
        <v>4000000</v>
      </c>
    </row>
    <row r="25" spans="1:15" s="515" customFormat="1" ht="14.1" customHeight="1" thickBot="1" x14ac:dyDescent="0.3">
      <c r="A25" s="511" t="s">
        <v>194</v>
      </c>
      <c r="B25" s="519" t="s">
        <v>294</v>
      </c>
      <c r="C25" s="513"/>
      <c r="D25" s="513"/>
      <c r="E25" s="513">
        <v>2661250</v>
      </c>
      <c r="F25" s="513"/>
      <c r="G25" s="513"/>
      <c r="H25" s="513">
        <v>2661250</v>
      </c>
      <c r="I25" s="513"/>
      <c r="J25" s="513"/>
      <c r="K25" s="513">
        <v>2661250</v>
      </c>
      <c r="L25" s="513"/>
      <c r="M25" s="513"/>
      <c r="N25" s="513">
        <v>2661250</v>
      </c>
      <c r="O25" s="514">
        <f t="shared" si="1"/>
        <v>10645000</v>
      </c>
    </row>
    <row r="26" spans="1:15" s="506" customFormat="1" ht="15.95" customHeight="1" thickBot="1" x14ac:dyDescent="0.3">
      <c r="A26" s="525" t="s">
        <v>197</v>
      </c>
      <c r="B26" s="520" t="s">
        <v>545</v>
      </c>
      <c r="C26" s="521">
        <f t="shared" ref="C26:N26" si="3">SUM(C17:C25)</f>
        <v>418904754</v>
      </c>
      <c r="D26" s="521">
        <f t="shared" si="3"/>
        <v>418904754</v>
      </c>
      <c r="E26" s="521">
        <f t="shared" si="3"/>
        <v>425566004</v>
      </c>
      <c r="F26" s="521">
        <f t="shared" si="3"/>
        <v>421204754</v>
      </c>
      <c r="G26" s="521">
        <f t="shared" si="3"/>
        <v>418904754</v>
      </c>
      <c r="H26" s="521">
        <f t="shared" si="3"/>
        <v>421566004</v>
      </c>
      <c r="I26" s="521">
        <f t="shared" si="3"/>
        <v>418904754</v>
      </c>
      <c r="J26" s="521">
        <f t="shared" si="3"/>
        <v>418904754</v>
      </c>
      <c r="K26" s="521">
        <f t="shared" si="3"/>
        <v>421566004</v>
      </c>
      <c r="L26" s="521">
        <f t="shared" si="3"/>
        <v>418904754</v>
      </c>
      <c r="M26" s="521">
        <f t="shared" si="3"/>
        <v>418904754</v>
      </c>
      <c r="N26" s="521">
        <f t="shared" si="3"/>
        <v>421566012</v>
      </c>
      <c r="O26" s="522">
        <f t="shared" si="1"/>
        <v>5043802056</v>
      </c>
    </row>
    <row r="27" spans="1:15" ht="16.5" thickBot="1" x14ac:dyDescent="0.3">
      <c r="A27" s="525" t="s">
        <v>199</v>
      </c>
      <c r="B27" s="526" t="s">
        <v>551</v>
      </c>
      <c r="C27" s="527">
        <f t="shared" ref="C27:N27" si="4">C15-C26</f>
        <v>1410878764</v>
      </c>
      <c r="D27" s="527">
        <f t="shared" si="4"/>
        <v>1995693396</v>
      </c>
      <c r="E27" s="527">
        <f t="shared" si="4"/>
        <v>1872846777</v>
      </c>
      <c r="F27" s="527">
        <f t="shared" si="4"/>
        <v>1619361409</v>
      </c>
      <c r="G27" s="527">
        <f t="shared" si="4"/>
        <v>1980176041</v>
      </c>
      <c r="H27" s="527">
        <f t="shared" si="4"/>
        <v>1660629423</v>
      </c>
      <c r="I27" s="527">
        <f t="shared" si="4"/>
        <v>1342444055</v>
      </c>
      <c r="J27" s="527">
        <f t="shared" si="4"/>
        <v>1031258687</v>
      </c>
      <c r="K27" s="527">
        <f t="shared" si="4"/>
        <v>1267290069</v>
      </c>
      <c r="L27" s="527">
        <f t="shared" si="4"/>
        <v>982104701</v>
      </c>
      <c r="M27" s="527">
        <f t="shared" si="4"/>
        <v>669919333</v>
      </c>
      <c r="N27" s="527">
        <f t="shared" si="4"/>
        <v>367872697</v>
      </c>
      <c r="O27" s="535" t="s">
        <v>548</v>
      </c>
    </row>
    <row r="28" spans="1:15" x14ac:dyDescent="0.25">
      <c r="A28" s="529"/>
    </row>
    <row r="29" spans="1:15" x14ac:dyDescent="0.25">
      <c r="B29" s="530"/>
      <c r="C29" s="531"/>
      <c r="D29" s="531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 18.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143"/>
  <sheetViews>
    <sheetView view="pageBreakPreview" topLeftCell="A76" zoomScale="130" zoomScaleNormal="120" zoomScaleSheetLayoutView="130" workbookViewId="0">
      <selection activeCell="D76" sqref="D1:E1048576"/>
    </sheetView>
  </sheetViews>
  <sheetFormatPr defaultColWidth="9.140625" defaultRowHeight="15.75" x14ac:dyDescent="0.25"/>
  <cols>
    <col min="1" max="2" width="8.140625" style="119" customWidth="1"/>
    <col min="3" max="3" width="65.85546875" style="119" customWidth="1"/>
    <col min="4" max="4" width="12.7109375" style="120" hidden="1" customWidth="1"/>
    <col min="5" max="5" width="9.7109375" style="120" hidden="1" customWidth="1"/>
    <col min="6" max="6" width="12.7109375" style="120" bestFit="1" customWidth="1"/>
    <col min="7" max="16384" width="9.140625" style="62"/>
  </cols>
  <sheetData>
    <row r="1" spans="1:6" ht="15.95" customHeight="1" x14ac:dyDescent="0.25">
      <c r="A1" s="610" t="s">
        <v>2</v>
      </c>
      <c r="B1" s="610"/>
      <c r="C1" s="610"/>
      <c r="D1" s="610"/>
      <c r="E1" s="596"/>
      <c r="F1" s="596"/>
    </row>
    <row r="2" spans="1:6" ht="15.95" customHeight="1" thickBot="1" x14ac:dyDescent="0.3">
      <c r="A2" s="609" t="s">
        <v>3</v>
      </c>
      <c r="B2" s="609"/>
      <c r="C2" s="609"/>
      <c r="D2" s="63"/>
      <c r="E2" s="63"/>
      <c r="F2" s="63" t="s">
        <v>661</v>
      </c>
    </row>
    <row r="3" spans="1:6" ht="38.1" customHeight="1" thickBot="1" x14ac:dyDescent="0.3">
      <c r="A3" s="64" t="s">
        <v>4</v>
      </c>
      <c r="B3" s="180" t="s">
        <v>295</v>
      </c>
      <c r="C3" s="65" t="s">
        <v>5</v>
      </c>
      <c r="D3" s="66" t="s">
        <v>698</v>
      </c>
      <c r="E3" s="66" t="s">
        <v>727</v>
      </c>
      <c r="F3" s="66" t="s">
        <v>728</v>
      </c>
    </row>
    <row r="4" spans="1:6" s="70" customFormat="1" ht="12" customHeight="1" thickBot="1" x14ac:dyDescent="0.25">
      <c r="A4" s="67">
        <v>1</v>
      </c>
      <c r="B4" s="67">
        <v>2</v>
      </c>
      <c r="C4" s="68">
        <v>2</v>
      </c>
      <c r="D4" s="69">
        <v>3</v>
      </c>
      <c r="E4" s="69">
        <v>3</v>
      </c>
      <c r="F4" s="69">
        <v>3</v>
      </c>
    </row>
    <row r="5" spans="1:6" s="73" customFormat="1" ht="12" customHeight="1" thickBot="1" x14ac:dyDescent="0.25">
      <c r="A5" s="71" t="s">
        <v>6</v>
      </c>
      <c r="B5" s="236" t="s">
        <v>322</v>
      </c>
      <c r="C5" s="72" t="s">
        <v>7</v>
      </c>
      <c r="D5" s="52">
        <f>+D6+D7+D8+D9+D10+D11</f>
        <v>0</v>
      </c>
      <c r="E5" s="52">
        <f t="shared" ref="E5" si="0">+E6+E7+E8+E9+E10+E11</f>
        <v>0</v>
      </c>
      <c r="F5" s="52">
        <f t="shared" ref="F5" si="1">+F6+F7+F8+F9+F10+F11</f>
        <v>0</v>
      </c>
    </row>
    <row r="6" spans="1:6" s="73" customFormat="1" ht="12" customHeight="1" x14ac:dyDescent="0.2">
      <c r="A6" s="74" t="s">
        <v>8</v>
      </c>
      <c r="B6" s="237" t="s">
        <v>323</v>
      </c>
      <c r="C6" s="75" t="s">
        <v>9</v>
      </c>
      <c r="D6" s="76"/>
      <c r="E6" s="76">
        <f>F6-D6</f>
        <v>0</v>
      </c>
      <c r="F6" s="76"/>
    </row>
    <row r="7" spans="1:6" s="73" customFormat="1" ht="12" customHeight="1" x14ac:dyDescent="0.2">
      <c r="A7" s="77" t="s">
        <v>10</v>
      </c>
      <c r="B7" s="238" t="s">
        <v>324</v>
      </c>
      <c r="C7" s="78" t="s">
        <v>11</v>
      </c>
      <c r="D7" s="79"/>
      <c r="E7" s="79">
        <f t="shared" ref="E7:E11" si="2">F7-D7</f>
        <v>0</v>
      </c>
      <c r="F7" s="79"/>
    </row>
    <row r="8" spans="1:6" s="73" customFormat="1" ht="12" customHeight="1" x14ac:dyDescent="0.2">
      <c r="A8" s="77" t="s">
        <v>12</v>
      </c>
      <c r="B8" s="238" t="s">
        <v>325</v>
      </c>
      <c r="C8" s="78" t="s">
        <v>553</v>
      </c>
      <c r="D8" s="79"/>
      <c r="E8" s="79">
        <f t="shared" si="2"/>
        <v>0</v>
      </c>
      <c r="F8" s="79"/>
    </row>
    <row r="9" spans="1:6" s="73" customFormat="1" ht="12" customHeight="1" x14ac:dyDescent="0.2">
      <c r="A9" s="77" t="s">
        <v>13</v>
      </c>
      <c r="B9" s="238" t="s">
        <v>326</v>
      </c>
      <c r="C9" s="78" t="s">
        <v>14</v>
      </c>
      <c r="D9" s="79"/>
      <c r="E9" s="79">
        <f t="shared" si="2"/>
        <v>0</v>
      </c>
      <c r="F9" s="79"/>
    </row>
    <row r="10" spans="1:6" s="73" customFormat="1" ht="12" customHeight="1" x14ac:dyDescent="0.2">
      <c r="A10" s="77" t="s">
        <v>15</v>
      </c>
      <c r="B10" s="238" t="s">
        <v>327</v>
      </c>
      <c r="C10" s="78" t="s">
        <v>554</v>
      </c>
      <c r="D10" s="79"/>
      <c r="E10" s="79">
        <f t="shared" si="2"/>
        <v>0</v>
      </c>
      <c r="F10" s="79"/>
    </row>
    <row r="11" spans="1:6" s="73" customFormat="1" ht="12" customHeight="1" thickBot="1" x14ac:dyDescent="0.25">
      <c r="A11" s="80" t="s">
        <v>16</v>
      </c>
      <c r="B11" s="239" t="s">
        <v>328</v>
      </c>
      <c r="C11" s="81" t="s">
        <v>555</v>
      </c>
      <c r="D11" s="79"/>
      <c r="E11" s="79">
        <f t="shared" si="2"/>
        <v>0</v>
      </c>
      <c r="F11" s="79"/>
    </row>
    <row r="12" spans="1:6" s="73" customFormat="1" ht="12" customHeight="1" thickBot="1" x14ac:dyDescent="0.25">
      <c r="A12" s="71" t="s">
        <v>17</v>
      </c>
      <c r="B12" s="236"/>
      <c r="C12" s="82" t="s">
        <v>18</v>
      </c>
      <c r="D12" s="52">
        <f>+D13+D14+D15+D16+D17</f>
        <v>0</v>
      </c>
      <c r="E12" s="52">
        <f t="shared" ref="E12" si="3">+E13+E14+E15+E16+E17</f>
        <v>0</v>
      </c>
      <c r="F12" s="52">
        <f t="shared" ref="F12" si="4">+F13+F14+F15+F16+F17</f>
        <v>0</v>
      </c>
    </row>
    <row r="13" spans="1:6" s="73" customFormat="1" ht="12" customHeight="1" x14ac:dyDescent="0.2">
      <c r="A13" s="74" t="s">
        <v>19</v>
      </c>
      <c r="B13" s="237" t="s">
        <v>329</v>
      </c>
      <c r="C13" s="75" t="s">
        <v>20</v>
      </c>
      <c r="D13" s="76"/>
      <c r="E13" s="76">
        <f t="shared" ref="E13:E17" si="5">F13-D13</f>
        <v>0</v>
      </c>
      <c r="F13" s="76"/>
    </row>
    <row r="14" spans="1:6" s="73" customFormat="1" ht="12" customHeight="1" x14ac:dyDescent="0.2">
      <c r="A14" s="77" t="s">
        <v>21</v>
      </c>
      <c r="B14" s="238" t="s">
        <v>330</v>
      </c>
      <c r="C14" s="78" t="s">
        <v>22</v>
      </c>
      <c r="D14" s="79"/>
      <c r="E14" s="79">
        <f t="shared" si="5"/>
        <v>0</v>
      </c>
      <c r="F14" s="79"/>
    </row>
    <row r="15" spans="1:6" s="73" customFormat="1" ht="12" customHeight="1" x14ac:dyDescent="0.2">
      <c r="A15" s="77" t="s">
        <v>23</v>
      </c>
      <c r="B15" s="238" t="s">
        <v>331</v>
      </c>
      <c r="C15" s="78" t="s">
        <v>24</v>
      </c>
      <c r="D15" s="79"/>
      <c r="E15" s="79">
        <f t="shared" si="5"/>
        <v>0</v>
      </c>
      <c r="F15" s="79"/>
    </row>
    <row r="16" spans="1:6" s="73" customFormat="1" ht="12" customHeight="1" x14ac:dyDescent="0.2">
      <c r="A16" s="77" t="s">
        <v>25</v>
      </c>
      <c r="B16" s="238" t="s">
        <v>332</v>
      </c>
      <c r="C16" s="78" t="s">
        <v>26</v>
      </c>
      <c r="D16" s="79"/>
      <c r="E16" s="79">
        <f t="shared" si="5"/>
        <v>0</v>
      </c>
      <c r="F16" s="79"/>
    </row>
    <row r="17" spans="1:6" s="73" customFormat="1" ht="12" customHeight="1" thickBot="1" x14ac:dyDescent="0.25">
      <c r="A17" s="77" t="s">
        <v>27</v>
      </c>
      <c r="B17" s="238" t="s">
        <v>333</v>
      </c>
      <c r="C17" s="78" t="s">
        <v>28</v>
      </c>
      <c r="D17" s="79"/>
      <c r="E17" s="79">
        <f t="shared" si="5"/>
        <v>0</v>
      </c>
      <c r="F17" s="79"/>
    </row>
    <row r="18" spans="1:6" s="73" customFormat="1" ht="12" customHeight="1" thickBot="1" x14ac:dyDescent="0.25">
      <c r="A18" s="71" t="s">
        <v>29</v>
      </c>
      <c r="B18" s="236" t="s">
        <v>334</v>
      </c>
      <c r="C18" s="72" t="s">
        <v>30</v>
      </c>
      <c r="D18" s="52">
        <f>+D19+D20+D21+D22+D23</f>
        <v>1963877999</v>
      </c>
      <c r="E18" s="52">
        <f t="shared" ref="E18" si="6">+E19+E20+E21+E22+E23</f>
        <v>0</v>
      </c>
      <c r="F18" s="52">
        <f t="shared" ref="F18" si="7">+F19+F20+F21+F22+F23</f>
        <v>1963877999</v>
      </c>
    </row>
    <row r="19" spans="1:6" s="73" customFormat="1" ht="12" customHeight="1" x14ac:dyDescent="0.2">
      <c r="A19" s="74" t="s">
        <v>31</v>
      </c>
      <c r="B19" s="237" t="s">
        <v>335</v>
      </c>
      <c r="C19" s="75" t="s">
        <v>32</v>
      </c>
      <c r="D19" s="76">
        <v>29999999</v>
      </c>
      <c r="E19" s="76">
        <f t="shared" ref="E19:E23" si="8">F19-D19</f>
        <v>0</v>
      </c>
      <c r="F19" s="76">
        <v>29999999</v>
      </c>
    </row>
    <row r="20" spans="1:6" s="73" customFormat="1" ht="12" customHeight="1" x14ac:dyDescent="0.2">
      <c r="A20" s="77" t="s">
        <v>33</v>
      </c>
      <c r="B20" s="238" t="s">
        <v>336</v>
      </c>
      <c r="C20" s="78" t="s">
        <v>34</v>
      </c>
      <c r="D20" s="79"/>
      <c r="E20" s="79">
        <f t="shared" si="8"/>
        <v>0</v>
      </c>
      <c r="F20" s="79"/>
    </row>
    <row r="21" spans="1:6" s="73" customFormat="1" ht="12" customHeight="1" x14ac:dyDescent="0.2">
      <c r="A21" s="77" t="s">
        <v>35</v>
      </c>
      <c r="B21" s="238" t="s">
        <v>337</v>
      </c>
      <c r="C21" s="78" t="s">
        <v>36</v>
      </c>
      <c r="D21" s="79"/>
      <c r="E21" s="79">
        <f t="shared" si="8"/>
        <v>0</v>
      </c>
      <c r="F21" s="79"/>
    </row>
    <row r="22" spans="1:6" s="73" customFormat="1" ht="12" customHeight="1" x14ac:dyDescent="0.2">
      <c r="A22" s="77" t="s">
        <v>37</v>
      </c>
      <c r="B22" s="238" t="s">
        <v>338</v>
      </c>
      <c r="C22" s="78" t="s">
        <v>38</v>
      </c>
      <c r="D22" s="79"/>
      <c r="E22" s="79">
        <f t="shared" si="8"/>
        <v>0</v>
      </c>
      <c r="F22" s="79"/>
    </row>
    <row r="23" spans="1:6" s="73" customFormat="1" ht="12" customHeight="1" thickBot="1" x14ac:dyDescent="0.25">
      <c r="A23" s="77" t="s">
        <v>39</v>
      </c>
      <c r="B23" s="238" t="s">
        <v>339</v>
      </c>
      <c r="C23" s="78" t="s">
        <v>40</v>
      </c>
      <c r="D23" s="79">
        <v>1933878000</v>
      </c>
      <c r="E23" s="79">
        <f t="shared" si="8"/>
        <v>0</v>
      </c>
      <c r="F23" s="79">
        <v>1933878000</v>
      </c>
    </row>
    <row r="24" spans="1:6" s="73" customFormat="1" ht="12" customHeight="1" thickBot="1" x14ac:dyDescent="0.25">
      <c r="A24" s="71" t="s">
        <v>41</v>
      </c>
      <c r="B24" s="236" t="s">
        <v>340</v>
      </c>
      <c r="C24" s="72" t="s">
        <v>42</v>
      </c>
      <c r="D24" s="59">
        <f>SUM(D25:D31)</f>
        <v>406033103</v>
      </c>
      <c r="E24" s="59">
        <f t="shared" ref="E24" si="9">SUM(E25:E31)</f>
        <v>1350000</v>
      </c>
      <c r="F24" s="59">
        <f t="shared" ref="F24" si="10">SUM(F25:F31)</f>
        <v>407383103</v>
      </c>
    </row>
    <row r="25" spans="1:6" s="73" customFormat="1" ht="12" customHeight="1" x14ac:dyDescent="0.2">
      <c r="A25" s="74" t="s">
        <v>405</v>
      </c>
      <c r="B25" s="237" t="s">
        <v>341</v>
      </c>
      <c r="C25" s="75" t="s">
        <v>559</v>
      </c>
      <c r="D25" s="84"/>
      <c r="E25" s="84">
        <f t="shared" ref="E25:E31" si="11">F25-D25</f>
        <v>0</v>
      </c>
      <c r="F25" s="84"/>
    </row>
    <row r="26" spans="1:6" s="73" customFormat="1" ht="12" customHeight="1" x14ac:dyDescent="0.2">
      <c r="A26" s="74" t="s">
        <v>406</v>
      </c>
      <c r="B26" s="237" t="s">
        <v>601</v>
      </c>
      <c r="C26" s="75" t="s">
        <v>600</v>
      </c>
      <c r="D26" s="84"/>
      <c r="E26" s="84">
        <f t="shared" si="11"/>
        <v>0</v>
      </c>
      <c r="F26" s="84"/>
    </row>
    <row r="27" spans="1:6" s="73" customFormat="1" ht="12" customHeight="1" x14ac:dyDescent="0.2">
      <c r="A27" s="74" t="s">
        <v>407</v>
      </c>
      <c r="B27" s="238" t="s">
        <v>556</v>
      </c>
      <c r="C27" s="78" t="s">
        <v>560</v>
      </c>
      <c r="D27" s="84">
        <v>406033103</v>
      </c>
      <c r="E27" s="84">
        <f t="shared" si="11"/>
        <v>1350000</v>
      </c>
      <c r="F27" s="84">
        <v>407383103</v>
      </c>
    </row>
    <row r="28" spans="1:6" s="73" customFormat="1" ht="12" customHeight="1" x14ac:dyDescent="0.2">
      <c r="A28" s="74" t="s">
        <v>408</v>
      </c>
      <c r="B28" s="238" t="s">
        <v>557</v>
      </c>
      <c r="C28" s="78" t="s">
        <v>561</v>
      </c>
      <c r="D28" s="79"/>
      <c r="E28" s="79">
        <f t="shared" si="11"/>
        <v>0</v>
      </c>
      <c r="F28" s="79"/>
    </row>
    <row r="29" spans="1:6" s="73" customFormat="1" ht="12" customHeight="1" x14ac:dyDescent="0.2">
      <c r="A29" s="74" t="s">
        <v>409</v>
      </c>
      <c r="B29" s="238" t="s">
        <v>342</v>
      </c>
      <c r="C29" s="78" t="s">
        <v>562</v>
      </c>
      <c r="D29" s="79"/>
      <c r="E29" s="79">
        <f t="shared" si="11"/>
        <v>0</v>
      </c>
      <c r="F29" s="79"/>
    </row>
    <row r="30" spans="1:6" s="73" customFormat="1" ht="12" customHeight="1" x14ac:dyDescent="0.2">
      <c r="A30" s="74" t="s">
        <v>410</v>
      </c>
      <c r="B30" s="239" t="s">
        <v>343</v>
      </c>
      <c r="C30" s="81" t="s">
        <v>563</v>
      </c>
      <c r="D30" s="79"/>
      <c r="E30" s="79">
        <f t="shared" si="11"/>
        <v>0</v>
      </c>
      <c r="F30" s="79"/>
    </row>
    <row r="31" spans="1:6" s="73" customFormat="1" ht="12" customHeight="1" thickBot="1" x14ac:dyDescent="0.25">
      <c r="A31" s="74" t="s">
        <v>602</v>
      </c>
      <c r="B31" s="239" t="s">
        <v>344</v>
      </c>
      <c r="C31" s="81" t="s">
        <v>558</v>
      </c>
      <c r="D31" s="83"/>
      <c r="E31" s="83">
        <f t="shared" si="11"/>
        <v>0</v>
      </c>
      <c r="F31" s="83"/>
    </row>
    <row r="32" spans="1:6" s="73" customFormat="1" ht="12" customHeight="1" thickBot="1" x14ac:dyDescent="0.25">
      <c r="A32" s="71" t="s">
        <v>43</v>
      </c>
      <c r="B32" s="236" t="s">
        <v>345</v>
      </c>
      <c r="C32" s="72" t="s">
        <v>44</v>
      </c>
      <c r="D32" s="52">
        <f>SUM(D33:D42)</f>
        <v>25609000</v>
      </c>
      <c r="E32" s="52">
        <f t="shared" ref="E32" si="12">SUM(E33:E42)</f>
        <v>0</v>
      </c>
      <c r="F32" s="52">
        <f t="shared" ref="F32" si="13">SUM(F33:F42)</f>
        <v>25609000</v>
      </c>
    </row>
    <row r="33" spans="1:6" s="73" customFormat="1" ht="12" customHeight="1" x14ac:dyDescent="0.2">
      <c r="A33" s="74" t="s">
        <v>45</v>
      </c>
      <c r="B33" s="237" t="s">
        <v>346</v>
      </c>
      <c r="C33" s="75" t="s">
        <v>46</v>
      </c>
      <c r="D33" s="76">
        <v>0</v>
      </c>
      <c r="E33" s="76">
        <f t="shared" ref="E33:E42" si="14">F33-D33</f>
        <v>0</v>
      </c>
      <c r="F33" s="76">
        <v>0</v>
      </c>
    </row>
    <row r="34" spans="1:6" s="73" customFormat="1" ht="12" customHeight="1" x14ac:dyDescent="0.2">
      <c r="A34" s="77" t="s">
        <v>47</v>
      </c>
      <c r="B34" s="238" t="s">
        <v>347</v>
      </c>
      <c r="C34" s="78" t="s">
        <v>48</v>
      </c>
      <c r="D34" s="79">
        <v>0</v>
      </c>
      <c r="E34" s="79">
        <f t="shared" si="14"/>
        <v>0</v>
      </c>
      <c r="F34" s="79">
        <v>0</v>
      </c>
    </row>
    <row r="35" spans="1:6" s="73" customFormat="1" ht="12" customHeight="1" x14ac:dyDescent="0.2">
      <c r="A35" s="77" t="s">
        <v>49</v>
      </c>
      <c r="B35" s="238" t="s">
        <v>348</v>
      </c>
      <c r="C35" s="78" t="s">
        <v>50</v>
      </c>
      <c r="D35" s="79">
        <v>0</v>
      </c>
      <c r="E35" s="79">
        <f t="shared" si="14"/>
        <v>0</v>
      </c>
      <c r="F35" s="79">
        <v>0</v>
      </c>
    </row>
    <row r="36" spans="1:6" s="73" customFormat="1" ht="12" customHeight="1" x14ac:dyDescent="0.2">
      <c r="A36" s="77" t="s">
        <v>51</v>
      </c>
      <c r="B36" s="238" t="s">
        <v>349</v>
      </c>
      <c r="C36" s="78" t="s">
        <v>52</v>
      </c>
      <c r="D36" s="79">
        <v>2000000</v>
      </c>
      <c r="E36" s="79">
        <f t="shared" si="14"/>
        <v>0</v>
      </c>
      <c r="F36" s="79">
        <v>2000000</v>
      </c>
    </row>
    <row r="37" spans="1:6" s="73" customFormat="1" ht="12" customHeight="1" x14ac:dyDescent="0.2">
      <c r="A37" s="77" t="s">
        <v>53</v>
      </c>
      <c r="B37" s="238" t="s">
        <v>350</v>
      </c>
      <c r="C37" s="78" t="s">
        <v>54</v>
      </c>
      <c r="D37" s="79">
        <v>0</v>
      </c>
      <c r="E37" s="79">
        <f t="shared" si="14"/>
        <v>0</v>
      </c>
      <c r="F37" s="79">
        <v>0</v>
      </c>
    </row>
    <row r="38" spans="1:6" s="73" customFormat="1" ht="12" customHeight="1" x14ac:dyDescent="0.2">
      <c r="A38" s="77" t="s">
        <v>55</v>
      </c>
      <c r="B38" s="238" t="s">
        <v>351</v>
      </c>
      <c r="C38" s="78" t="s">
        <v>56</v>
      </c>
      <c r="D38" s="79">
        <v>0</v>
      </c>
      <c r="E38" s="79">
        <f t="shared" si="14"/>
        <v>0</v>
      </c>
      <c r="F38" s="79">
        <v>0</v>
      </c>
    </row>
    <row r="39" spans="1:6" s="73" customFormat="1" ht="12" customHeight="1" x14ac:dyDescent="0.2">
      <c r="A39" s="77" t="s">
        <v>57</v>
      </c>
      <c r="B39" s="238" t="s">
        <v>352</v>
      </c>
      <c r="C39" s="78" t="s">
        <v>58</v>
      </c>
      <c r="D39" s="79">
        <v>0</v>
      </c>
      <c r="E39" s="79">
        <f t="shared" si="14"/>
        <v>0</v>
      </c>
      <c r="F39" s="79">
        <v>0</v>
      </c>
    </row>
    <row r="40" spans="1:6" s="73" customFormat="1" ht="12" customHeight="1" x14ac:dyDescent="0.2">
      <c r="A40" s="77" t="s">
        <v>59</v>
      </c>
      <c r="B40" s="238" t="s">
        <v>353</v>
      </c>
      <c r="C40" s="78" t="s">
        <v>60</v>
      </c>
      <c r="D40" s="79">
        <v>0</v>
      </c>
      <c r="E40" s="79">
        <f t="shared" si="14"/>
        <v>0</v>
      </c>
      <c r="F40" s="79">
        <v>0</v>
      </c>
    </row>
    <row r="41" spans="1:6" s="73" customFormat="1" ht="12" customHeight="1" x14ac:dyDescent="0.2">
      <c r="A41" s="77" t="s">
        <v>61</v>
      </c>
      <c r="B41" s="238" t="s">
        <v>354</v>
      </c>
      <c r="C41" s="78" t="s">
        <v>62</v>
      </c>
      <c r="D41" s="85">
        <v>0</v>
      </c>
      <c r="E41" s="85">
        <f t="shared" si="14"/>
        <v>0</v>
      </c>
      <c r="F41" s="85">
        <v>0</v>
      </c>
    </row>
    <row r="42" spans="1:6" s="73" customFormat="1" ht="12" customHeight="1" thickBot="1" x14ac:dyDescent="0.25">
      <c r="A42" s="80" t="s">
        <v>63</v>
      </c>
      <c r="B42" s="238" t="s">
        <v>355</v>
      </c>
      <c r="C42" s="81" t="s">
        <v>64</v>
      </c>
      <c r="D42" s="86">
        <v>23609000</v>
      </c>
      <c r="E42" s="86">
        <f t="shared" si="14"/>
        <v>0</v>
      </c>
      <c r="F42" s="86">
        <v>23609000</v>
      </c>
    </row>
    <row r="43" spans="1:6" s="73" customFormat="1" ht="12" customHeight="1" thickBot="1" x14ac:dyDescent="0.25">
      <c r="A43" s="71" t="s">
        <v>65</v>
      </c>
      <c r="B43" s="236" t="s">
        <v>356</v>
      </c>
      <c r="C43" s="72" t="s">
        <v>66</v>
      </c>
      <c r="D43" s="52">
        <f>SUM(D44:D48)</f>
        <v>22000000</v>
      </c>
      <c r="E43" s="52">
        <f t="shared" ref="E43" si="15">SUM(E44:E48)</f>
        <v>0</v>
      </c>
      <c r="F43" s="52">
        <f t="shared" ref="F43" si="16">SUM(F44:F48)</f>
        <v>22000000</v>
      </c>
    </row>
    <row r="44" spans="1:6" s="73" customFormat="1" ht="12" customHeight="1" x14ac:dyDescent="0.2">
      <c r="A44" s="74" t="s">
        <v>67</v>
      </c>
      <c r="B44" s="237" t="s">
        <v>357</v>
      </c>
      <c r="C44" s="75" t="s">
        <v>68</v>
      </c>
      <c r="D44" s="87"/>
      <c r="E44" s="87">
        <f t="shared" ref="E44:E48" si="17">F44-D44</f>
        <v>0</v>
      </c>
      <c r="F44" s="87"/>
    </row>
    <row r="45" spans="1:6" s="73" customFormat="1" ht="12" customHeight="1" x14ac:dyDescent="0.2">
      <c r="A45" s="77" t="s">
        <v>69</v>
      </c>
      <c r="B45" s="238" t="s">
        <v>358</v>
      </c>
      <c r="C45" s="78" t="s">
        <v>70</v>
      </c>
      <c r="D45" s="85">
        <v>22000000</v>
      </c>
      <c r="E45" s="85">
        <f t="shared" si="17"/>
        <v>0</v>
      </c>
      <c r="F45" s="85">
        <v>22000000</v>
      </c>
    </row>
    <row r="46" spans="1:6" s="73" customFormat="1" ht="12" customHeight="1" x14ac:dyDescent="0.2">
      <c r="A46" s="77" t="s">
        <v>71</v>
      </c>
      <c r="B46" s="238" t="s">
        <v>359</v>
      </c>
      <c r="C46" s="78" t="s">
        <v>72</v>
      </c>
      <c r="D46" s="85"/>
      <c r="E46" s="85">
        <f t="shared" si="17"/>
        <v>0</v>
      </c>
      <c r="F46" s="85"/>
    </row>
    <row r="47" spans="1:6" s="73" customFormat="1" ht="12" customHeight="1" x14ac:dyDescent="0.2">
      <c r="A47" s="77" t="s">
        <v>73</v>
      </c>
      <c r="B47" s="238" t="s">
        <v>360</v>
      </c>
      <c r="C47" s="78" t="s">
        <v>74</v>
      </c>
      <c r="D47" s="85"/>
      <c r="E47" s="85">
        <f t="shared" si="17"/>
        <v>0</v>
      </c>
      <c r="F47" s="85"/>
    </row>
    <row r="48" spans="1:6" s="73" customFormat="1" ht="12" customHeight="1" thickBot="1" x14ac:dyDescent="0.25">
      <c r="A48" s="80" t="s">
        <v>75</v>
      </c>
      <c r="B48" s="238" t="s">
        <v>361</v>
      </c>
      <c r="C48" s="81" t="s">
        <v>76</v>
      </c>
      <c r="D48" s="86"/>
      <c r="E48" s="86">
        <f t="shared" si="17"/>
        <v>0</v>
      </c>
      <c r="F48" s="86"/>
    </row>
    <row r="49" spans="1:6" s="73" customFormat="1" ht="12" customHeight="1" thickBot="1" x14ac:dyDescent="0.25">
      <c r="A49" s="71" t="s">
        <v>77</v>
      </c>
      <c r="B49" s="236" t="s">
        <v>362</v>
      </c>
      <c r="C49" s="72" t="s">
        <v>78</v>
      </c>
      <c r="D49" s="52">
        <f>SUM(D50:D50)</f>
        <v>0</v>
      </c>
      <c r="E49" s="52">
        <f t="shared" ref="E49" si="18">SUM(E50:E50)</f>
        <v>0</v>
      </c>
      <c r="F49" s="52">
        <f t="shared" ref="F49" si="19">SUM(F50:F50)</f>
        <v>0</v>
      </c>
    </row>
    <row r="50" spans="1:6" s="73" customFormat="1" ht="12" customHeight="1" x14ac:dyDescent="0.2">
      <c r="A50" s="74" t="s">
        <v>568</v>
      </c>
      <c r="B50" s="237" t="s">
        <v>363</v>
      </c>
      <c r="C50" s="75" t="s">
        <v>565</v>
      </c>
      <c r="D50" s="76"/>
      <c r="E50" s="76">
        <f t="shared" ref="E50:E54" si="20">F50-D50</f>
        <v>0</v>
      </c>
      <c r="F50" s="76"/>
    </row>
    <row r="51" spans="1:6" s="73" customFormat="1" ht="12" customHeight="1" x14ac:dyDescent="0.2">
      <c r="A51" s="74" t="s">
        <v>569</v>
      </c>
      <c r="B51" s="238" t="s">
        <v>364</v>
      </c>
      <c r="C51" s="78" t="s">
        <v>566</v>
      </c>
      <c r="D51" s="76"/>
      <c r="E51" s="76">
        <f t="shared" si="20"/>
        <v>0</v>
      </c>
      <c r="F51" s="76"/>
    </row>
    <row r="52" spans="1:6" s="73" customFormat="1" ht="13.5" customHeight="1" x14ac:dyDescent="0.2">
      <c r="A52" s="74" t="s">
        <v>570</v>
      </c>
      <c r="B52" s="238" t="s">
        <v>365</v>
      </c>
      <c r="C52" s="78" t="s">
        <v>594</v>
      </c>
      <c r="D52" s="76"/>
      <c r="E52" s="76">
        <f t="shared" si="20"/>
        <v>0</v>
      </c>
      <c r="F52" s="76"/>
    </row>
    <row r="53" spans="1:6" s="73" customFormat="1" ht="12" customHeight="1" x14ac:dyDescent="0.2">
      <c r="A53" s="80" t="s">
        <v>571</v>
      </c>
      <c r="B53" s="239" t="s">
        <v>567</v>
      </c>
      <c r="C53" s="81" t="s">
        <v>573</v>
      </c>
      <c r="D53" s="83"/>
      <c r="E53" s="83">
        <f t="shared" si="20"/>
        <v>0</v>
      </c>
      <c r="F53" s="83"/>
    </row>
    <row r="54" spans="1:6" s="73" customFormat="1" ht="12" customHeight="1" thickBot="1" x14ac:dyDescent="0.25">
      <c r="A54" s="80" t="s">
        <v>572</v>
      </c>
      <c r="B54" s="239" t="s">
        <v>564</v>
      </c>
      <c r="C54" s="81" t="s">
        <v>574</v>
      </c>
      <c r="D54" s="83"/>
      <c r="E54" s="83">
        <f t="shared" si="20"/>
        <v>0</v>
      </c>
      <c r="F54" s="83"/>
    </row>
    <row r="55" spans="1:6" s="73" customFormat="1" ht="12" customHeight="1" thickBot="1" x14ac:dyDescent="0.25">
      <c r="A55" s="71" t="s">
        <v>83</v>
      </c>
      <c r="B55" s="236" t="s">
        <v>366</v>
      </c>
      <c r="C55" s="82" t="s">
        <v>84</v>
      </c>
      <c r="D55" s="52">
        <f>SUM(D56:D56)</f>
        <v>0</v>
      </c>
      <c r="E55" s="52">
        <f t="shared" ref="E55" si="21">SUM(E56:E56)</f>
        <v>0</v>
      </c>
      <c r="F55" s="52">
        <f t="shared" ref="F55" si="22">SUM(F56:F56)</f>
        <v>0</v>
      </c>
    </row>
    <row r="56" spans="1:6" s="73" customFormat="1" ht="12" customHeight="1" x14ac:dyDescent="0.2">
      <c r="A56" s="74" t="s">
        <v>580</v>
      </c>
      <c r="B56" s="237" t="s">
        <v>367</v>
      </c>
      <c r="C56" s="75" t="s">
        <v>575</v>
      </c>
      <c r="D56" s="85"/>
      <c r="E56" s="85">
        <f t="shared" ref="E56:E60" si="23">F56-D56</f>
        <v>0</v>
      </c>
      <c r="F56" s="85"/>
    </row>
    <row r="57" spans="1:6" s="73" customFormat="1" ht="12" customHeight="1" x14ac:dyDescent="0.2">
      <c r="A57" s="74" t="s">
        <v>581</v>
      </c>
      <c r="B57" s="237" t="s">
        <v>368</v>
      </c>
      <c r="C57" s="78" t="s">
        <v>576</v>
      </c>
      <c r="D57" s="85"/>
      <c r="E57" s="85">
        <f t="shared" si="23"/>
        <v>0</v>
      </c>
      <c r="F57" s="85"/>
    </row>
    <row r="58" spans="1:6" s="73" customFormat="1" ht="11.25" customHeight="1" x14ac:dyDescent="0.2">
      <c r="A58" s="74" t="s">
        <v>582</v>
      </c>
      <c r="B58" s="237" t="s">
        <v>369</v>
      </c>
      <c r="C58" s="78" t="s">
        <v>595</v>
      </c>
      <c r="D58" s="85"/>
      <c r="E58" s="85">
        <f t="shared" si="23"/>
        <v>0</v>
      </c>
      <c r="F58" s="85"/>
    </row>
    <row r="59" spans="1:6" s="73" customFormat="1" ht="12" customHeight="1" x14ac:dyDescent="0.2">
      <c r="A59" s="74" t="s">
        <v>581</v>
      </c>
      <c r="B59" s="243" t="s">
        <v>578</v>
      </c>
      <c r="C59" s="81" t="s">
        <v>577</v>
      </c>
      <c r="D59" s="85"/>
      <c r="E59" s="85">
        <f t="shared" si="23"/>
        <v>0</v>
      </c>
      <c r="F59" s="85"/>
    </row>
    <row r="60" spans="1:6" s="73" customFormat="1" ht="12" customHeight="1" thickBot="1" x14ac:dyDescent="0.25">
      <c r="A60" s="74" t="s">
        <v>582</v>
      </c>
      <c r="B60" s="239" t="s">
        <v>585</v>
      </c>
      <c r="C60" s="81" t="s">
        <v>579</v>
      </c>
      <c r="D60" s="85"/>
      <c r="E60" s="85">
        <f t="shared" si="23"/>
        <v>0</v>
      </c>
      <c r="F60" s="85"/>
    </row>
    <row r="61" spans="1:6" s="73" customFormat="1" ht="12" customHeight="1" thickBot="1" x14ac:dyDescent="0.25">
      <c r="A61" s="71" t="s">
        <v>85</v>
      </c>
      <c r="B61" s="236"/>
      <c r="C61" s="72" t="s">
        <v>86</v>
      </c>
      <c r="D61" s="59">
        <f>+D5+D12+D18+D24+D32+D43+D49+D55</f>
        <v>2417520102</v>
      </c>
      <c r="E61" s="59">
        <f t="shared" ref="E61" si="24">+E5+E12+E18+E24+E32+E43+E49+E55</f>
        <v>1350000</v>
      </c>
      <c r="F61" s="59">
        <f t="shared" ref="F61" si="25">+F5+F12+F18+F24+F32+F43+F49+F55</f>
        <v>2418870102</v>
      </c>
    </row>
    <row r="62" spans="1:6" s="73" customFormat="1" ht="12" customHeight="1" thickBot="1" x14ac:dyDescent="0.25">
      <c r="A62" s="88" t="s">
        <v>87</v>
      </c>
      <c r="B62" s="236" t="s">
        <v>371</v>
      </c>
      <c r="C62" s="82" t="s">
        <v>88</v>
      </c>
      <c r="D62" s="52">
        <f>SUM(D63:D65)</f>
        <v>0</v>
      </c>
      <c r="E62" s="52">
        <f t="shared" ref="E62" si="26">SUM(E63:E65)</f>
        <v>0</v>
      </c>
      <c r="F62" s="52">
        <f t="shared" ref="F62" si="27">SUM(F63:F65)</f>
        <v>0</v>
      </c>
    </row>
    <row r="63" spans="1:6" s="73" customFormat="1" ht="12" customHeight="1" x14ac:dyDescent="0.2">
      <c r="A63" s="74" t="s">
        <v>89</v>
      </c>
      <c r="B63" s="237" t="s">
        <v>372</v>
      </c>
      <c r="C63" s="75" t="s">
        <v>90</v>
      </c>
      <c r="D63" s="85"/>
      <c r="E63" s="85">
        <f t="shared" ref="E63:E65" si="28">F63-D63</f>
        <v>0</v>
      </c>
      <c r="F63" s="85"/>
    </row>
    <row r="64" spans="1:6" s="73" customFormat="1" ht="12" customHeight="1" x14ac:dyDescent="0.2">
      <c r="A64" s="77" t="s">
        <v>91</v>
      </c>
      <c r="B64" s="237" t="s">
        <v>373</v>
      </c>
      <c r="C64" s="78" t="s">
        <v>92</v>
      </c>
      <c r="D64" s="85"/>
      <c r="E64" s="85">
        <f t="shared" si="28"/>
        <v>0</v>
      </c>
      <c r="F64" s="85"/>
    </row>
    <row r="65" spans="1:6" s="73" customFormat="1" ht="12" customHeight="1" thickBot="1" x14ac:dyDescent="0.25">
      <c r="A65" s="80" t="s">
        <v>93</v>
      </c>
      <c r="B65" s="237" t="s">
        <v>374</v>
      </c>
      <c r="C65" s="89" t="s">
        <v>94</v>
      </c>
      <c r="D65" s="85"/>
      <c r="E65" s="85">
        <f t="shared" si="28"/>
        <v>0</v>
      </c>
      <c r="F65" s="85"/>
    </row>
    <row r="66" spans="1:6" s="73" customFormat="1" ht="12" customHeight="1" thickBot="1" x14ac:dyDescent="0.25">
      <c r="A66" s="88" t="s">
        <v>95</v>
      </c>
      <c r="B66" s="236" t="s">
        <v>375</v>
      </c>
      <c r="C66" s="82" t="s">
        <v>96</v>
      </c>
      <c r="D66" s="52">
        <f>SUM(D67:D70)</f>
        <v>0</v>
      </c>
      <c r="E66" s="52">
        <f t="shared" ref="E66" si="29">SUM(E67:E70)</f>
        <v>0</v>
      </c>
      <c r="F66" s="52">
        <f t="shared" ref="F66" si="30">SUM(F67:F70)</f>
        <v>0</v>
      </c>
    </row>
    <row r="67" spans="1:6" s="73" customFormat="1" ht="12" customHeight="1" x14ac:dyDescent="0.2">
      <c r="A67" s="74" t="s">
        <v>97</v>
      </c>
      <c r="B67" s="237" t="s">
        <v>376</v>
      </c>
      <c r="C67" s="75" t="s">
        <v>98</v>
      </c>
      <c r="D67" s="85"/>
      <c r="E67" s="85">
        <f t="shared" ref="E67:E70" si="31">F67-D67</f>
        <v>0</v>
      </c>
      <c r="F67" s="85"/>
    </row>
    <row r="68" spans="1:6" s="73" customFormat="1" ht="12" customHeight="1" x14ac:dyDescent="0.2">
      <c r="A68" s="77" t="s">
        <v>99</v>
      </c>
      <c r="B68" s="237" t="s">
        <v>377</v>
      </c>
      <c r="C68" s="78" t="s">
        <v>100</v>
      </c>
      <c r="D68" s="85"/>
      <c r="E68" s="85">
        <f t="shared" si="31"/>
        <v>0</v>
      </c>
      <c r="F68" s="85"/>
    </row>
    <row r="69" spans="1:6" s="73" customFormat="1" ht="12" customHeight="1" x14ac:dyDescent="0.2">
      <c r="A69" s="77" t="s">
        <v>101</v>
      </c>
      <c r="B69" s="237" t="s">
        <v>378</v>
      </c>
      <c r="C69" s="78" t="s">
        <v>102</v>
      </c>
      <c r="D69" s="85"/>
      <c r="E69" s="85">
        <f t="shared" si="31"/>
        <v>0</v>
      </c>
      <c r="F69" s="85"/>
    </row>
    <row r="70" spans="1:6" s="73" customFormat="1" ht="12" customHeight="1" thickBot="1" x14ac:dyDescent="0.25">
      <c r="A70" s="80" t="s">
        <v>103</v>
      </c>
      <c r="B70" s="237" t="s">
        <v>379</v>
      </c>
      <c r="C70" s="81" t="s">
        <v>104</v>
      </c>
      <c r="D70" s="85"/>
      <c r="E70" s="85">
        <f t="shared" si="31"/>
        <v>0</v>
      </c>
      <c r="F70" s="85"/>
    </row>
    <row r="71" spans="1:6" s="73" customFormat="1" ht="12" customHeight="1" thickBot="1" x14ac:dyDescent="0.25">
      <c r="A71" s="88" t="s">
        <v>105</v>
      </c>
      <c r="B71" s="236" t="s">
        <v>380</v>
      </c>
      <c r="C71" s="82" t="s">
        <v>106</v>
      </c>
      <c r="D71" s="52">
        <f>SUM(D72:D73)</f>
        <v>1471015811.9999998</v>
      </c>
      <c r="E71" s="52">
        <f t="shared" ref="E71" si="32">SUM(E72:E73)</f>
        <v>0</v>
      </c>
      <c r="F71" s="52">
        <f t="shared" ref="F71" si="33">SUM(F72:F73)</f>
        <v>1471015811.9999998</v>
      </c>
    </row>
    <row r="72" spans="1:6" s="73" customFormat="1" ht="12" customHeight="1" x14ac:dyDescent="0.2">
      <c r="A72" s="74" t="s">
        <v>107</v>
      </c>
      <c r="B72" s="237" t="s">
        <v>381</v>
      </c>
      <c r="C72" s="75" t="s">
        <v>108</v>
      </c>
      <c r="D72" s="85">
        <v>1471015811.9999998</v>
      </c>
      <c r="E72" s="85">
        <f t="shared" ref="E72:E73" si="34">F72-D72</f>
        <v>0</v>
      </c>
      <c r="F72" s="85">
        <v>1471015811.9999998</v>
      </c>
    </row>
    <row r="73" spans="1:6" s="73" customFormat="1" ht="12" customHeight="1" thickBot="1" x14ac:dyDescent="0.25">
      <c r="A73" s="80" t="s">
        <v>109</v>
      </c>
      <c r="B73" s="237" t="s">
        <v>382</v>
      </c>
      <c r="C73" s="81" t="s">
        <v>110</v>
      </c>
      <c r="D73" s="85"/>
      <c r="E73" s="85">
        <f t="shared" si="34"/>
        <v>0</v>
      </c>
      <c r="F73" s="85"/>
    </row>
    <row r="74" spans="1:6" s="73" customFormat="1" ht="12" customHeight="1" thickBot="1" x14ac:dyDescent="0.25">
      <c r="A74" s="88" t="s">
        <v>111</v>
      </c>
      <c r="B74" s="236"/>
      <c r="C74" s="82" t="s">
        <v>112</v>
      </c>
      <c r="D74" s="52">
        <f>SUM(D75:D77)</f>
        <v>0</v>
      </c>
      <c r="E74" s="52">
        <f t="shared" ref="E74" si="35">SUM(E75:E77)</f>
        <v>0</v>
      </c>
      <c r="F74" s="52">
        <f t="shared" ref="F74" si="36">SUM(F75:F77)</f>
        <v>0</v>
      </c>
    </row>
    <row r="75" spans="1:6" s="73" customFormat="1" ht="12" customHeight="1" x14ac:dyDescent="0.2">
      <c r="A75" s="74" t="s">
        <v>587</v>
      </c>
      <c r="B75" s="237" t="s">
        <v>383</v>
      </c>
      <c r="C75" s="75" t="s">
        <v>113</v>
      </c>
      <c r="D75" s="85"/>
      <c r="E75" s="85">
        <f t="shared" ref="E75:E77" si="37">F75-D75</f>
        <v>0</v>
      </c>
      <c r="F75" s="85"/>
    </row>
    <row r="76" spans="1:6" s="73" customFormat="1" ht="12" customHeight="1" x14ac:dyDescent="0.2">
      <c r="A76" s="77" t="s">
        <v>588</v>
      </c>
      <c r="B76" s="238" t="s">
        <v>384</v>
      </c>
      <c r="C76" s="78" t="s">
        <v>114</v>
      </c>
      <c r="D76" s="85"/>
      <c r="E76" s="85">
        <f t="shared" si="37"/>
        <v>0</v>
      </c>
      <c r="F76" s="85"/>
    </row>
    <row r="77" spans="1:6" s="73" customFormat="1" ht="12" customHeight="1" thickBot="1" x14ac:dyDescent="0.25">
      <c r="A77" s="80" t="s">
        <v>589</v>
      </c>
      <c r="B77" s="239" t="s">
        <v>586</v>
      </c>
      <c r="C77" s="81" t="s">
        <v>631</v>
      </c>
      <c r="D77" s="85"/>
      <c r="E77" s="85">
        <f t="shared" si="37"/>
        <v>0</v>
      </c>
      <c r="F77" s="85"/>
    </row>
    <row r="78" spans="1:6" s="73" customFormat="1" ht="12" customHeight="1" thickBot="1" x14ac:dyDescent="0.25">
      <c r="A78" s="88" t="s">
        <v>115</v>
      </c>
      <c r="B78" s="236" t="s">
        <v>385</v>
      </c>
      <c r="C78" s="82" t="s">
        <v>116</v>
      </c>
      <c r="D78" s="52">
        <f>SUM(D79:D82)</f>
        <v>0</v>
      </c>
      <c r="E78" s="52">
        <f t="shared" ref="E78" si="38">SUM(E79:E82)</f>
        <v>0</v>
      </c>
      <c r="F78" s="52">
        <f t="shared" ref="F78" si="39">SUM(F79:F82)</f>
        <v>0</v>
      </c>
    </row>
    <row r="79" spans="1:6" s="73" customFormat="1" ht="12" customHeight="1" x14ac:dyDescent="0.2">
      <c r="A79" s="90" t="s">
        <v>590</v>
      </c>
      <c r="B79" s="237" t="s">
        <v>386</v>
      </c>
      <c r="C79" s="75" t="s">
        <v>632</v>
      </c>
      <c r="D79" s="85"/>
      <c r="E79" s="85">
        <f t="shared" ref="E79:E82" si="40">F79-D79</f>
        <v>0</v>
      </c>
      <c r="F79" s="85"/>
    </row>
    <row r="80" spans="1:6" s="73" customFormat="1" ht="12" customHeight="1" x14ac:dyDescent="0.2">
      <c r="A80" s="91" t="s">
        <v>591</v>
      </c>
      <c r="B80" s="237" t="s">
        <v>387</v>
      </c>
      <c r="C80" s="78" t="s">
        <v>633</v>
      </c>
      <c r="D80" s="85"/>
      <c r="E80" s="85">
        <f t="shared" si="40"/>
        <v>0</v>
      </c>
      <c r="F80" s="85"/>
    </row>
    <row r="81" spans="1:6" s="73" customFormat="1" ht="12" customHeight="1" x14ac:dyDescent="0.2">
      <c r="A81" s="91" t="s">
        <v>592</v>
      </c>
      <c r="B81" s="237" t="s">
        <v>388</v>
      </c>
      <c r="C81" s="78" t="s">
        <v>634</v>
      </c>
      <c r="D81" s="85"/>
      <c r="E81" s="85">
        <f t="shared" si="40"/>
        <v>0</v>
      </c>
      <c r="F81" s="85"/>
    </row>
    <row r="82" spans="1:6" s="73" customFormat="1" ht="13.5" thickBot="1" x14ac:dyDescent="0.25">
      <c r="A82" s="92" t="s">
        <v>593</v>
      </c>
      <c r="B82" s="237" t="s">
        <v>389</v>
      </c>
      <c r="C82" s="81" t="s">
        <v>635</v>
      </c>
      <c r="D82" s="85"/>
      <c r="E82" s="85">
        <f t="shared" si="40"/>
        <v>0</v>
      </c>
      <c r="F82" s="85"/>
    </row>
    <row r="83" spans="1:6" s="73" customFormat="1" ht="13.5" customHeight="1" thickBot="1" x14ac:dyDescent="0.25">
      <c r="A83" s="88" t="s">
        <v>119</v>
      </c>
      <c r="B83" s="236" t="s">
        <v>390</v>
      </c>
      <c r="C83" s="82" t="s">
        <v>120</v>
      </c>
      <c r="D83" s="93"/>
      <c r="E83" s="93"/>
      <c r="F83" s="93"/>
    </row>
    <row r="84" spans="1:6" s="73" customFormat="1" ht="13.5" customHeight="1" thickBot="1" x14ac:dyDescent="0.25">
      <c r="A84" s="555" t="s">
        <v>182</v>
      </c>
      <c r="B84" s="236"/>
      <c r="C84" s="82" t="s">
        <v>657</v>
      </c>
      <c r="D84" s="93"/>
      <c r="E84" s="93"/>
      <c r="F84" s="93"/>
    </row>
    <row r="85" spans="1:6" s="73" customFormat="1" ht="15.75" customHeight="1" thickBot="1" x14ac:dyDescent="0.25">
      <c r="A85" s="555" t="s">
        <v>185</v>
      </c>
      <c r="B85" s="236" t="s">
        <v>370</v>
      </c>
      <c r="C85" s="94" t="s">
        <v>122</v>
      </c>
      <c r="D85" s="59">
        <f>+D62+D66+D71+D74+D78+D83</f>
        <v>1471015811.9999998</v>
      </c>
      <c r="E85" s="59">
        <f t="shared" ref="E85" si="41">+E62+E66+E71+E74+E78+E83</f>
        <v>0</v>
      </c>
      <c r="F85" s="59">
        <f t="shared" ref="F85" si="42">+F62+F66+F71+F74+F78+F83</f>
        <v>1471015811.9999998</v>
      </c>
    </row>
    <row r="86" spans="1:6" s="73" customFormat="1" ht="16.5" customHeight="1" thickBot="1" x14ac:dyDescent="0.25">
      <c r="A86" s="555" t="s">
        <v>188</v>
      </c>
      <c r="B86" s="240"/>
      <c r="C86" s="95" t="s">
        <v>124</v>
      </c>
      <c r="D86" s="59">
        <f>+D61+D85</f>
        <v>3888535914</v>
      </c>
      <c r="E86" s="59">
        <f t="shared" ref="E86" si="43">+E61+E85</f>
        <v>1350000</v>
      </c>
      <c r="F86" s="59">
        <f t="shared" ref="F86" si="44">+F61+F85</f>
        <v>3889885914</v>
      </c>
    </row>
    <row r="87" spans="1:6" s="73" customFormat="1" x14ac:dyDescent="0.2">
      <c r="A87" s="121"/>
      <c r="B87" s="96"/>
      <c r="C87" s="122"/>
      <c r="D87" s="123"/>
      <c r="E87" s="123"/>
      <c r="F87" s="123"/>
    </row>
    <row r="88" spans="1:6" ht="16.5" customHeight="1" x14ac:dyDescent="0.25">
      <c r="A88" s="610" t="s">
        <v>125</v>
      </c>
      <c r="B88" s="610"/>
      <c r="C88" s="610"/>
      <c r="D88" s="610"/>
      <c r="E88" s="596"/>
      <c r="F88" s="596"/>
    </row>
    <row r="89" spans="1:6" s="97" customFormat="1" ht="16.5" customHeight="1" thickBot="1" x14ac:dyDescent="0.3">
      <c r="A89" s="611" t="s">
        <v>126</v>
      </c>
      <c r="B89" s="611"/>
      <c r="C89" s="611"/>
      <c r="D89" s="63"/>
      <c r="E89" s="63"/>
      <c r="F89" s="63" t="s">
        <v>661</v>
      </c>
    </row>
    <row r="90" spans="1:6" ht="38.1" customHeight="1" thickBot="1" x14ac:dyDescent="0.3">
      <c r="A90" s="64" t="s">
        <v>4</v>
      </c>
      <c r="B90" s="180" t="s">
        <v>295</v>
      </c>
      <c r="C90" s="65" t="s">
        <v>127</v>
      </c>
      <c r="D90" s="66" t="s">
        <v>698</v>
      </c>
      <c r="E90" s="66" t="s">
        <v>727</v>
      </c>
      <c r="F90" s="66" t="s">
        <v>728</v>
      </c>
    </row>
    <row r="91" spans="1:6" s="70" customFormat="1" ht="12" customHeight="1" thickBot="1" x14ac:dyDescent="0.25">
      <c r="A91" s="51">
        <v>1</v>
      </c>
      <c r="B91" s="51">
        <v>2</v>
      </c>
      <c r="C91" s="98">
        <v>2</v>
      </c>
      <c r="D91" s="99">
        <v>3</v>
      </c>
      <c r="E91" s="99">
        <v>3</v>
      </c>
      <c r="F91" s="99">
        <v>3</v>
      </c>
    </row>
    <row r="92" spans="1:6" ht="12" customHeight="1" thickBot="1" x14ac:dyDescent="0.3">
      <c r="A92" s="100" t="s">
        <v>6</v>
      </c>
      <c r="B92" s="241"/>
      <c r="C92" s="101" t="s">
        <v>128</v>
      </c>
      <c r="D92" s="102">
        <f>SUM(D93:D97)</f>
        <v>558879199</v>
      </c>
      <c r="E92" s="102">
        <f t="shared" ref="E92" si="45">SUM(E93:E97)</f>
        <v>1350000</v>
      </c>
      <c r="F92" s="102">
        <f t="shared" ref="F92" si="46">SUM(F93:F97)</f>
        <v>560229199</v>
      </c>
    </row>
    <row r="93" spans="1:6" ht="12" customHeight="1" x14ac:dyDescent="0.25">
      <c r="A93" s="103" t="s">
        <v>8</v>
      </c>
      <c r="B93" s="242" t="s">
        <v>296</v>
      </c>
      <c r="C93" s="104" t="s">
        <v>129</v>
      </c>
      <c r="D93" s="105">
        <v>34501000</v>
      </c>
      <c r="E93" s="105">
        <f t="shared" ref="E93:E97" si="47">F93-D93</f>
        <v>0</v>
      </c>
      <c r="F93" s="105">
        <v>34501000</v>
      </c>
    </row>
    <row r="94" spans="1:6" ht="12" customHeight="1" x14ac:dyDescent="0.25">
      <c r="A94" s="77" t="s">
        <v>10</v>
      </c>
      <c r="B94" s="238" t="s">
        <v>297</v>
      </c>
      <c r="C94" s="15" t="s">
        <v>130</v>
      </c>
      <c r="D94" s="79">
        <v>7023000</v>
      </c>
      <c r="E94" s="79">
        <f t="shared" si="47"/>
        <v>0</v>
      </c>
      <c r="F94" s="79">
        <v>7023000</v>
      </c>
    </row>
    <row r="95" spans="1:6" ht="12" customHeight="1" x14ac:dyDescent="0.25">
      <c r="A95" s="77" t="s">
        <v>12</v>
      </c>
      <c r="B95" s="238" t="s">
        <v>298</v>
      </c>
      <c r="C95" s="15" t="s">
        <v>131</v>
      </c>
      <c r="D95" s="83">
        <v>350040000</v>
      </c>
      <c r="E95" s="83">
        <f t="shared" si="47"/>
        <v>1350000</v>
      </c>
      <c r="F95" s="83">
        <v>351390000</v>
      </c>
    </row>
    <row r="96" spans="1:6" ht="12" customHeight="1" x14ac:dyDescent="0.25">
      <c r="A96" s="77" t="s">
        <v>13</v>
      </c>
      <c r="B96" s="238" t="s">
        <v>299</v>
      </c>
      <c r="C96" s="106" t="s">
        <v>132</v>
      </c>
      <c r="D96" s="83">
        <v>14759000</v>
      </c>
      <c r="E96" s="83">
        <f t="shared" si="47"/>
        <v>0</v>
      </c>
      <c r="F96" s="83">
        <v>14759000</v>
      </c>
    </row>
    <row r="97" spans="1:6" ht="12" customHeight="1" thickBot="1" x14ac:dyDescent="0.3">
      <c r="A97" s="77" t="s">
        <v>133</v>
      </c>
      <c r="B97" s="245" t="s">
        <v>300</v>
      </c>
      <c r="C97" s="107" t="s">
        <v>134</v>
      </c>
      <c r="D97" s="83">
        <v>152556199</v>
      </c>
      <c r="E97" s="83">
        <f t="shared" si="47"/>
        <v>0</v>
      </c>
      <c r="F97" s="83">
        <v>152556199</v>
      </c>
    </row>
    <row r="98" spans="1:6" ht="12" customHeight="1" thickBot="1" x14ac:dyDescent="0.3">
      <c r="A98" s="71" t="s">
        <v>17</v>
      </c>
      <c r="B98" s="236" t="s">
        <v>304</v>
      </c>
      <c r="C98" s="20" t="s">
        <v>636</v>
      </c>
      <c r="D98" s="52">
        <f>+D99+D101+D100</f>
        <v>297125715</v>
      </c>
      <c r="E98" s="52">
        <f t="shared" ref="E98" si="48">+E99+E101+E100</f>
        <v>0</v>
      </c>
      <c r="F98" s="52">
        <f t="shared" ref="F98" si="49">+F99+F101+F100</f>
        <v>297125715</v>
      </c>
    </row>
    <row r="99" spans="1:6" ht="12" customHeight="1" x14ac:dyDescent="0.25">
      <c r="A99" s="74" t="s">
        <v>400</v>
      </c>
      <c r="B99" s="237" t="s">
        <v>304</v>
      </c>
      <c r="C99" s="18" t="s">
        <v>140</v>
      </c>
      <c r="D99" s="76"/>
      <c r="E99" s="76">
        <f t="shared" ref="E99:E101" si="50">F99-D99</f>
        <v>0</v>
      </c>
      <c r="F99" s="76"/>
    </row>
    <row r="100" spans="1:6" ht="12" customHeight="1" x14ac:dyDescent="0.25">
      <c r="A100" s="74" t="s">
        <v>401</v>
      </c>
      <c r="B100" s="243" t="s">
        <v>304</v>
      </c>
      <c r="C100" s="277" t="s">
        <v>597</v>
      </c>
      <c r="D100" s="231">
        <v>289125715</v>
      </c>
      <c r="E100" s="231">
        <f t="shared" si="50"/>
        <v>0</v>
      </c>
      <c r="F100" s="231">
        <v>289125715</v>
      </c>
    </row>
    <row r="101" spans="1:6" ht="12" customHeight="1" thickBot="1" x14ac:dyDescent="0.3">
      <c r="A101" s="74" t="s">
        <v>402</v>
      </c>
      <c r="B101" s="239" t="s">
        <v>304</v>
      </c>
      <c r="C101" s="110" t="s">
        <v>596</v>
      </c>
      <c r="D101" s="83">
        <v>8000000</v>
      </c>
      <c r="E101" s="83">
        <f t="shared" si="50"/>
        <v>0</v>
      </c>
      <c r="F101" s="83">
        <v>8000000</v>
      </c>
    </row>
    <row r="102" spans="1:6" ht="12" customHeight="1" thickBot="1" x14ac:dyDescent="0.3">
      <c r="A102" s="71" t="s">
        <v>29</v>
      </c>
      <c r="B102" s="236"/>
      <c r="C102" s="109" t="s">
        <v>639</v>
      </c>
      <c r="D102" s="52">
        <f>+D103+D105+D107</f>
        <v>3021886000</v>
      </c>
      <c r="E102" s="52">
        <f t="shared" ref="E102" si="51">+E103+E105+E107</f>
        <v>0</v>
      </c>
      <c r="F102" s="52">
        <f t="shared" ref="F102" si="52">+F103+F105+F107</f>
        <v>3021886000</v>
      </c>
    </row>
    <row r="103" spans="1:6" ht="12" customHeight="1" x14ac:dyDescent="0.25">
      <c r="A103" s="74" t="s">
        <v>605</v>
      </c>
      <c r="B103" s="237" t="s">
        <v>301</v>
      </c>
      <c r="C103" s="15" t="s">
        <v>135</v>
      </c>
      <c r="D103" s="76">
        <v>2020677000</v>
      </c>
      <c r="E103" s="76">
        <f t="shared" ref="E103:E107" si="53">F103-D103</f>
        <v>0</v>
      </c>
      <c r="F103" s="76">
        <v>2020677000</v>
      </c>
    </row>
    <row r="104" spans="1:6" ht="12" customHeight="1" x14ac:dyDescent="0.25">
      <c r="A104" s="74" t="s">
        <v>606</v>
      </c>
      <c r="B104" s="246" t="s">
        <v>301</v>
      </c>
      <c r="C104" s="110" t="s">
        <v>136</v>
      </c>
      <c r="D104" s="76">
        <v>1993262000</v>
      </c>
      <c r="E104" s="76">
        <f t="shared" si="53"/>
        <v>0</v>
      </c>
      <c r="F104" s="76">
        <v>1993262000</v>
      </c>
    </row>
    <row r="105" spans="1:6" ht="12" customHeight="1" x14ac:dyDescent="0.25">
      <c r="A105" s="74" t="s">
        <v>607</v>
      </c>
      <c r="B105" s="246" t="s">
        <v>302</v>
      </c>
      <c r="C105" s="110" t="s">
        <v>137</v>
      </c>
      <c r="D105" s="79">
        <v>997209000</v>
      </c>
      <c r="E105" s="79">
        <f t="shared" si="53"/>
        <v>0</v>
      </c>
      <c r="F105" s="79">
        <v>997209000</v>
      </c>
    </row>
    <row r="106" spans="1:6" ht="12" customHeight="1" x14ac:dyDescent="0.25">
      <c r="A106" s="74" t="s">
        <v>637</v>
      </c>
      <c r="B106" s="246" t="s">
        <v>302</v>
      </c>
      <c r="C106" s="110" t="s">
        <v>138</v>
      </c>
      <c r="D106" s="55">
        <v>719852000</v>
      </c>
      <c r="E106" s="55">
        <f t="shared" si="53"/>
        <v>0</v>
      </c>
      <c r="F106" s="55">
        <v>719852000</v>
      </c>
    </row>
    <row r="107" spans="1:6" ht="12" customHeight="1" thickBot="1" x14ac:dyDescent="0.3">
      <c r="A107" s="74" t="s">
        <v>638</v>
      </c>
      <c r="B107" s="243" t="s">
        <v>303</v>
      </c>
      <c r="C107" s="111" t="s">
        <v>139</v>
      </c>
      <c r="D107" s="55">
        <v>4000000</v>
      </c>
      <c r="E107" s="55">
        <f t="shared" si="53"/>
        <v>0</v>
      </c>
      <c r="F107" s="55">
        <v>4000000</v>
      </c>
    </row>
    <row r="108" spans="1:6" ht="12" customHeight="1" thickBot="1" x14ac:dyDescent="0.3">
      <c r="A108" s="71" t="s">
        <v>141</v>
      </c>
      <c r="B108" s="236"/>
      <c r="C108" s="20" t="s">
        <v>142</v>
      </c>
      <c r="D108" s="52">
        <f>+D92+D102+D98</f>
        <v>3877890914</v>
      </c>
      <c r="E108" s="52">
        <f t="shared" ref="E108" si="54">+E92+E102+E98</f>
        <v>1350000</v>
      </c>
      <c r="F108" s="52">
        <f t="shared" ref="F108" si="55">+F92+F102+F98</f>
        <v>3879240914</v>
      </c>
    </row>
    <row r="109" spans="1:6" ht="12" customHeight="1" thickBot="1" x14ac:dyDescent="0.3">
      <c r="A109" s="71" t="s">
        <v>43</v>
      </c>
      <c r="B109" s="236"/>
      <c r="C109" s="20" t="s">
        <v>143</v>
      </c>
      <c r="D109" s="52">
        <f>+D110+D111+D112</f>
        <v>10645000</v>
      </c>
      <c r="E109" s="52">
        <f t="shared" ref="E109" si="56">+E110+E111+E112</f>
        <v>0</v>
      </c>
      <c r="F109" s="52">
        <f t="shared" ref="F109" si="57">+F110+F111+F112</f>
        <v>10645000</v>
      </c>
    </row>
    <row r="110" spans="1:6" ht="12" customHeight="1" x14ac:dyDescent="0.25">
      <c r="A110" s="74" t="s">
        <v>45</v>
      </c>
      <c r="B110" s="237" t="s">
        <v>305</v>
      </c>
      <c r="C110" s="18" t="s">
        <v>144</v>
      </c>
      <c r="D110" s="55">
        <v>10645000</v>
      </c>
      <c r="E110" s="55">
        <f t="shared" ref="E110:E112" si="58">F110-D110</f>
        <v>0</v>
      </c>
      <c r="F110" s="55">
        <v>10645000</v>
      </c>
    </row>
    <row r="111" spans="1:6" ht="12" customHeight="1" x14ac:dyDescent="0.25">
      <c r="A111" s="74" t="s">
        <v>47</v>
      </c>
      <c r="B111" s="237" t="s">
        <v>306</v>
      </c>
      <c r="C111" s="18" t="s">
        <v>145</v>
      </c>
      <c r="D111" s="55"/>
      <c r="E111" s="55">
        <f t="shared" si="58"/>
        <v>0</v>
      </c>
      <c r="F111" s="55"/>
    </row>
    <row r="112" spans="1:6" ht="12" customHeight="1" thickBot="1" x14ac:dyDescent="0.3">
      <c r="A112" s="108" t="s">
        <v>49</v>
      </c>
      <c r="B112" s="243" t="s">
        <v>307</v>
      </c>
      <c r="C112" s="58" t="s">
        <v>146</v>
      </c>
      <c r="D112" s="55"/>
      <c r="E112" s="55">
        <f t="shared" si="58"/>
        <v>0</v>
      </c>
      <c r="F112" s="55"/>
    </row>
    <row r="113" spans="1:6" ht="12" customHeight="1" thickBot="1" x14ac:dyDescent="0.3">
      <c r="A113" s="71" t="s">
        <v>65</v>
      </c>
      <c r="B113" s="236" t="s">
        <v>308</v>
      </c>
      <c r="C113" s="20" t="s">
        <v>147</v>
      </c>
      <c r="D113" s="52">
        <f>+D114+D117+D118+D119</f>
        <v>0</v>
      </c>
      <c r="E113" s="52">
        <f t="shared" ref="E113" si="59">+E114+E117+E118+E119</f>
        <v>0</v>
      </c>
      <c r="F113" s="52">
        <f t="shared" ref="F113" si="60">+F114+F117+F118+F119</f>
        <v>0</v>
      </c>
    </row>
    <row r="114" spans="1:6" ht="12" customHeight="1" x14ac:dyDescent="0.25">
      <c r="A114" s="74" t="s">
        <v>411</v>
      </c>
      <c r="B114" s="237" t="s">
        <v>309</v>
      </c>
      <c r="C114" s="18" t="s">
        <v>640</v>
      </c>
      <c r="D114" s="55"/>
      <c r="E114" s="55">
        <f t="shared" ref="E114:E119" si="61">F114-D114</f>
        <v>0</v>
      </c>
      <c r="F114" s="55"/>
    </row>
    <row r="115" spans="1:6" ht="12" customHeight="1" x14ac:dyDescent="0.25">
      <c r="A115" s="74" t="s">
        <v>412</v>
      </c>
      <c r="B115" s="237"/>
      <c r="C115" s="18" t="s">
        <v>641</v>
      </c>
      <c r="D115" s="55"/>
      <c r="E115" s="55">
        <f t="shared" si="61"/>
        <v>0</v>
      </c>
      <c r="F115" s="55"/>
    </row>
    <row r="116" spans="1:6" ht="12" customHeight="1" x14ac:dyDescent="0.25">
      <c r="A116" s="74" t="s">
        <v>413</v>
      </c>
      <c r="B116" s="237"/>
      <c r="C116" s="18" t="s">
        <v>642</v>
      </c>
      <c r="D116" s="55"/>
      <c r="E116" s="55">
        <f t="shared" si="61"/>
        <v>0</v>
      </c>
      <c r="F116" s="55"/>
    </row>
    <row r="117" spans="1:6" ht="12" customHeight="1" x14ac:dyDescent="0.25">
      <c r="A117" s="74" t="s">
        <v>414</v>
      </c>
      <c r="B117" s="237" t="s">
        <v>310</v>
      </c>
      <c r="C117" s="18" t="s">
        <v>643</v>
      </c>
      <c r="D117" s="55"/>
      <c r="E117" s="55">
        <f t="shared" si="61"/>
        <v>0</v>
      </c>
      <c r="F117" s="55"/>
    </row>
    <row r="118" spans="1:6" ht="12" customHeight="1" x14ac:dyDescent="0.25">
      <c r="A118" s="74" t="s">
        <v>598</v>
      </c>
      <c r="B118" s="237" t="s">
        <v>311</v>
      </c>
      <c r="C118" s="18" t="s">
        <v>644</v>
      </c>
      <c r="D118" s="55"/>
      <c r="E118" s="55">
        <f t="shared" si="61"/>
        <v>0</v>
      </c>
      <c r="F118" s="55"/>
    </row>
    <row r="119" spans="1:6" ht="12" customHeight="1" thickBot="1" x14ac:dyDescent="0.3">
      <c r="A119" s="74" t="s">
        <v>646</v>
      </c>
      <c r="B119" s="243" t="s">
        <v>312</v>
      </c>
      <c r="C119" s="58" t="s">
        <v>645</v>
      </c>
      <c r="D119" s="55"/>
      <c r="E119" s="55">
        <f t="shared" si="61"/>
        <v>0</v>
      </c>
      <c r="F119" s="55"/>
    </row>
    <row r="120" spans="1:6" ht="12" customHeight="1" thickBot="1" x14ac:dyDescent="0.3">
      <c r="A120" s="71" t="s">
        <v>148</v>
      </c>
      <c r="B120" s="236"/>
      <c r="C120" s="20" t="s">
        <v>149</v>
      </c>
      <c r="D120" s="59">
        <f>SUM(D121:D125)</f>
        <v>0</v>
      </c>
      <c r="E120" s="59">
        <f t="shared" ref="E120" si="62">SUM(E121:E125)</f>
        <v>0</v>
      </c>
      <c r="F120" s="59">
        <f t="shared" ref="F120" si="63">SUM(F121:F125)</f>
        <v>0</v>
      </c>
    </row>
    <row r="121" spans="1:6" ht="12" customHeight="1" x14ac:dyDescent="0.25">
      <c r="A121" s="74" t="s">
        <v>79</v>
      </c>
      <c r="B121" s="237" t="s">
        <v>313</v>
      </c>
      <c r="C121" s="18" t="s">
        <v>150</v>
      </c>
      <c r="D121" s="55"/>
      <c r="E121" s="55">
        <f t="shared" ref="E121:E125" si="64">F121-D121</f>
        <v>0</v>
      </c>
      <c r="F121" s="55"/>
    </row>
    <row r="122" spans="1:6" ht="12" customHeight="1" x14ac:dyDescent="0.25">
      <c r="A122" s="74" t="s">
        <v>80</v>
      </c>
      <c r="B122" s="237" t="s">
        <v>314</v>
      </c>
      <c r="C122" s="18" t="s">
        <v>151</v>
      </c>
      <c r="D122" s="55"/>
      <c r="E122" s="55">
        <f t="shared" si="64"/>
        <v>0</v>
      </c>
      <c r="F122" s="55"/>
    </row>
    <row r="123" spans="1:6" ht="12" customHeight="1" x14ac:dyDescent="0.25">
      <c r="A123" s="74" t="s">
        <v>81</v>
      </c>
      <c r="B123" s="237" t="s">
        <v>315</v>
      </c>
      <c r="C123" s="18" t="s">
        <v>647</v>
      </c>
      <c r="D123" s="55"/>
      <c r="E123" s="55">
        <f t="shared" si="64"/>
        <v>0</v>
      </c>
      <c r="F123" s="55"/>
    </row>
    <row r="124" spans="1:6" ht="12" customHeight="1" x14ac:dyDescent="0.25">
      <c r="A124" s="74" t="s">
        <v>82</v>
      </c>
      <c r="B124" s="237" t="s">
        <v>316</v>
      </c>
      <c r="C124" s="18" t="s">
        <v>230</v>
      </c>
      <c r="D124" s="55"/>
      <c r="E124" s="55">
        <f t="shared" si="64"/>
        <v>0</v>
      </c>
      <c r="F124" s="55"/>
    </row>
    <row r="125" spans="1:6" ht="12" customHeight="1" thickBot="1" x14ac:dyDescent="0.3">
      <c r="A125" s="108"/>
      <c r="B125" s="243" t="s">
        <v>663</v>
      </c>
      <c r="C125" s="58" t="s">
        <v>662</v>
      </c>
      <c r="D125" s="247"/>
      <c r="E125" s="247">
        <f t="shared" si="64"/>
        <v>0</v>
      </c>
      <c r="F125" s="247"/>
    </row>
    <row r="126" spans="1:6" ht="12" customHeight="1" thickBot="1" x14ac:dyDescent="0.3">
      <c r="A126" s="71" t="s">
        <v>83</v>
      </c>
      <c r="B126" s="236" t="s">
        <v>317</v>
      </c>
      <c r="C126" s="20" t="s">
        <v>152</v>
      </c>
      <c r="D126" s="113">
        <f>+D127+D128+D130+D131</f>
        <v>0</v>
      </c>
      <c r="E126" s="113">
        <f t="shared" ref="E126" si="65">+E127+E128+E130+E131</f>
        <v>0</v>
      </c>
      <c r="F126" s="113">
        <f t="shared" ref="F126" si="66">+F127+F128+F130+F131</f>
        <v>0</v>
      </c>
    </row>
    <row r="127" spans="1:6" ht="12" customHeight="1" x14ac:dyDescent="0.25">
      <c r="A127" s="74" t="s">
        <v>580</v>
      </c>
      <c r="B127" s="237" t="s">
        <v>318</v>
      </c>
      <c r="C127" s="18" t="s">
        <v>648</v>
      </c>
      <c r="D127" s="55"/>
      <c r="E127" s="55">
        <f t="shared" ref="E127:E131" si="67">F127-D127</f>
        <v>0</v>
      </c>
      <c r="F127" s="55"/>
    </row>
    <row r="128" spans="1:6" ht="12" customHeight="1" x14ac:dyDescent="0.25">
      <c r="A128" s="74" t="s">
        <v>581</v>
      </c>
      <c r="B128" s="237" t="s">
        <v>319</v>
      </c>
      <c r="C128" s="18" t="s">
        <v>649</v>
      </c>
      <c r="D128" s="55"/>
      <c r="E128" s="55">
        <f t="shared" si="67"/>
        <v>0</v>
      </c>
      <c r="F128" s="55"/>
    </row>
    <row r="129" spans="1:11" ht="12" customHeight="1" x14ac:dyDescent="0.25">
      <c r="A129" s="74" t="s">
        <v>582</v>
      </c>
      <c r="B129" s="237" t="s">
        <v>320</v>
      </c>
      <c r="C129" s="18" t="s">
        <v>650</v>
      </c>
      <c r="D129" s="55"/>
      <c r="E129" s="55">
        <f t="shared" si="67"/>
        <v>0</v>
      </c>
      <c r="F129" s="55"/>
    </row>
    <row r="130" spans="1:11" ht="12" customHeight="1" x14ac:dyDescent="0.25">
      <c r="A130" s="74" t="s">
        <v>583</v>
      </c>
      <c r="B130" s="237" t="s">
        <v>321</v>
      </c>
      <c r="C130" s="18" t="s">
        <v>651</v>
      </c>
      <c r="D130" s="55"/>
      <c r="E130" s="55">
        <f t="shared" si="67"/>
        <v>0</v>
      </c>
      <c r="F130" s="55"/>
    </row>
    <row r="131" spans="1:11" ht="12" customHeight="1" thickBot="1" x14ac:dyDescent="0.3">
      <c r="A131" s="108" t="s">
        <v>584</v>
      </c>
      <c r="B131" s="237" t="s">
        <v>664</v>
      </c>
      <c r="C131" s="58" t="s">
        <v>652</v>
      </c>
      <c r="D131" s="112"/>
      <c r="E131" s="112">
        <f t="shared" si="67"/>
        <v>0</v>
      </c>
      <c r="F131" s="112"/>
    </row>
    <row r="132" spans="1:11" ht="12" customHeight="1" thickBot="1" x14ac:dyDescent="0.3">
      <c r="A132" s="553" t="s">
        <v>603</v>
      </c>
      <c r="B132" s="554" t="s">
        <v>658</v>
      </c>
      <c r="C132" s="20" t="s">
        <v>653</v>
      </c>
      <c r="D132" s="532"/>
      <c r="E132" s="532"/>
      <c r="F132" s="532"/>
    </row>
    <row r="133" spans="1:11" ht="12" customHeight="1" thickBot="1" x14ac:dyDescent="0.3">
      <c r="A133" s="553" t="s">
        <v>604</v>
      </c>
      <c r="B133" s="554" t="s">
        <v>659</v>
      </c>
      <c r="C133" s="20" t="s">
        <v>654</v>
      </c>
      <c r="D133" s="532"/>
      <c r="E133" s="532"/>
      <c r="F133" s="532"/>
    </row>
    <row r="134" spans="1:11" ht="15" customHeight="1" thickBot="1" x14ac:dyDescent="0.3">
      <c r="A134" s="71" t="s">
        <v>171</v>
      </c>
      <c r="B134" s="236" t="s">
        <v>660</v>
      </c>
      <c r="C134" s="20" t="s">
        <v>656</v>
      </c>
      <c r="D134" s="114">
        <f>+D109+D113+D120+D126</f>
        <v>10645000</v>
      </c>
      <c r="E134" s="114">
        <f t="shared" ref="E134" si="68">+E109+E113+E120+E126</f>
        <v>0</v>
      </c>
      <c r="F134" s="114">
        <f t="shared" ref="F134" si="69">+F109+F113+F120+F126</f>
        <v>10645000</v>
      </c>
      <c r="H134" s="115"/>
      <c r="I134" s="116"/>
      <c r="J134" s="116"/>
      <c r="K134" s="116"/>
    </row>
    <row r="135" spans="1:11" s="73" customFormat="1" ht="12.95" customHeight="1" thickBot="1" x14ac:dyDescent="0.25">
      <c r="A135" s="117" t="s">
        <v>172</v>
      </c>
      <c r="B135" s="244"/>
      <c r="C135" s="118" t="s">
        <v>655</v>
      </c>
      <c r="D135" s="114">
        <f>+D108+D134</f>
        <v>3888535914</v>
      </c>
      <c r="E135" s="114">
        <f t="shared" ref="E135" si="70">+E108+E134</f>
        <v>1350000</v>
      </c>
      <c r="F135" s="114">
        <f t="shared" ref="F135" si="71">+F108+F134</f>
        <v>3889885914</v>
      </c>
    </row>
    <row r="136" spans="1:11" ht="7.5" customHeight="1" x14ac:dyDescent="0.25"/>
    <row r="137" spans="1:11" x14ac:dyDescent="0.25">
      <c r="A137" s="612" t="s">
        <v>155</v>
      </c>
      <c r="B137" s="612"/>
      <c r="C137" s="612"/>
      <c r="D137" s="612"/>
      <c r="E137" s="597"/>
      <c r="F137" s="597"/>
    </row>
    <row r="138" spans="1:11" ht="15" customHeight="1" thickBot="1" x14ac:dyDescent="0.3">
      <c r="A138" s="609" t="s">
        <v>156</v>
      </c>
      <c r="B138" s="609"/>
      <c r="C138" s="609"/>
      <c r="D138" s="63" t="s">
        <v>661</v>
      </c>
      <c r="E138" s="63" t="s">
        <v>661</v>
      </c>
      <c r="F138" s="63" t="s">
        <v>661</v>
      </c>
    </row>
    <row r="139" spans="1:11" ht="13.5" customHeight="1" thickBot="1" x14ac:dyDescent="0.3">
      <c r="A139" s="71">
        <v>1</v>
      </c>
      <c r="B139" s="236"/>
      <c r="C139" s="109" t="s">
        <v>157</v>
      </c>
      <c r="D139" s="52">
        <f>+D61-D108</f>
        <v>-1460370812</v>
      </c>
      <c r="E139" s="52">
        <f t="shared" ref="E139" si="72">+E61-E108</f>
        <v>0</v>
      </c>
      <c r="F139" s="52">
        <f t="shared" ref="F139" si="73">+F61-F108</f>
        <v>-1460370812</v>
      </c>
    </row>
    <row r="140" spans="1:11" ht="27.75" customHeight="1" thickBot="1" x14ac:dyDescent="0.3">
      <c r="A140" s="71" t="s">
        <v>17</v>
      </c>
      <c r="B140" s="236"/>
      <c r="C140" s="109" t="s">
        <v>158</v>
      </c>
      <c r="D140" s="52">
        <f>+D85-D134</f>
        <v>1460370811.9999998</v>
      </c>
      <c r="E140" s="52">
        <f t="shared" ref="E140" si="74">+E85-E134</f>
        <v>0</v>
      </c>
      <c r="F140" s="52">
        <f t="shared" ref="F140" si="75">+F85-F134</f>
        <v>1460370811.9999998</v>
      </c>
    </row>
    <row r="142" spans="1:11" x14ac:dyDescent="0.25">
      <c r="D142" s="235">
        <f>D135-D86</f>
        <v>0</v>
      </c>
      <c r="E142" s="235">
        <f t="shared" ref="E142" si="76">E135-E86</f>
        <v>0</v>
      </c>
      <c r="F142" s="235">
        <f t="shared" ref="F142" si="77">F135-F86</f>
        <v>0</v>
      </c>
    </row>
    <row r="143" spans="1:11" x14ac:dyDescent="0.25">
      <c r="E143" s="120">
        <f t="shared" ref="E143" si="78">E135-E86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Header xml:space="preserve">&amp;C&amp;"Times New Roman CE,Félkövér"&amp;12BONYHÁD VÁROS ÖNKORMÁNYZATA
2018. ÉVI KÖLTSÉGVETÉS ÖNKÉNT VÁLLALT FELADATAINAK ÖSSZEVONT MÉRLEGE&amp;R&amp;"Times New Roman CE,Félkövér dőlt" 1.3. melléklet </oddHeader>
  </headerFooter>
  <rowBreaks count="2" manualBreakCount="2">
    <brk id="66" max="5" man="1"/>
    <brk id="87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3"/>
  <sheetViews>
    <sheetView view="pageBreakPreview" topLeftCell="A127" zoomScale="130" zoomScaleNormal="120" zoomScaleSheetLayoutView="130" workbookViewId="0">
      <selection activeCell="D127" sqref="D1:E1048576"/>
    </sheetView>
  </sheetViews>
  <sheetFormatPr defaultColWidth="9.140625" defaultRowHeight="15.75" x14ac:dyDescent="0.25"/>
  <cols>
    <col min="1" max="2" width="8.140625" style="119" customWidth="1"/>
    <col min="3" max="3" width="65.85546875" style="119" customWidth="1"/>
    <col min="4" max="5" width="12.5703125" style="120" hidden="1" customWidth="1"/>
    <col min="6" max="6" width="12.5703125" style="120" customWidth="1"/>
    <col min="7" max="16384" width="9.140625" style="62"/>
  </cols>
  <sheetData>
    <row r="1" spans="1:6" ht="15.95" customHeight="1" x14ac:dyDescent="0.25">
      <c r="A1" s="610" t="s">
        <v>2</v>
      </c>
      <c r="B1" s="610"/>
      <c r="C1" s="610"/>
      <c r="D1" s="610"/>
      <c r="E1" s="596"/>
      <c r="F1" s="596"/>
    </row>
    <row r="2" spans="1:6" ht="15.95" customHeight="1" thickBot="1" x14ac:dyDescent="0.3">
      <c r="A2" s="609" t="s">
        <v>3</v>
      </c>
      <c r="B2" s="609"/>
      <c r="C2" s="609"/>
      <c r="D2" s="63"/>
      <c r="E2" s="63"/>
      <c r="F2" s="63" t="s">
        <v>661</v>
      </c>
    </row>
    <row r="3" spans="1:6" ht="38.1" customHeight="1" thickBot="1" x14ac:dyDescent="0.3">
      <c r="A3" s="64" t="s">
        <v>4</v>
      </c>
      <c r="B3" s="180" t="s">
        <v>295</v>
      </c>
      <c r="C3" s="65" t="s">
        <v>5</v>
      </c>
      <c r="D3" s="66" t="s">
        <v>698</v>
      </c>
      <c r="E3" s="66" t="s">
        <v>727</v>
      </c>
      <c r="F3" s="66" t="s">
        <v>728</v>
      </c>
    </row>
    <row r="4" spans="1:6" s="70" customFormat="1" ht="12" customHeight="1" thickBot="1" x14ac:dyDescent="0.25">
      <c r="A4" s="67">
        <v>1</v>
      </c>
      <c r="B4" s="67">
        <v>2</v>
      </c>
      <c r="C4" s="68">
        <v>2</v>
      </c>
      <c r="D4" s="69">
        <v>3</v>
      </c>
      <c r="E4" s="69">
        <v>3</v>
      </c>
      <c r="F4" s="69">
        <v>3</v>
      </c>
    </row>
    <row r="5" spans="1:6" s="73" customFormat="1" ht="12" customHeight="1" thickBot="1" x14ac:dyDescent="0.25">
      <c r="A5" s="71" t="s">
        <v>6</v>
      </c>
      <c r="B5" s="236" t="s">
        <v>322</v>
      </c>
      <c r="C5" s="72" t="s">
        <v>7</v>
      </c>
      <c r="D5" s="52">
        <f>+D6+D7+D8+D9+D10+D11</f>
        <v>0</v>
      </c>
      <c r="E5" s="52">
        <f t="shared" ref="E5" si="0">+E6+E7+E8+E9+E10+E11</f>
        <v>0</v>
      </c>
      <c r="F5" s="52">
        <f t="shared" ref="F5" si="1">+F6+F7+F8+F9+F10+F11</f>
        <v>0</v>
      </c>
    </row>
    <row r="6" spans="1:6" s="73" customFormat="1" ht="12" customHeight="1" x14ac:dyDescent="0.2">
      <c r="A6" s="74" t="s">
        <v>8</v>
      </c>
      <c r="B6" s="237" t="s">
        <v>323</v>
      </c>
      <c r="C6" s="75" t="s">
        <v>9</v>
      </c>
      <c r="D6" s="76"/>
      <c r="E6" s="76">
        <f>F6-D6</f>
        <v>0</v>
      </c>
      <c r="F6" s="76"/>
    </row>
    <row r="7" spans="1:6" s="73" customFormat="1" ht="12" customHeight="1" x14ac:dyDescent="0.2">
      <c r="A7" s="77" t="s">
        <v>10</v>
      </c>
      <c r="B7" s="238" t="s">
        <v>324</v>
      </c>
      <c r="C7" s="78" t="s">
        <v>11</v>
      </c>
      <c r="D7" s="79"/>
      <c r="E7" s="79">
        <f t="shared" ref="E7:E11" si="2">F7-D7</f>
        <v>0</v>
      </c>
      <c r="F7" s="79"/>
    </row>
    <row r="8" spans="1:6" s="73" customFormat="1" ht="12" customHeight="1" x14ac:dyDescent="0.2">
      <c r="A8" s="77" t="s">
        <v>12</v>
      </c>
      <c r="B8" s="238" t="s">
        <v>325</v>
      </c>
      <c r="C8" s="78" t="s">
        <v>553</v>
      </c>
      <c r="D8" s="79"/>
      <c r="E8" s="79">
        <f t="shared" si="2"/>
        <v>0</v>
      </c>
      <c r="F8" s="79"/>
    </row>
    <row r="9" spans="1:6" s="73" customFormat="1" ht="12" customHeight="1" x14ac:dyDescent="0.2">
      <c r="A9" s="77" t="s">
        <v>13</v>
      </c>
      <c r="B9" s="238" t="s">
        <v>326</v>
      </c>
      <c r="C9" s="78" t="s">
        <v>14</v>
      </c>
      <c r="D9" s="79"/>
      <c r="E9" s="79">
        <f t="shared" si="2"/>
        <v>0</v>
      </c>
      <c r="F9" s="79"/>
    </row>
    <row r="10" spans="1:6" s="73" customFormat="1" ht="12" customHeight="1" x14ac:dyDescent="0.2">
      <c r="A10" s="77" t="s">
        <v>15</v>
      </c>
      <c r="B10" s="238" t="s">
        <v>327</v>
      </c>
      <c r="C10" s="78" t="s">
        <v>554</v>
      </c>
      <c r="D10" s="79"/>
      <c r="E10" s="79">
        <f t="shared" si="2"/>
        <v>0</v>
      </c>
      <c r="F10" s="79"/>
    </row>
    <row r="11" spans="1:6" s="73" customFormat="1" ht="12" customHeight="1" thickBot="1" x14ac:dyDescent="0.25">
      <c r="A11" s="80" t="s">
        <v>16</v>
      </c>
      <c r="B11" s="239" t="s">
        <v>328</v>
      </c>
      <c r="C11" s="81" t="s">
        <v>555</v>
      </c>
      <c r="D11" s="79"/>
      <c r="E11" s="79">
        <f t="shared" si="2"/>
        <v>0</v>
      </c>
      <c r="F11" s="79"/>
    </row>
    <row r="12" spans="1:6" s="73" customFormat="1" ht="12" customHeight="1" thickBot="1" x14ac:dyDescent="0.25">
      <c r="A12" s="71" t="s">
        <v>17</v>
      </c>
      <c r="B12" s="236"/>
      <c r="C12" s="82" t="s">
        <v>18</v>
      </c>
      <c r="D12" s="52">
        <f>+D13+D14+D15+D16+D17</f>
        <v>0</v>
      </c>
      <c r="E12" s="52">
        <f t="shared" ref="E12" si="3">+E13+E14+E15+E16+E17</f>
        <v>0</v>
      </c>
      <c r="F12" s="52">
        <f t="shared" ref="F12" si="4">+F13+F14+F15+F16+F17</f>
        <v>0</v>
      </c>
    </row>
    <row r="13" spans="1:6" s="73" customFormat="1" ht="12" customHeight="1" x14ac:dyDescent="0.2">
      <c r="A13" s="74" t="s">
        <v>19</v>
      </c>
      <c r="B13" s="237" t="s">
        <v>329</v>
      </c>
      <c r="C13" s="75" t="s">
        <v>20</v>
      </c>
      <c r="D13" s="76"/>
      <c r="E13" s="76">
        <f t="shared" ref="E13:E17" si="5">F13-D13</f>
        <v>0</v>
      </c>
      <c r="F13" s="76"/>
    </row>
    <row r="14" spans="1:6" s="73" customFormat="1" ht="12" customHeight="1" x14ac:dyDescent="0.2">
      <c r="A14" s="77" t="s">
        <v>21</v>
      </c>
      <c r="B14" s="238" t="s">
        <v>330</v>
      </c>
      <c r="C14" s="78" t="s">
        <v>22</v>
      </c>
      <c r="D14" s="79"/>
      <c r="E14" s="79">
        <f t="shared" si="5"/>
        <v>0</v>
      </c>
      <c r="F14" s="79"/>
    </row>
    <row r="15" spans="1:6" s="73" customFormat="1" ht="12" customHeight="1" x14ac:dyDescent="0.2">
      <c r="A15" s="77" t="s">
        <v>23</v>
      </c>
      <c r="B15" s="238" t="s">
        <v>331</v>
      </c>
      <c r="C15" s="78" t="s">
        <v>24</v>
      </c>
      <c r="D15" s="79"/>
      <c r="E15" s="79">
        <f t="shared" si="5"/>
        <v>0</v>
      </c>
      <c r="F15" s="79"/>
    </row>
    <row r="16" spans="1:6" s="73" customFormat="1" ht="12" customHeight="1" x14ac:dyDescent="0.2">
      <c r="A16" s="77" t="s">
        <v>25</v>
      </c>
      <c r="B16" s="238" t="s">
        <v>332</v>
      </c>
      <c r="C16" s="78" t="s">
        <v>26</v>
      </c>
      <c r="D16" s="79"/>
      <c r="E16" s="79">
        <f t="shared" si="5"/>
        <v>0</v>
      </c>
      <c r="F16" s="79"/>
    </row>
    <row r="17" spans="1:6" s="73" customFormat="1" ht="12" customHeight="1" thickBot="1" x14ac:dyDescent="0.25">
      <c r="A17" s="77" t="s">
        <v>27</v>
      </c>
      <c r="B17" s="238" t="s">
        <v>333</v>
      </c>
      <c r="C17" s="78" t="s">
        <v>28</v>
      </c>
      <c r="D17" s="79"/>
      <c r="E17" s="79">
        <f t="shared" si="5"/>
        <v>0</v>
      </c>
      <c r="F17" s="79"/>
    </row>
    <row r="18" spans="1:6" s="73" customFormat="1" ht="12" customHeight="1" thickBot="1" x14ac:dyDescent="0.25">
      <c r="A18" s="71" t="s">
        <v>29</v>
      </c>
      <c r="B18" s="236" t="s">
        <v>334</v>
      </c>
      <c r="C18" s="72" t="s">
        <v>30</v>
      </c>
      <c r="D18" s="52">
        <f>+D19+D20+D21+D22+D23</f>
        <v>0</v>
      </c>
      <c r="E18" s="52">
        <f t="shared" ref="E18" si="6">+E19+E20+E21+E22+E23</f>
        <v>0</v>
      </c>
      <c r="F18" s="52">
        <f t="shared" ref="F18" si="7">+F19+F20+F21+F22+F23</f>
        <v>0</v>
      </c>
    </row>
    <row r="19" spans="1:6" s="73" customFormat="1" ht="12" customHeight="1" x14ac:dyDescent="0.2">
      <c r="A19" s="74" t="s">
        <v>31</v>
      </c>
      <c r="B19" s="237" t="s">
        <v>335</v>
      </c>
      <c r="C19" s="75" t="s">
        <v>32</v>
      </c>
      <c r="D19" s="76"/>
      <c r="E19" s="76">
        <f t="shared" ref="E19:E23" si="8">F19-D19</f>
        <v>0</v>
      </c>
      <c r="F19" s="76"/>
    </row>
    <row r="20" spans="1:6" s="73" customFormat="1" ht="12" customHeight="1" x14ac:dyDescent="0.2">
      <c r="A20" s="77" t="s">
        <v>33</v>
      </c>
      <c r="B20" s="238" t="s">
        <v>336</v>
      </c>
      <c r="C20" s="78" t="s">
        <v>34</v>
      </c>
      <c r="D20" s="79"/>
      <c r="E20" s="79">
        <f t="shared" si="8"/>
        <v>0</v>
      </c>
      <c r="F20" s="79"/>
    </row>
    <row r="21" spans="1:6" s="73" customFormat="1" ht="12" customHeight="1" x14ac:dyDescent="0.2">
      <c r="A21" s="77" t="s">
        <v>35</v>
      </c>
      <c r="B21" s="238" t="s">
        <v>337</v>
      </c>
      <c r="C21" s="78" t="s">
        <v>36</v>
      </c>
      <c r="D21" s="79"/>
      <c r="E21" s="79">
        <f t="shared" si="8"/>
        <v>0</v>
      </c>
      <c r="F21" s="79"/>
    </row>
    <row r="22" spans="1:6" s="73" customFormat="1" ht="12" customHeight="1" x14ac:dyDescent="0.2">
      <c r="A22" s="77" t="s">
        <v>37</v>
      </c>
      <c r="B22" s="238" t="s">
        <v>338</v>
      </c>
      <c r="C22" s="78" t="s">
        <v>38</v>
      </c>
      <c r="D22" s="79"/>
      <c r="E22" s="79">
        <f t="shared" si="8"/>
        <v>0</v>
      </c>
      <c r="F22" s="79"/>
    </row>
    <row r="23" spans="1:6" s="73" customFormat="1" ht="12" customHeight="1" thickBot="1" x14ac:dyDescent="0.25">
      <c r="A23" s="77" t="s">
        <v>39</v>
      </c>
      <c r="B23" s="238" t="s">
        <v>339</v>
      </c>
      <c r="C23" s="78" t="s">
        <v>40</v>
      </c>
      <c r="D23" s="79"/>
      <c r="E23" s="79">
        <f t="shared" si="8"/>
        <v>0</v>
      </c>
      <c r="F23" s="79"/>
    </row>
    <row r="24" spans="1:6" s="73" customFormat="1" ht="12" customHeight="1" thickBot="1" x14ac:dyDescent="0.25">
      <c r="A24" s="71" t="s">
        <v>41</v>
      </c>
      <c r="B24" s="236" t="s">
        <v>340</v>
      </c>
      <c r="C24" s="72" t="s">
        <v>42</v>
      </c>
      <c r="D24" s="59">
        <f>SUM(D25:D31)</f>
        <v>72582000</v>
      </c>
      <c r="E24" s="59">
        <f t="shared" ref="E24" si="9">SUM(E25:E31)</f>
        <v>0</v>
      </c>
      <c r="F24" s="59">
        <f t="shared" ref="F24" si="10">SUM(F25:F31)</f>
        <v>72582000</v>
      </c>
    </row>
    <row r="25" spans="1:6" s="73" customFormat="1" ht="12" customHeight="1" x14ac:dyDescent="0.2">
      <c r="A25" s="74" t="s">
        <v>405</v>
      </c>
      <c r="B25" s="237" t="s">
        <v>341</v>
      </c>
      <c r="C25" s="75" t="s">
        <v>559</v>
      </c>
      <c r="D25" s="84"/>
      <c r="E25" s="84">
        <f t="shared" ref="E25:E31" si="11">F25-D25</f>
        <v>0</v>
      </c>
      <c r="F25" s="84"/>
    </row>
    <row r="26" spans="1:6" s="73" customFormat="1" ht="12" customHeight="1" x14ac:dyDescent="0.2">
      <c r="A26" s="74" t="s">
        <v>406</v>
      </c>
      <c r="B26" s="237" t="s">
        <v>601</v>
      </c>
      <c r="C26" s="75" t="s">
        <v>600</v>
      </c>
      <c r="D26" s="84"/>
      <c r="E26" s="84">
        <f t="shared" si="11"/>
        <v>0</v>
      </c>
      <c r="F26" s="84"/>
    </row>
    <row r="27" spans="1:6" s="73" customFormat="1" ht="12" customHeight="1" x14ac:dyDescent="0.2">
      <c r="A27" s="74" t="s">
        <v>407</v>
      </c>
      <c r="B27" s="238" t="s">
        <v>556</v>
      </c>
      <c r="C27" s="78" t="s">
        <v>560</v>
      </c>
      <c r="D27" s="84">
        <v>72582000</v>
      </c>
      <c r="E27" s="84">
        <f t="shared" si="11"/>
        <v>0</v>
      </c>
      <c r="F27" s="84">
        <v>72582000</v>
      </c>
    </row>
    <row r="28" spans="1:6" s="73" customFormat="1" ht="12" customHeight="1" x14ac:dyDescent="0.2">
      <c r="A28" s="74" t="s">
        <v>408</v>
      </c>
      <c r="B28" s="238" t="s">
        <v>557</v>
      </c>
      <c r="C28" s="78" t="s">
        <v>561</v>
      </c>
      <c r="D28" s="79"/>
      <c r="E28" s="79">
        <f t="shared" si="11"/>
        <v>0</v>
      </c>
      <c r="F28" s="79"/>
    </row>
    <row r="29" spans="1:6" s="73" customFormat="1" ht="12" customHeight="1" x14ac:dyDescent="0.2">
      <c r="A29" s="74" t="s">
        <v>409</v>
      </c>
      <c r="B29" s="238" t="s">
        <v>342</v>
      </c>
      <c r="C29" s="78" t="s">
        <v>562</v>
      </c>
      <c r="D29" s="79"/>
      <c r="E29" s="79">
        <f t="shared" si="11"/>
        <v>0</v>
      </c>
      <c r="F29" s="79"/>
    </row>
    <row r="30" spans="1:6" s="73" customFormat="1" ht="12" customHeight="1" x14ac:dyDescent="0.2">
      <c r="A30" s="74" t="s">
        <v>410</v>
      </c>
      <c r="B30" s="239" t="s">
        <v>343</v>
      </c>
      <c r="C30" s="81" t="s">
        <v>563</v>
      </c>
      <c r="D30" s="79"/>
      <c r="E30" s="79">
        <f t="shared" si="11"/>
        <v>0</v>
      </c>
      <c r="F30" s="79"/>
    </row>
    <row r="31" spans="1:6" s="73" customFormat="1" ht="12" customHeight="1" thickBot="1" x14ac:dyDescent="0.25">
      <c r="A31" s="74" t="s">
        <v>602</v>
      </c>
      <c r="B31" s="239" t="s">
        <v>344</v>
      </c>
      <c r="C31" s="81" t="s">
        <v>558</v>
      </c>
      <c r="D31" s="83"/>
      <c r="E31" s="83">
        <f t="shared" si="11"/>
        <v>0</v>
      </c>
      <c r="F31" s="83"/>
    </row>
    <row r="32" spans="1:6" s="73" customFormat="1" ht="12" customHeight="1" thickBot="1" x14ac:dyDescent="0.25">
      <c r="A32" s="71" t="s">
        <v>43</v>
      </c>
      <c r="B32" s="236" t="s">
        <v>345</v>
      </c>
      <c r="C32" s="72" t="s">
        <v>44</v>
      </c>
      <c r="D32" s="52">
        <f>SUM(D33:D42)</f>
        <v>107000</v>
      </c>
      <c r="E32" s="52">
        <f t="shared" ref="E32" si="12">SUM(E33:E42)</f>
        <v>0</v>
      </c>
      <c r="F32" s="52">
        <f t="shared" ref="F32" si="13">SUM(F33:F42)</f>
        <v>107000</v>
      </c>
    </row>
    <row r="33" spans="1:6" s="73" customFormat="1" ht="12" customHeight="1" x14ac:dyDescent="0.2">
      <c r="A33" s="74" t="s">
        <v>45</v>
      </c>
      <c r="B33" s="237" t="s">
        <v>346</v>
      </c>
      <c r="C33" s="75" t="s">
        <v>46</v>
      </c>
      <c r="D33" s="76"/>
      <c r="E33" s="76">
        <f t="shared" ref="E33:E42" si="14">F33-D33</f>
        <v>0</v>
      </c>
      <c r="F33" s="76"/>
    </row>
    <row r="34" spans="1:6" s="73" customFormat="1" ht="12" customHeight="1" x14ac:dyDescent="0.2">
      <c r="A34" s="77" t="s">
        <v>47</v>
      </c>
      <c r="B34" s="238" t="s">
        <v>347</v>
      </c>
      <c r="C34" s="78" t="s">
        <v>48</v>
      </c>
      <c r="D34" s="79">
        <v>84000</v>
      </c>
      <c r="E34" s="79">
        <f t="shared" si="14"/>
        <v>0</v>
      </c>
      <c r="F34" s="79">
        <v>84000</v>
      </c>
    </row>
    <row r="35" spans="1:6" s="73" customFormat="1" ht="12" customHeight="1" x14ac:dyDescent="0.2">
      <c r="A35" s="77" t="s">
        <v>49</v>
      </c>
      <c r="B35" s="238" t="s">
        <v>348</v>
      </c>
      <c r="C35" s="78" t="s">
        <v>50</v>
      </c>
      <c r="D35" s="79"/>
      <c r="E35" s="79">
        <f t="shared" si="14"/>
        <v>0</v>
      </c>
      <c r="F35" s="79"/>
    </row>
    <row r="36" spans="1:6" s="73" customFormat="1" ht="12" customHeight="1" x14ac:dyDescent="0.2">
      <c r="A36" s="77" t="s">
        <v>51</v>
      </c>
      <c r="B36" s="238" t="s">
        <v>349</v>
      </c>
      <c r="C36" s="78" t="s">
        <v>52</v>
      </c>
      <c r="D36" s="79"/>
      <c r="E36" s="79">
        <f t="shared" si="14"/>
        <v>0</v>
      </c>
      <c r="F36" s="79"/>
    </row>
    <row r="37" spans="1:6" s="73" customFormat="1" ht="12" customHeight="1" x14ac:dyDescent="0.2">
      <c r="A37" s="77" t="s">
        <v>53</v>
      </c>
      <c r="B37" s="238" t="s">
        <v>350</v>
      </c>
      <c r="C37" s="78" t="s">
        <v>54</v>
      </c>
      <c r="D37" s="79"/>
      <c r="E37" s="79">
        <f t="shared" si="14"/>
        <v>0</v>
      </c>
      <c r="F37" s="79"/>
    </row>
    <row r="38" spans="1:6" s="73" customFormat="1" ht="12" customHeight="1" x14ac:dyDescent="0.2">
      <c r="A38" s="77" t="s">
        <v>55</v>
      </c>
      <c r="B38" s="238" t="s">
        <v>351</v>
      </c>
      <c r="C38" s="78" t="s">
        <v>56</v>
      </c>
      <c r="D38" s="79">
        <v>23000</v>
      </c>
      <c r="E38" s="79">
        <f t="shared" si="14"/>
        <v>0</v>
      </c>
      <c r="F38" s="79">
        <v>23000</v>
      </c>
    </row>
    <row r="39" spans="1:6" s="73" customFormat="1" ht="12" customHeight="1" x14ac:dyDescent="0.2">
      <c r="A39" s="77" t="s">
        <v>57</v>
      </c>
      <c r="B39" s="238" t="s">
        <v>352</v>
      </c>
      <c r="C39" s="78" t="s">
        <v>58</v>
      </c>
      <c r="D39" s="79"/>
      <c r="E39" s="79">
        <f t="shared" si="14"/>
        <v>0</v>
      </c>
      <c r="F39" s="79"/>
    </row>
    <row r="40" spans="1:6" s="73" customFormat="1" ht="12" customHeight="1" x14ac:dyDescent="0.2">
      <c r="A40" s="77" t="s">
        <v>59</v>
      </c>
      <c r="B40" s="238" t="s">
        <v>353</v>
      </c>
      <c r="C40" s="78" t="s">
        <v>60</v>
      </c>
      <c r="D40" s="79"/>
      <c r="E40" s="79">
        <f t="shared" si="14"/>
        <v>0</v>
      </c>
      <c r="F40" s="79"/>
    </row>
    <row r="41" spans="1:6" s="73" customFormat="1" ht="12" customHeight="1" x14ac:dyDescent="0.2">
      <c r="A41" s="77" t="s">
        <v>61</v>
      </c>
      <c r="B41" s="238" t="s">
        <v>354</v>
      </c>
      <c r="C41" s="78" t="s">
        <v>62</v>
      </c>
      <c r="D41" s="85"/>
      <c r="E41" s="85">
        <f t="shared" si="14"/>
        <v>0</v>
      </c>
      <c r="F41" s="85"/>
    </row>
    <row r="42" spans="1:6" s="73" customFormat="1" ht="12" customHeight="1" thickBot="1" x14ac:dyDescent="0.25">
      <c r="A42" s="80" t="s">
        <v>63</v>
      </c>
      <c r="B42" s="238" t="s">
        <v>355</v>
      </c>
      <c r="C42" s="81" t="s">
        <v>64</v>
      </c>
      <c r="D42" s="86"/>
      <c r="E42" s="86">
        <f t="shared" si="14"/>
        <v>0</v>
      </c>
      <c r="F42" s="86"/>
    </row>
    <row r="43" spans="1:6" s="73" customFormat="1" ht="12" customHeight="1" thickBot="1" x14ac:dyDescent="0.25">
      <c r="A43" s="71" t="s">
        <v>65</v>
      </c>
      <c r="B43" s="236" t="s">
        <v>356</v>
      </c>
      <c r="C43" s="72" t="s">
        <v>66</v>
      </c>
      <c r="D43" s="52">
        <f>SUM(D44:D48)</f>
        <v>0</v>
      </c>
      <c r="E43" s="52">
        <f t="shared" ref="E43" si="15">SUM(E44:E48)</f>
        <v>0</v>
      </c>
      <c r="F43" s="52">
        <f t="shared" ref="F43" si="16">SUM(F44:F48)</f>
        <v>0</v>
      </c>
    </row>
    <row r="44" spans="1:6" s="73" customFormat="1" ht="12" customHeight="1" x14ac:dyDescent="0.2">
      <c r="A44" s="74" t="s">
        <v>67</v>
      </c>
      <c r="B44" s="237" t="s">
        <v>357</v>
      </c>
      <c r="C44" s="75" t="s">
        <v>68</v>
      </c>
      <c r="D44" s="87"/>
      <c r="E44" s="87">
        <f t="shared" ref="E44:E48" si="17">F44-D44</f>
        <v>0</v>
      </c>
      <c r="F44" s="87"/>
    </row>
    <row r="45" spans="1:6" s="73" customFormat="1" ht="12" customHeight="1" x14ac:dyDescent="0.2">
      <c r="A45" s="77" t="s">
        <v>69</v>
      </c>
      <c r="B45" s="238" t="s">
        <v>358</v>
      </c>
      <c r="C45" s="78" t="s">
        <v>70</v>
      </c>
      <c r="D45" s="85"/>
      <c r="E45" s="85">
        <f t="shared" si="17"/>
        <v>0</v>
      </c>
      <c r="F45" s="85"/>
    </row>
    <row r="46" spans="1:6" s="73" customFormat="1" ht="12" customHeight="1" x14ac:dyDescent="0.2">
      <c r="A46" s="77" t="s">
        <v>71</v>
      </c>
      <c r="B46" s="238" t="s">
        <v>359</v>
      </c>
      <c r="C46" s="78" t="s">
        <v>72</v>
      </c>
      <c r="D46" s="85"/>
      <c r="E46" s="85">
        <f t="shared" si="17"/>
        <v>0</v>
      </c>
      <c r="F46" s="85"/>
    </row>
    <row r="47" spans="1:6" s="73" customFormat="1" ht="12" customHeight="1" x14ac:dyDescent="0.2">
      <c r="A47" s="77" t="s">
        <v>73</v>
      </c>
      <c r="B47" s="238" t="s">
        <v>360</v>
      </c>
      <c r="C47" s="78" t="s">
        <v>74</v>
      </c>
      <c r="D47" s="85"/>
      <c r="E47" s="85">
        <f t="shared" si="17"/>
        <v>0</v>
      </c>
      <c r="F47" s="85"/>
    </row>
    <row r="48" spans="1:6" s="73" customFormat="1" ht="12" customHeight="1" thickBot="1" x14ac:dyDescent="0.25">
      <c r="A48" s="80" t="s">
        <v>75</v>
      </c>
      <c r="B48" s="238" t="s">
        <v>361</v>
      </c>
      <c r="C48" s="81" t="s">
        <v>76</v>
      </c>
      <c r="D48" s="86"/>
      <c r="E48" s="86">
        <f t="shared" si="17"/>
        <v>0</v>
      </c>
      <c r="F48" s="86"/>
    </row>
    <row r="49" spans="1:6" s="73" customFormat="1" ht="12" customHeight="1" thickBot="1" x14ac:dyDescent="0.25">
      <c r="A49" s="71" t="s">
        <v>77</v>
      </c>
      <c r="B49" s="236" t="s">
        <v>362</v>
      </c>
      <c r="C49" s="72" t="s">
        <v>78</v>
      </c>
      <c r="D49" s="52">
        <f>SUM(D50:D50)</f>
        <v>0</v>
      </c>
      <c r="E49" s="52">
        <f t="shared" ref="E49" si="18">SUM(E50:E50)</f>
        <v>0</v>
      </c>
      <c r="F49" s="52">
        <f t="shared" ref="F49" si="19">SUM(F50:F50)</f>
        <v>0</v>
      </c>
    </row>
    <row r="50" spans="1:6" s="73" customFormat="1" ht="12" customHeight="1" x14ac:dyDescent="0.2">
      <c r="A50" s="74" t="s">
        <v>568</v>
      </c>
      <c r="B50" s="237" t="s">
        <v>363</v>
      </c>
      <c r="C50" s="75" t="s">
        <v>565</v>
      </c>
      <c r="D50" s="76"/>
      <c r="E50" s="76">
        <f t="shared" ref="E50:E54" si="20">F50-D50</f>
        <v>0</v>
      </c>
      <c r="F50" s="76"/>
    </row>
    <row r="51" spans="1:6" s="73" customFormat="1" ht="12" customHeight="1" x14ac:dyDescent="0.2">
      <c r="A51" s="74" t="s">
        <v>569</v>
      </c>
      <c r="B51" s="238" t="s">
        <v>364</v>
      </c>
      <c r="C51" s="78" t="s">
        <v>566</v>
      </c>
      <c r="D51" s="76"/>
      <c r="E51" s="76">
        <f t="shared" si="20"/>
        <v>0</v>
      </c>
      <c r="F51" s="76"/>
    </row>
    <row r="52" spans="1:6" s="73" customFormat="1" ht="13.5" customHeight="1" x14ac:dyDescent="0.2">
      <c r="A52" s="74" t="s">
        <v>570</v>
      </c>
      <c r="B52" s="238" t="s">
        <v>365</v>
      </c>
      <c r="C52" s="78" t="s">
        <v>594</v>
      </c>
      <c r="D52" s="76"/>
      <c r="E52" s="76">
        <f t="shared" si="20"/>
        <v>0</v>
      </c>
      <c r="F52" s="76"/>
    </row>
    <row r="53" spans="1:6" s="73" customFormat="1" ht="12" customHeight="1" x14ac:dyDescent="0.2">
      <c r="A53" s="80" t="s">
        <v>571</v>
      </c>
      <c r="B53" s="239" t="s">
        <v>567</v>
      </c>
      <c r="C53" s="81" t="s">
        <v>573</v>
      </c>
      <c r="D53" s="83"/>
      <c r="E53" s="83">
        <f t="shared" si="20"/>
        <v>0</v>
      </c>
      <c r="F53" s="83"/>
    </row>
    <row r="54" spans="1:6" s="73" customFormat="1" ht="12" customHeight="1" thickBot="1" x14ac:dyDescent="0.25">
      <c r="A54" s="80" t="s">
        <v>572</v>
      </c>
      <c r="B54" s="239" t="s">
        <v>564</v>
      </c>
      <c r="C54" s="81" t="s">
        <v>574</v>
      </c>
      <c r="D54" s="83"/>
      <c r="E54" s="83">
        <f t="shared" si="20"/>
        <v>0</v>
      </c>
      <c r="F54" s="83"/>
    </row>
    <row r="55" spans="1:6" s="73" customFormat="1" ht="12" customHeight="1" thickBot="1" x14ac:dyDescent="0.25">
      <c r="A55" s="71" t="s">
        <v>83</v>
      </c>
      <c r="B55" s="236" t="s">
        <v>366</v>
      </c>
      <c r="C55" s="82" t="s">
        <v>84</v>
      </c>
      <c r="D55" s="52">
        <f>SUM(D56:D56)</f>
        <v>0</v>
      </c>
      <c r="E55" s="52">
        <f t="shared" ref="E55" si="21">SUM(E56:E56)</f>
        <v>0</v>
      </c>
      <c r="F55" s="52">
        <f t="shared" ref="F55" si="22">SUM(F56:F56)</f>
        <v>0</v>
      </c>
    </row>
    <row r="56" spans="1:6" s="73" customFormat="1" ht="12" customHeight="1" x14ac:dyDescent="0.2">
      <c r="A56" s="74" t="s">
        <v>580</v>
      </c>
      <c r="B56" s="237" t="s">
        <v>367</v>
      </c>
      <c r="C56" s="75" t="s">
        <v>575</v>
      </c>
      <c r="D56" s="85"/>
      <c r="E56" s="85">
        <f t="shared" ref="E56:E60" si="23">F56-D56</f>
        <v>0</v>
      </c>
      <c r="F56" s="85"/>
    </row>
    <row r="57" spans="1:6" s="73" customFormat="1" ht="12" customHeight="1" x14ac:dyDescent="0.2">
      <c r="A57" s="74" t="s">
        <v>581</v>
      </c>
      <c r="B57" s="237" t="s">
        <v>368</v>
      </c>
      <c r="C57" s="78" t="s">
        <v>576</v>
      </c>
      <c r="D57" s="85"/>
      <c r="E57" s="85">
        <f t="shared" si="23"/>
        <v>0</v>
      </c>
      <c r="F57" s="85"/>
    </row>
    <row r="58" spans="1:6" s="73" customFormat="1" ht="11.25" customHeight="1" x14ac:dyDescent="0.2">
      <c r="A58" s="74" t="s">
        <v>582</v>
      </c>
      <c r="B58" s="237" t="s">
        <v>369</v>
      </c>
      <c r="C58" s="78" t="s">
        <v>595</v>
      </c>
      <c r="D58" s="85"/>
      <c r="E58" s="85">
        <f t="shared" si="23"/>
        <v>0</v>
      </c>
      <c r="F58" s="85"/>
    </row>
    <row r="59" spans="1:6" s="73" customFormat="1" ht="12" customHeight="1" x14ac:dyDescent="0.2">
      <c r="A59" s="74" t="s">
        <v>581</v>
      </c>
      <c r="B59" s="243" t="s">
        <v>578</v>
      </c>
      <c r="C59" s="81" t="s">
        <v>577</v>
      </c>
      <c r="D59" s="85"/>
      <c r="E59" s="85">
        <f t="shared" si="23"/>
        <v>0</v>
      </c>
      <c r="F59" s="85"/>
    </row>
    <row r="60" spans="1:6" s="73" customFormat="1" ht="12" customHeight="1" thickBot="1" x14ac:dyDescent="0.25">
      <c r="A60" s="74" t="s">
        <v>582</v>
      </c>
      <c r="B60" s="239" t="s">
        <v>585</v>
      </c>
      <c r="C60" s="81" t="s">
        <v>579</v>
      </c>
      <c r="D60" s="85"/>
      <c r="E60" s="85">
        <f t="shared" si="23"/>
        <v>0</v>
      </c>
      <c r="F60" s="85"/>
    </row>
    <row r="61" spans="1:6" s="73" customFormat="1" ht="12" customHeight="1" thickBot="1" x14ac:dyDescent="0.25">
      <c r="A61" s="71" t="s">
        <v>85</v>
      </c>
      <c r="B61" s="236"/>
      <c r="C61" s="72" t="s">
        <v>86</v>
      </c>
      <c r="D61" s="59">
        <f>+D5+D12+D18+D24+D32+D43+D49+D55</f>
        <v>72689000</v>
      </c>
      <c r="E61" s="59">
        <f t="shared" ref="E61" si="24">+E5+E12+E18+E24+E32+E43+E49+E55</f>
        <v>0</v>
      </c>
      <c r="F61" s="59">
        <f t="shared" ref="F61" si="25">+F5+F12+F18+F24+F32+F43+F49+F55</f>
        <v>72689000</v>
      </c>
    </row>
    <row r="62" spans="1:6" s="73" customFormat="1" ht="12" customHeight="1" thickBot="1" x14ac:dyDescent="0.25">
      <c r="A62" s="88" t="s">
        <v>87</v>
      </c>
      <c r="B62" s="236" t="s">
        <v>371</v>
      </c>
      <c r="C62" s="82" t="s">
        <v>88</v>
      </c>
      <c r="D62" s="52">
        <f>SUM(D63:D65)</f>
        <v>0</v>
      </c>
      <c r="E62" s="52">
        <f t="shared" ref="E62" si="26">SUM(E63:E65)</f>
        <v>0</v>
      </c>
      <c r="F62" s="52">
        <f t="shared" ref="F62" si="27">SUM(F63:F65)</f>
        <v>0</v>
      </c>
    </row>
    <row r="63" spans="1:6" s="73" customFormat="1" ht="12" customHeight="1" x14ac:dyDescent="0.2">
      <c r="A63" s="74" t="s">
        <v>89</v>
      </c>
      <c r="B63" s="237" t="s">
        <v>372</v>
      </c>
      <c r="C63" s="75" t="s">
        <v>90</v>
      </c>
      <c r="D63" s="85"/>
      <c r="E63" s="85">
        <f t="shared" ref="E63:E65" si="28">F63-D63</f>
        <v>0</v>
      </c>
      <c r="F63" s="85"/>
    </row>
    <row r="64" spans="1:6" s="73" customFormat="1" ht="12" customHeight="1" x14ac:dyDescent="0.2">
      <c r="A64" s="77" t="s">
        <v>91</v>
      </c>
      <c r="B64" s="237" t="s">
        <v>373</v>
      </c>
      <c r="C64" s="78" t="s">
        <v>92</v>
      </c>
      <c r="D64" s="85"/>
      <c r="E64" s="85">
        <f t="shared" si="28"/>
        <v>0</v>
      </c>
      <c r="F64" s="85"/>
    </row>
    <row r="65" spans="1:6" s="73" customFormat="1" ht="12" customHeight="1" thickBot="1" x14ac:dyDescent="0.25">
      <c r="A65" s="80" t="s">
        <v>93</v>
      </c>
      <c r="B65" s="237" t="s">
        <v>374</v>
      </c>
      <c r="C65" s="89" t="s">
        <v>94</v>
      </c>
      <c r="D65" s="85"/>
      <c r="E65" s="85">
        <f t="shared" si="28"/>
        <v>0</v>
      </c>
      <c r="F65" s="85"/>
    </row>
    <row r="66" spans="1:6" s="73" customFormat="1" ht="12" customHeight="1" thickBot="1" x14ac:dyDescent="0.25">
      <c r="A66" s="88" t="s">
        <v>95</v>
      </c>
      <c r="B66" s="236" t="s">
        <v>375</v>
      </c>
      <c r="C66" s="82" t="s">
        <v>96</v>
      </c>
      <c r="D66" s="52">
        <f>SUM(D67:D70)</f>
        <v>0</v>
      </c>
      <c r="E66" s="52">
        <f t="shared" ref="E66" si="29">SUM(E67:E70)</f>
        <v>0</v>
      </c>
      <c r="F66" s="52">
        <f t="shared" ref="F66" si="30">SUM(F67:F70)</f>
        <v>0</v>
      </c>
    </row>
    <row r="67" spans="1:6" s="73" customFormat="1" ht="12" customHeight="1" x14ac:dyDescent="0.2">
      <c r="A67" s="74" t="s">
        <v>97</v>
      </c>
      <c r="B67" s="237" t="s">
        <v>376</v>
      </c>
      <c r="C67" s="75" t="s">
        <v>98</v>
      </c>
      <c r="D67" s="85"/>
      <c r="E67" s="85">
        <f t="shared" ref="E67:E70" si="31">F67-D67</f>
        <v>0</v>
      </c>
      <c r="F67" s="85"/>
    </row>
    <row r="68" spans="1:6" s="73" customFormat="1" ht="12" customHeight="1" x14ac:dyDescent="0.2">
      <c r="A68" s="77" t="s">
        <v>99</v>
      </c>
      <c r="B68" s="237" t="s">
        <v>377</v>
      </c>
      <c r="C68" s="78" t="s">
        <v>100</v>
      </c>
      <c r="D68" s="85"/>
      <c r="E68" s="85">
        <f t="shared" si="31"/>
        <v>0</v>
      </c>
      <c r="F68" s="85"/>
    </row>
    <row r="69" spans="1:6" s="73" customFormat="1" ht="12" customHeight="1" x14ac:dyDescent="0.2">
      <c r="A69" s="77" t="s">
        <v>101</v>
      </c>
      <c r="B69" s="237" t="s">
        <v>378</v>
      </c>
      <c r="C69" s="78" t="s">
        <v>102</v>
      </c>
      <c r="D69" s="85"/>
      <c r="E69" s="85">
        <f t="shared" si="31"/>
        <v>0</v>
      </c>
      <c r="F69" s="85"/>
    </row>
    <row r="70" spans="1:6" s="73" customFormat="1" ht="12" customHeight="1" thickBot="1" x14ac:dyDescent="0.25">
      <c r="A70" s="80" t="s">
        <v>103</v>
      </c>
      <c r="B70" s="237" t="s">
        <v>379</v>
      </c>
      <c r="C70" s="81" t="s">
        <v>104</v>
      </c>
      <c r="D70" s="85"/>
      <c r="E70" s="85">
        <f t="shared" si="31"/>
        <v>0</v>
      </c>
      <c r="F70" s="85"/>
    </row>
    <row r="71" spans="1:6" s="73" customFormat="1" ht="12" customHeight="1" thickBot="1" x14ac:dyDescent="0.25">
      <c r="A71" s="88" t="s">
        <v>105</v>
      </c>
      <c r="B71" s="236" t="s">
        <v>380</v>
      </c>
      <c r="C71" s="82" t="s">
        <v>106</v>
      </c>
      <c r="D71" s="52">
        <f>SUM(D72:D73)</f>
        <v>0</v>
      </c>
      <c r="E71" s="52">
        <f t="shared" ref="E71" si="32">SUM(E72:E73)</f>
        <v>0</v>
      </c>
      <c r="F71" s="52">
        <f t="shared" ref="F71" si="33">SUM(F72:F73)</f>
        <v>0</v>
      </c>
    </row>
    <row r="72" spans="1:6" s="73" customFormat="1" ht="12" customHeight="1" x14ac:dyDescent="0.2">
      <c r="A72" s="74" t="s">
        <v>107</v>
      </c>
      <c r="B72" s="237" t="s">
        <v>381</v>
      </c>
      <c r="C72" s="75" t="s">
        <v>108</v>
      </c>
      <c r="D72" s="85"/>
      <c r="E72" s="85">
        <f t="shared" ref="E72:E73" si="34">F72-D72</f>
        <v>0</v>
      </c>
      <c r="F72" s="85"/>
    </row>
    <row r="73" spans="1:6" s="73" customFormat="1" ht="12" customHeight="1" thickBot="1" x14ac:dyDescent="0.25">
      <c r="A73" s="80" t="s">
        <v>109</v>
      </c>
      <c r="B73" s="237" t="s">
        <v>382</v>
      </c>
      <c r="C73" s="81" t="s">
        <v>110</v>
      </c>
      <c r="D73" s="85"/>
      <c r="E73" s="85">
        <f t="shared" si="34"/>
        <v>0</v>
      </c>
      <c r="F73" s="85"/>
    </row>
    <row r="74" spans="1:6" s="73" customFormat="1" ht="12" customHeight="1" thickBot="1" x14ac:dyDescent="0.25">
      <c r="A74" s="88" t="s">
        <v>111</v>
      </c>
      <c r="B74" s="236"/>
      <c r="C74" s="82" t="s">
        <v>112</v>
      </c>
      <c r="D74" s="52">
        <f>SUM(D75:D77)</f>
        <v>0</v>
      </c>
      <c r="E74" s="52">
        <f t="shared" ref="E74" si="35">SUM(E75:E77)</f>
        <v>0</v>
      </c>
      <c r="F74" s="52">
        <f t="shared" ref="F74" si="36">SUM(F75:F77)</f>
        <v>0</v>
      </c>
    </row>
    <row r="75" spans="1:6" s="73" customFormat="1" ht="12" customHeight="1" x14ac:dyDescent="0.2">
      <c r="A75" s="74" t="s">
        <v>587</v>
      </c>
      <c r="B75" s="237" t="s">
        <v>383</v>
      </c>
      <c r="C75" s="75" t="s">
        <v>113</v>
      </c>
      <c r="D75" s="85"/>
      <c r="E75" s="85">
        <f t="shared" ref="E75:E77" si="37">F75-D75</f>
        <v>0</v>
      </c>
      <c r="F75" s="85"/>
    </row>
    <row r="76" spans="1:6" s="73" customFormat="1" ht="12" customHeight="1" x14ac:dyDescent="0.2">
      <c r="A76" s="77" t="s">
        <v>588</v>
      </c>
      <c r="B76" s="238" t="s">
        <v>384</v>
      </c>
      <c r="C76" s="78" t="s">
        <v>114</v>
      </c>
      <c r="D76" s="85"/>
      <c r="E76" s="85">
        <f t="shared" si="37"/>
        <v>0</v>
      </c>
      <c r="F76" s="85"/>
    </row>
    <row r="77" spans="1:6" s="73" customFormat="1" ht="12" customHeight="1" thickBot="1" x14ac:dyDescent="0.25">
      <c r="A77" s="80" t="s">
        <v>589</v>
      </c>
      <c r="B77" s="239" t="s">
        <v>586</v>
      </c>
      <c r="C77" s="81" t="s">
        <v>631</v>
      </c>
      <c r="D77" s="85"/>
      <c r="E77" s="85">
        <f t="shared" si="37"/>
        <v>0</v>
      </c>
      <c r="F77" s="85"/>
    </row>
    <row r="78" spans="1:6" s="73" customFormat="1" ht="12" customHeight="1" thickBot="1" x14ac:dyDescent="0.25">
      <c r="A78" s="88" t="s">
        <v>115</v>
      </c>
      <c r="B78" s="236" t="s">
        <v>385</v>
      </c>
      <c r="C78" s="82" t="s">
        <v>116</v>
      </c>
      <c r="D78" s="52">
        <f>SUM(D79:D82)</f>
        <v>0</v>
      </c>
      <c r="E78" s="52">
        <f t="shared" ref="E78" si="38">SUM(E79:E82)</f>
        <v>0</v>
      </c>
      <c r="F78" s="52">
        <f t="shared" ref="F78" si="39">SUM(F79:F82)</f>
        <v>0</v>
      </c>
    </row>
    <row r="79" spans="1:6" s="73" customFormat="1" ht="12" customHeight="1" x14ac:dyDescent="0.2">
      <c r="A79" s="90" t="s">
        <v>590</v>
      </c>
      <c r="B79" s="237" t="s">
        <v>386</v>
      </c>
      <c r="C79" s="75" t="s">
        <v>632</v>
      </c>
      <c r="D79" s="85"/>
      <c r="E79" s="85">
        <f t="shared" ref="E79:E82" si="40">F79-D79</f>
        <v>0</v>
      </c>
      <c r="F79" s="85"/>
    </row>
    <row r="80" spans="1:6" s="73" customFormat="1" ht="12" customHeight="1" x14ac:dyDescent="0.2">
      <c r="A80" s="91" t="s">
        <v>591</v>
      </c>
      <c r="B80" s="237" t="s">
        <v>387</v>
      </c>
      <c r="C80" s="78" t="s">
        <v>633</v>
      </c>
      <c r="D80" s="85"/>
      <c r="E80" s="85">
        <f t="shared" si="40"/>
        <v>0</v>
      </c>
      <c r="F80" s="85"/>
    </row>
    <row r="81" spans="1:6" s="73" customFormat="1" ht="12" customHeight="1" x14ac:dyDescent="0.2">
      <c r="A81" s="91" t="s">
        <v>592</v>
      </c>
      <c r="B81" s="237" t="s">
        <v>388</v>
      </c>
      <c r="C81" s="78" t="s">
        <v>634</v>
      </c>
      <c r="D81" s="85"/>
      <c r="E81" s="85">
        <f t="shared" si="40"/>
        <v>0</v>
      </c>
      <c r="F81" s="85"/>
    </row>
    <row r="82" spans="1:6" s="73" customFormat="1" ht="12" customHeight="1" thickBot="1" x14ac:dyDescent="0.25">
      <c r="A82" s="92" t="s">
        <v>593</v>
      </c>
      <c r="B82" s="237" t="s">
        <v>389</v>
      </c>
      <c r="C82" s="81" t="s">
        <v>635</v>
      </c>
      <c r="D82" s="85"/>
      <c r="E82" s="85">
        <f t="shared" si="40"/>
        <v>0</v>
      </c>
      <c r="F82" s="85"/>
    </row>
    <row r="83" spans="1:6" s="73" customFormat="1" ht="13.5" customHeight="1" thickBot="1" x14ac:dyDescent="0.25">
      <c r="A83" s="88" t="s">
        <v>119</v>
      </c>
      <c r="B83" s="236" t="s">
        <v>390</v>
      </c>
      <c r="C83" s="82" t="s">
        <v>120</v>
      </c>
      <c r="D83" s="93"/>
      <c r="E83" s="93"/>
      <c r="F83" s="93"/>
    </row>
    <row r="84" spans="1:6" s="73" customFormat="1" ht="13.5" customHeight="1" thickBot="1" x14ac:dyDescent="0.25">
      <c r="A84" s="555" t="s">
        <v>182</v>
      </c>
      <c r="B84" s="236"/>
      <c r="C84" s="82" t="s">
        <v>657</v>
      </c>
      <c r="D84" s="93"/>
      <c r="E84" s="93"/>
      <c r="F84" s="93"/>
    </row>
    <row r="85" spans="1:6" s="73" customFormat="1" ht="15.75" customHeight="1" thickBot="1" x14ac:dyDescent="0.25">
      <c r="A85" s="555" t="s">
        <v>185</v>
      </c>
      <c r="B85" s="236" t="s">
        <v>370</v>
      </c>
      <c r="C85" s="94" t="s">
        <v>122</v>
      </c>
      <c r="D85" s="59">
        <f>+D62+D66+D71+D74+D78+D83</f>
        <v>0</v>
      </c>
      <c r="E85" s="59">
        <f t="shared" ref="E85" si="41">+E62+E66+E71+E74+E78+E83</f>
        <v>0</v>
      </c>
      <c r="F85" s="59">
        <f t="shared" ref="F85" si="42">+F62+F66+F71+F74+F78+F83</f>
        <v>0</v>
      </c>
    </row>
    <row r="86" spans="1:6" s="73" customFormat="1" ht="16.5" customHeight="1" thickBot="1" x14ac:dyDescent="0.25">
      <c r="A86" s="555" t="s">
        <v>188</v>
      </c>
      <c r="B86" s="240"/>
      <c r="C86" s="95" t="s">
        <v>124</v>
      </c>
      <c r="D86" s="59">
        <f>+D61+D85</f>
        <v>72689000</v>
      </c>
      <c r="E86" s="59">
        <f t="shared" ref="E86" si="43">+E61+E85</f>
        <v>0</v>
      </c>
      <c r="F86" s="59">
        <f t="shared" ref="F86" si="44">+F61+F85</f>
        <v>72689000</v>
      </c>
    </row>
    <row r="87" spans="1:6" s="73" customFormat="1" x14ac:dyDescent="0.2">
      <c r="A87" s="121"/>
      <c r="B87" s="96"/>
      <c r="C87" s="122"/>
      <c r="D87" s="123"/>
      <c r="E87" s="123"/>
      <c r="F87" s="123"/>
    </row>
    <row r="88" spans="1:6" ht="16.5" customHeight="1" x14ac:dyDescent="0.25">
      <c r="A88" s="610" t="s">
        <v>125</v>
      </c>
      <c r="B88" s="610"/>
      <c r="C88" s="610"/>
      <c r="D88" s="610"/>
      <c r="E88" s="596"/>
      <c r="F88" s="596"/>
    </row>
    <row r="89" spans="1:6" s="97" customFormat="1" ht="16.5" customHeight="1" thickBot="1" x14ac:dyDescent="0.3">
      <c r="A89" s="611" t="s">
        <v>126</v>
      </c>
      <c r="B89" s="611"/>
      <c r="C89" s="611"/>
      <c r="D89" s="63"/>
      <c r="E89" s="63"/>
      <c r="F89" s="63" t="s">
        <v>661</v>
      </c>
    </row>
    <row r="90" spans="1:6" ht="38.1" customHeight="1" thickBot="1" x14ac:dyDescent="0.3">
      <c r="A90" s="64" t="s">
        <v>4</v>
      </c>
      <c r="B90" s="180" t="s">
        <v>295</v>
      </c>
      <c r="C90" s="65" t="s">
        <v>127</v>
      </c>
      <c r="D90" s="66" t="s">
        <v>698</v>
      </c>
      <c r="E90" s="66" t="s">
        <v>727</v>
      </c>
      <c r="F90" s="66" t="s">
        <v>728</v>
      </c>
    </row>
    <row r="91" spans="1:6" s="70" customFormat="1" ht="12" customHeight="1" thickBot="1" x14ac:dyDescent="0.25">
      <c r="A91" s="51">
        <v>1</v>
      </c>
      <c r="B91" s="51">
        <v>2</v>
      </c>
      <c r="C91" s="98">
        <v>2</v>
      </c>
      <c r="D91" s="99">
        <v>3</v>
      </c>
      <c r="E91" s="99">
        <v>3</v>
      </c>
      <c r="F91" s="99">
        <v>3</v>
      </c>
    </row>
    <row r="92" spans="1:6" ht="12" customHeight="1" thickBot="1" x14ac:dyDescent="0.3">
      <c r="A92" s="100" t="s">
        <v>6</v>
      </c>
      <c r="B92" s="241"/>
      <c r="C92" s="101" t="s">
        <v>128</v>
      </c>
      <c r="D92" s="102">
        <f>SUM(D93:D97)</f>
        <v>72689000</v>
      </c>
      <c r="E92" s="102">
        <f t="shared" ref="E92" si="45">SUM(E93:E97)</f>
        <v>0</v>
      </c>
      <c r="F92" s="102">
        <f t="shared" ref="F92" si="46">SUM(F93:F97)</f>
        <v>72689000</v>
      </c>
    </row>
    <row r="93" spans="1:6" ht="12" customHeight="1" x14ac:dyDescent="0.25">
      <c r="A93" s="103" t="s">
        <v>8</v>
      </c>
      <c r="B93" s="242" t="s">
        <v>296</v>
      </c>
      <c r="C93" s="104" t="s">
        <v>129</v>
      </c>
      <c r="D93" s="105">
        <v>59295000</v>
      </c>
      <c r="E93" s="105">
        <f t="shared" ref="E93:E97" si="47">F93-D93</f>
        <v>0</v>
      </c>
      <c r="F93" s="105">
        <v>59295000</v>
      </c>
    </row>
    <row r="94" spans="1:6" ht="12" customHeight="1" x14ac:dyDescent="0.25">
      <c r="A94" s="77" t="s">
        <v>10</v>
      </c>
      <c r="B94" s="238" t="s">
        <v>297</v>
      </c>
      <c r="C94" s="15" t="s">
        <v>130</v>
      </c>
      <c r="D94" s="79">
        <v>12664000</v>
      </c>
      <c r="E94" s="79">
        <f t="shared" si="47"/>
        <v>0</v>
      </c>
      <c r="F94" s="79">
        <v>12664000</v>
      </c>
    </row>
    <row r="95" spans="1:6" ht="12" customHeight="1" x14ac:dyDescent="0.25">
      <c r="A95" s="77" t="s">
        <v>12</v>
      </c>
      <c r="B95" s="238" t="s">
        <v>298</v>
      </c>
      <c r="C95" s="15" t="s">
        <v>131</v>
      </c>
      <c r="D95" s="83">
        <v>730000</v>
      </c>
      <c r="E95" s="83">
        <f t="shared" si="47"/>
        <v>0</v>
      </c>
      <c r="F95" s="83">
        <v>730000</v>
      </c>
    </row>
    <row r="96" spans="1:6" ht="12" customHeight="1" x14ac:dyDescent="0.25">
      <c r="A96" s="77" t="s">
        <v>13</v>
      </c>
      <c r="B96" s="238" t="s">
        <v>299</v>
      </c>
      <c r="C96" s="106" t="s">
        <v>132</v>
      </c>
      <c r="D96" s="83"/>
      <c r="E96" s="83">
        <f t="shared" si="47"/>
        <v>0</v>
      </c>
      <c r="F96" s="83"/>
    </row>
    <row r="97" spans="1:6" ht="12" customHeight="1" thickBot="1" x14ac:dyDescent="0.3">
      <c r="A97" s="77" t="s">
        <v>133</v>
      </c>
      <c r="B97" s="245" t="s">
        <v>300</v>
      </c>
      <c r="C97" s="107" t="s">
        <v>134</v>
      </c>
      <c r="D97" s="83"/>
      <c r="E97" s="83">
        <f t="shared" si="47"/>
        <v>0</v>
      </c>
      <c r="F97" s="83"/>
    </row>
    <row r="98" spans="1:6" ht="12" customHeight="1" thickBot="1" x14ac:dyDescent="0.3">
      <c r="A98" s="71" t="s">
        <v>17</v>
      </c>
      <c r="B98" s="236" t="s">
        <v>304</v>
      </c>
      <c r="C98" s="20" t="s">
        <v>636</v>
      </c>
      <c r="D98" s="52">
        <f>+D99+D101+D100</f>
        <v>0</v>
      </c>
      <c r="E98" s="52">
        <f t="shared" ref="E98" si="48">+E99+E101+E100</f>
        <v>0</v>
      </c>
      <c r="F98" s="52">
        <f t="shared" ref="F98" si="49">+F99+F101+F100</f>
        <v>0</v>
      </c>
    </row>
    <row r="99" spans="1:6" ht="12" customHeight="1" x14ac:dyDescent="0.25">
      <c r="A99" s="74" t="s">
        <v>400</v>
      </c>
      <c r="B99" s="237" t="s">
        <v>304</v>
      </c>
      <c r="C99" s="18" t="s">
        <v>140</v>
      </c>
      <c r="D99" s="76"/>
      <c r="E99" s="76">
        <f t="shared" ref="E99:E101" si="50">F99-D99</f>
        <v>0</v>
      </c>
      <c r="F99" s="76"/>
    </row>
    <row r="100" spans="1:6" ht="12" customHeight="1" x14ac:dyDescent="0.25">
      <c r="A100" s="74" t="s">
        <v>401</v>
      </c>
      <c r="B100" s="243" t="s">
        <v>304</v>
      </c>
      <c r="C100" s="277" t="s">
        <v>597</v>
      </c>
      <c r="D100" s="231"/>
      <c r="E100" s="231">
        <f t="shared" si="50"/>
        <v>0</v>
      </c>
      <c r="F100" s="231"/>
    </row>
    <row r="101" spans="1:6" ht="12" customHeight="1" thickBot="1" x14ac:dyDescent="0.3">
      <c r="A101" s="74" t="s">
        <v>402</v>
      </c>
      <c r="B101" s="239" t="s">
        <v>304</v>
      </c>
      <c r="C101" s="110" t="s">
        <v>596</v>
      </c>
      <c r="D101" s="83"/>
      <c r="E101" s="83">
        <f t="shared" si="50"/>
        <v>0</v>
      </c>
      <c r="F101" s="83"/>
    </row>
    <row r="102" spans="1:6" ht="12" customHeight="1" thickBot="1" x14ac:dyDescent="0.3">
      <c r="A102" s="71" t="s">
        <v>29</v>
      </c>
      <c r="B102" s="236"/>
      <c r="C102" s="109" t="s">
        <v>639</v>
      </c>
      <c r="D102" s="52">
        <f>+D103+D105+D107</f>
        <v>0</v>
      </c>
      <c r="E102" s="52">
        <f t="shared" ref="E102" si="51">+E103+E105+E107</f>
        <v>0</v>
      </c>
      <c r="F102" s="52">
        <f t="shared" ref="F102" si="52">+F103+F105+F107</f>
        <v>0</v>
      </c>
    </row>
    <row r="103" spans="1:6" ht="12" customHeight="1" x14ac:dyDescent="0.25">
      <c r="A103" s="74" t="s">
        <v>605</v>
      </c>
      <c r="B103" s="237" t="s">
        <v>301</v>
      </c>
      <c r="C103" s="15" t="s">
        <v>135</v>
      </c>
      <c r="D103" s="76"/>
      <c r="E103" s="76">
        <f t="shared" ref="E103:E107" si="53">F103-D103</f>
        <v>0</v>
      </c>
      <c r="F103" s="76"/>
    </row>
    <row r="104" spans="1:6" ht="12" customHeight="1" x14ac:dyDescent="0.25">
      <c r="A104" s="74" t="s">
        <v>606</v>
      </c>
      <c r="B104" s="246" t="s">
        <v>301</v>
      </c>
      <c r="C104" s="110" t="s">
        <v>136</v>
      </c>
      <c r="D104" s="76"/>
      <c r="E104" s="76">
        <f t="shared" si="53"/>
        <v>0</v>
      </c>
      <c r="F104" s="76"/>
    </row>
    <row r="105" spans="1:6" ht="12" customHeight="1" x14ac:dyDescent="0.25">
      <c r="A105" s="74" t="s">
        <v>607</v>
      </c>
      <c r="B105" s="246" t="s">
        <v>302</v>
      </c>
      <c r="C105" s="110" t="s">
        <v>137</v>
      </c>
      <c r="D105" s="79"/>
      <c r="E105" s="79">
        <f t="shared" si="53"/>
        <v>0</v>
      </c>
      <c r="F105" s="79"/>
    </row>
    <row r="106" spans="1:6" ht="12" customHeight="1" x14ac:dyDescent="0.25">
      <c r="A106" s="74" t="s">
        <v>637</v>
      </c>
      <c r="B106" s="246" t="s">
        <v>302</v>
      </c>
      <c r="C106" s="110" t="s">
        <v>138</v>
      </c>
      <c r="D106" s="55"/>
      <c r="E106" s="55">
        <f t="shared" si="53"/>
        <v>0</v>
      </c>
      <c r="F106" s="55"/>
    </row>
    <row r="107" spans="1:6" ht="12" customHeight="1" thickBot="1" x14ac:dyDescent="0.3">
      <c r="A107" s="74" t="s">
        <v>638</v>
      </c>
      <c r="B107" s="243" t="s">
        <v>303</v>
      </c>
      <c r="C107" s="111" t="s">
        <v>139</v>
      </c>
      <c r="D107" s="55"/>
      <c r="E107" s="55">
        <f t="shared" si="53"/>
        <v>0</v>
      </c>
      <c r="F107" s="55"/>
    </row>
    <row r="108" spans="1:6" ht="12" customHeight="1" thickBot="1" x14ac:dyDescent="0.3">
      <c r="A108" s="71" t="s">
        <v>141</v>
      </c>
      <c r="B108" s="236"/>
      <c r="C108" s="20" t="s">
        <v>142</v>
      </c>
      <c r="D108" s="52">
        <f>+D92+D102+D98</f>
        <v>72689000</v>
      </c>
      <c r="E108" s="52">
        <f t="shared" ref="E108" si="54">+E92+E102+E98</f>
        <v>0</v>
      </c>
      <c r="F108" s="52">
        <f t="shared" ref="F108" si="55">+F92+F102+F98</f>
        <v>72689000</v>
      </c>
    </row>
    <row r="109" spans="1:6" ht="12" customHeight="1" thickBot="1" x14ac:dyDescent="0.3">
      <c r="A109" s="71" t="s">
        <v>43</v>
      </c>
      <c r="B109" s="236"/>
      <c r="C109" s="20" t="s">
        <v>143</v>
      </c>
      <c r="D109" s="52">
        <f>+D110+D111+D112</f>
        <v>0</v>
      </c>
      <c r="E109" s="52">
        <f t="shared" ref="E109" si="56">+E110+E111+E112</f>
        <v>0</v>
      </c>
      <c r="F109" s="52">
        <f t="shared" ref="F109" si="57">+F110+F111+F112</f>
        <v>0</v>
      </c>
    </row>
    <row r="110" spans="1:6" ht="12" customHeight="1" x14ac:dyDescent="0.25">
      <c r="A110" s="74" t="s">
        <v>45</v>
      </c>
      <c r="B110" s="237" t="s">
        <v>305</v>
      </c>
      <c r="C110" s="18" t="s">
        <v>144</v>
      </c>
      <c r="D110" s="55"/>
      <c r="E110" s="55">
        <f t="shared" ref="E110:E112" si="58">F110-D110</f>
        <v>0</v>
      </c>
      <c r="F110" s="55"/>
    </row>
    <row r="111" spans="1:6" ht="12" customHeight="1" x14ac:dyDescent="0.25">
      <c r="A111" s="74" t="s">
        <v>47</v>
      </c>
      <c r="B111" s="237" t="s">
        <v>306</v>
      </c>
      <c r="C111" s="18" t="s">
        <v>145</v>
      </c>
      <c r="D111" s="55"/>
      <c r="E111" s="55">
        <f t="shared" si="58"/>
        <v>0</v>
      </c>
      <c r="F111" s="55"/>
    </row>
    <row r="112" spans="1:6" ht="12" customHeight="1" thickBot="1" x14ac:dyDescent="0.3">
      <c r="A112" s="108" t="s">
        <v>49</v>
      </c>
      <c r="B112" s="243" t="s">
        <v>307</v>
      </c>
      <c r="C112" s="58" t="s">
        <v>146</v>
      </c>
      <c r="D112" s="55"/>
      <c r="E112" s="55">
        <f t="shared" si="58"/>
        <v>0</v>
      </c>
      <c r="F112" s="55"/>
    </row>
    <row r="113" spans="1:6" ht="12" customHeight="1" thickBot="1" x14ac:dyDescent="0.3">
      <c r="A113" s="71" t="s">
        <v>65</v>
      </c>
      <c r="B113" s="236" t="s">
        <v>308</v>
      </c>
      <c r="C113" s="20" t="s">
        <v>147</v>
      </c>
      <c r="D113" s="52">
        <f>+D114+D117+D118+D119</f>
        <v>0</v>
      </c>
      <c r="E113" s="52">
        <f t="shared" ref="E113" si="59">+E114+E117+E118+E119</f>
        <v>0</v>
      </c>
      <c r="F113" s="52">
        <f t="shared" ref="F113" si="60">+F114+F117+F118+F119</f>
        <v>0</v>
      </c>
    </row>
    <row r="114" spans="1:6" ht="12" customHeight="1" x14ac:dyDescent="0.25">
      <c r="A114" s="74" t="s">
        <v>411</v>
      </c>
      <c r="B114" s="237" t="s">
        <v>309</v>
      </c>
      <c r="C114" s="18" t="s">
        <v>640</v>
      </c>
      <c r="D114" s="55"/>
      <c r="E114" s="55">
        <f t="shared" ref="E114:E119" si="61">F114-D114</f>
        <v>0</v>
      </c>
      <c r="F114" s="55"/>
    </row>
    <row r="115" spans="1:6" ht="12" customHeight="1" x14ac:dyDescent="0.25">
      <c r="A115" s="74" t="s">
        <v>412</v>
      </c>
      <c r="B115" s="237"/>
      <c r="C115" s="18" t="s">
        <v>641</v>
      </c>
      <c r="D115" s="55"/>
      <c r="E115" s="55">
        <f t="shared" si="61"/>
        <v>0</v>
      </c>
      <c r="F115" s="55"/>
    </row>
    <row r="116" spans="1:6" ht="12" customHeight="1" x14ac:dyDescent="0.25">
      <c r="A116" s="74" t="s">
        <v>413</v>
      </c>
      <c r="B116" s="237"/>
      <c r="C116" s="18" t="s">
        <v>642</v>
      </c>
      <c r="D116" s="55"/>
      <c r="E116" s="55">
        <f t="shared" si="61"/>
        <v>0</v>
      </c>
      <c r="F116" s="55"/>
    </row>
    <row r="117" spans="1:6" ht="12" customHeight="1" x14ac:dyDescent="0.25">
      <c r="A117" s="74" t="s">
        <v>414</v>
      </c>
      <c r="B117" s="237" t="s">
        <v>310</v>
      </c>
      <c r="C117" s="18" t="s">
        <v>643</v>
      </c>
      <c r="D117" s="55"/>
      <c r="E117" s="55">
        <f t="shared" si="61"/>
        <v>0</v>
      </c>
      <c r="F117" s="55"/>
    </row>
    <row r="118" spans="1:6" ht="12" customHeight="1" x14ac:dyDescent="0.25">
      <c r="A118" s="74" t="s">
        <v>598</v>
      </c>
      <c r="B118" s="237" t="s">
        <v>311</v>
      </c>
      <c r="C118" s="18" t="s">
        <v>644</v>
      </c>
      <c r="D118" s="55"/>
      <c r="E118" s="55">
        <f t="shared" si="61"/>
        <v>0</v>
      </c>
      <c r="F118" s="55"/>
    </row>
    <row r="119" spans="1:6" ht="12" customHeight="1" thickBot="1" x14ac:dyDescent="0.3">
      <c r="A119" s="74" t="s">
        <v>646</v>
      </c>
      <c r="B119" s="243" t="s">
        <v>312</v>
      </c>
      <c r="C119" s="58" t="s">
        <v>645</v>
      </c>
      <c r="D119" s="55"/>
      <c r="E119" s="55">
        <f t="shared" si="61"/>
        <v>0</v>
      </c>
      <c r="F119" s="55"/>
    </row>
    <row r="120" spans="1:6" ht="12" customHeight="1" thickBot="1" x14ac:dyDescent="0.3">
      <c r="A120" s="71" t="s">
        <v>148</v>
      </c>
      <c r="B120" s="236"/>
      <c r="C120" s="20" t="s">
        <v>149</v>
      </c>
      <c r="D120" s="59">
        <f>SUM(D121:D125)</f>
        <v>0</v>
      </c>
      <c r="E120" s="59">
        <f t="shared" ref="E120" si="62">SUM(E121:E125)</f>
        <v>0</v>
      </c>
      <c r="F120" s="59">
        <f t="shared" ref="F120" si="63">SUM(F121:F125)</f>
        <v>0</v>
      </c>
    </row>
    <row r="121" spans="1:6" ht="12" customHeight="1" x14ac:dyDescent="0.25">
      <c r="A121" s="74" t="s">
        <v>79</v>
      </c>
      <c r="B121" s="237" t="s">
        <v>313</v>
      </c>
      <c r="C121" s="18" t="s">
        <v>150</v>
      </c>
      <c r="D121" s="55"/>
      <c r="E121" s="55">
        <f t="shared" ref="E121:E125" si="64">F121-D121</f>
        <v>0</v>
      </c>
      <c r="F121" s="55"/>
    </row>
    <row r="122" spans="1:6" ht="12" customHeight="1" x14ac:dyDescent="0.25">
      <c r="A122" s="74" t="s">
        <v>80</v>
      </c>
      <c r="B122" s="237" t="s">
        <v>314</v>
      </c>
      <c r="C122" s="18" t="s">
        <v>151</v>
      </c>
      <c r="D122" s="55"/>
      <c r="E122" s="55">
        <f t="shared" si="64"/>
        <v>0</v>
      </c>
      <c r="F122" s="55"/>
    </row>
    <row r="123" spans="1:6" ht="12" customHeight="1" x14ac:dyDescent="0.25">
      <c r="A123" s="74" t="s">
        <v>81</v>
      </c>
      <c r="B123" s="237" t="s">
        <v>315</v>
      </c>
      <c r="C123" s="18" t="s">
        <v>647</v>
      </c>
      <c r="D123" s="55"/>
      <c r="E123" s="55">
        <f t="shared" si="64"/>
        <v>0</v>
      </c>
      <c r="F123" s="55"/>
    </row>
    <row r="124" spans="1:6" ht="12" customHeight="1" x14ac:dyDescent="0.25">
      <c r="A124" s="74" t="s">
        <v>82</v>
      </c>
      <c r="B124" s="237" t="s">
        <v>316</v>
      </c>
      <c r="C124" s="18" t="s">
        <v>230</v>
      </c>
      <c r="D124" s="55"/>
      <c r="E124" s="55">
        <f t="shared" si="64"/>
        <v>0</v>
      </c>
      <c r="F124" s="55"/>
    </row>
    <row r="125" spans="1:6" ht="12" customHeight="1" thickBot="1" x14ac:dyDescent="0.3">
      <c r="A125" s="108"/>
      <c r="B125" s="243" t="s">
        <v>663</v>
      </c>
      <c r="C125" s="58" t="s">
        <v>662</v>
      </c>
      <c r="D125" s="247"/>
      <c r="E125" s="247">
        <f t="shared" si="64"/>
        <v>0</v>
      </c>
      <c r="F125" s="247"/>
    </row>
    <row r="126" spans="1:6" ht="12" customHeight="1" thickBot="1" x14ac:dyDescent="0.3">
      <c r="A126" s="71" t="s">
        <v>83</v>
      </c>
      <c r="B126" s="236" t="s">
        <v>317</v>
      </c>
      <c r="C126" s="20" t="s">
        <v>152</v>
      </c>
      <c r="D126" s="113">
        <f>+D127+D128+D130+D131</f>
        <v>0</v>
      </c>
      <c r="E126" s="113">
        <f t="shared" ref="E126" si="65">+E127+E128+E130+E131</f>
        <v>0</v>
      </c>
      <c r="F126" s="113">
        <f t="shared" ref="F126" si="66">+F127+F128+F130+F131</f>
        <v>0</v>
      </c>
    </row>
    <row r="127" spans="1:6" ht="12" customHeight="1" x14ac:dyDescent="0.25">
      <c r="A127" s="74" t="s">
        <v>580</v>
      </c>
      <c r="B127" s="237" t="s">
        <v>318</v>
      </c>
      <c r="C127" s="18" t="s">
        <v>648</v>
      </c>
      <c r="D127" s="55"/>
      <c r="E127" s="55">
        <f t="shared" ref="E127:E131" si="67">F127-D127</f>
        <v>0</v>
      </c>
      <c r="F127" s="55"/>
    </row>
    <row r="128" spans="1:6" ht="12" customHeight="1" x14ac:dyDescent="0.25">
      <c r="A128" s="74" t="s">
        <v>581</v>
      </c>
      <c r="B128" s="237" t="s">
        <v>319</v>
      </c>
      <c r="C128" s="18" t="s">
        <v>649</v>
      </c>
      <c r="D128" s="55"/>
      <c r="E128" s="55">
        <f t="shared" si="67"/>
        <v>0</v>
      </c>
      <c r="F128" s="55"/>
    </row>
    <row r="129" spans="1:11" ht="12" customHeight="1" x14ac:dyDescent="0.25">
      <c r="A129" s="74" t="s">
        <v>582</v>
      </c>
      <c r="B129" s="237" t="s">
        <v>320</v>
      </c>
      <c r="C129" s="18" t="s">
        <v>650</v>
      </c>
      <c r="D129" s="55"/>
      <c r="E129" s="55">
        <f t="shared" si="67"/>
        <v>0</v>
      </c>
      <c r="F129" s="55"/>
    </row>
    <row r="130" spans="1:11" ht="12" customHeight="1" x14ac:dyDescent="0.25">
      <c r="A130" s="74" t="s">
        <v>583</v>
      </c>
      <c r="B130" s="237" t="s">
        <v>321</v>
      </c>
      <c r="C130" s="18" t="s">
        <v>651</v>
      </c>
      <c r="D130" s="55"/>
      <c r="E130" s="55">
        <f t="shared" si="67"/>
        <v>0</v>
      </c>
      <c r="F130" s="55"/>
    </row>
    <row r="131" spans="1:11" ht="12" customHeight="1" thickBot="1" x14ac:dyDescent="0.3">
      <c r="A131" s="108" t="s">
        <v>584</v>
      </c>
      <c r="B131" s="237" t="s">
        <v>664</v>
      </c>
      <c r="C131" s="58" t="s">
        <v>652</v>
      </c>
      <c r="D131" s="112"/>
      <c r="E131" s="112">
        <f t="shared" si="67"/>
        <v>0</v>
      </c>
      <c r="F131" s="112"/>
    </row>
    <row r="132" spans="1:11" ht="12" customHeight="1" thickBot="1" x14ac:dyDescent="0.3">
      <c r="A132" s="553" t="s">
        <v>603</v>
      </c>
      <c r="B132" s="554" t="s">
        <v>658</v>
      </c>
      <c r="C132" s="20" t="s">
        <v>653</v>
      </c>
      <c r="D132" s="532"/>
      <c r="E132" s="532"/>
      <c r="F132" s="532"/>
    </row>
    <row r="133" spans="1:11" ht="12" customHeight="1" thickBot="1" x14ac:dyDescent="0.3">
      <c r="A133" s="553" t="s">
        <v>604</v>
      </c>
      <c r="B133" s="554" t="s">
        <v>659</v>
      </c>
      <c r="C133" s="20" t="s">
        <v>654</v>
      </c>
      <c r="D133" s="532"/>
      <c r="E133" s="532"/>
      <c r="F133" s="532"/>
    </row>
    <row r="134" spans="1:11" ht="15" customHeight="1" thickBot="1" x14ac:dyDescent="0.3">
      <c r="A134" s="71" t="s">
        <v>171</v>
      </c>
      <c r="B134" s="236" t="s">
        <v>660</v>
      </c>
      <c r="C134" s="20" t="s">
        <v>656</v>
      </c>
      <c r="D134" s="114">
        <f>+D109+D113+D120+D126</f>
        <v>0</v>
      </c>
      <c r="E134" s="114">
        <f t="shared" ref="E134" si="68">+E109+E113+E120+E126</f>
        <v>0</v>
      </c>
      <c r="F134" s="114">
        <f t="shared" ref="F134" si="69">+F109+F113+F120+F126</f>
        <v>0</v>
      </c>
      <c r="H134" s="115"/>
      <c r="I134" s="116"/>
      <c r="J134" s="116"/>
      <c r="K134" s="116"/>
    </row>
    <row r="135" spans="1:11" s="73" customFormat="1" ht="12.95" customHeight="1" thickBot="1" x14ac:dyDescent="0.25">
      <c r="A135" s="117" t="s">
        <v>172</v>
      </c>
      <c r="B135" s="244"/>
      <c r="C135" s="118" t="s">
        <v>655</v>
      </c>
      <c r="D135" s="114">
        <f>+D108+D134</f>
        <v>72689000</v>
      </c>
      <c r="E135" s="114">
        <f t="shared" ref="E135" si="70">+E108+E134</f>
        <v>0</v>
      </c>
      <c r="F135" s="114">
        <f t="shared" ref="F135" si="71">+F108+F134</f>
        <v>72689000</v>
      </c>
    </row>
    <row r="136" spans="1:11" ht="7.5" customHeight="1" x14ac:dyDescent="0.25"/>
    <row r="137" spans="1:11" x14ac:dyDescent="0.25">
      <c r="A137" s="612" t="s">
        <v>155</v>
      </c>
      <c r="B137" s="612"/>
      <c r="C137" s="612"/>
      <c r="D137" s="612"/>
      <c r="E137" s="597"/>
      <c r="F137" s="597"/>
    </row>
    <row r="138" spans="1:11" ht="15" customHeight="1" thickBot="1" x14ac:dyDescent="0.3">
      <c r="A138" s="609" t="s">
        <v>156</v>
      </c>
      <c r="B138" s="609"/>
      <c r="C138" s="609"/>
      <c r="D138" s="63"/>
      <c r="E138" s="63" t="s">
        <v>661</v>
      </c>
      <c r="F138" s="63" t="s">
        <v>661</v>
      </c>
    </row>
    <row r="139" spans="1:11" ht="13.5" customHeight="1" thickBot="1" x14ac:dyDescent="0.3">
      <c r="A139" s="71">
        <v>1</v>
      </c>
      <c r="B139" s="236"/>
      <c r="C139" s="109" t="s">
        <v>157</v>
      </c>
      <c r="D139" s="52">
        <f>+D61-D108</f>
        <v>0</v>
      </c>
      <c r="E139" s="52">
        <f t="shared" ref="E139" si="72">+E61-E108</f>
        <v>0</v>
      </c>
      <c r="F139" s="52">
        <f t="shared" ref="F139" si="73">+F61-F108</f>
        <v>0</v>
      </c>
    </row>
    <row r="140" spans="1:11" ht="27.75" customHeight="1" thickBot="1" x14ac:dyDescent="0.3">
      <c r="A140" s="71" t="s">
        <v>17</v>
      </c>
      <c r="B140" s="236"/>
      <c r="C140" s="109" t="s">
        <v>158</v>
      </c>
      <c r="D140" s="52">
        <f>+D85-D134</f>
        <v>0</v>
      </c>
      <c r="E140" s="52">
        <f t="shared" ref="E140" si="74">+E85-E134</f>
        <v>0</v>
      </c>
      <c r="F140" s="52">
        <f t="shared" ref="F140" si="75">+F85-F134</f>
        <v>0</v>
      </c>
    </row>
    <row r="142" spans="1:11" x14ac:dyDescent="0.25">
      <c r="D142" s="235">
        <f>D135-D86</f>
        <v>0</v>
      </c>
      <c r="E142" s="235">
        <f t="shared" ref="E142" si="76">E135-E86</f>
        <v>0</v>
      </c>
      <c r="F142" s="235">
        <f t="shared" ref="F142" si="77">F135-F86</f>
        <v>0</v>
      </c>
    </row>
    <row r="143" spans="1:11" x14ac:dyDescent="0.25">
      <c r="E143" s="120">
        <f t="shared" ref="E143" si="78">E135-E86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31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76" fitToHeight="2" orientation="portrait" r:id="rId1"/>
  <headerFooter alignWithMargins="0">
    <oddHeader xml:space="preserve">&amp;C&amp;"Times New Roman CE,Félkövér"&amp;12BONYHÁD VÁROS ÖNKORMÁNYZATA
 2018. ÉVI KÖLTSÉGVETÉSÁLLAMI (ÁLLAMIGAZGATÁSI) FELADATOK MÉRLEGE&amp;R&amp;"Times New Roman CE,Félkövér dőlt" 1.4. melléklet </oddHeader>
  </headerFooter>
  <rowBreaks count="2" manualBreakCount="2">
    <brk id="66" max="5" man="1"/>
    <brk id="8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7"/>
  <sheetViews>
    <sheetView view="pageBreakPreview" topLeftCell="A19" zoomScale="130" zoomScaleNormal="115" zoomScaleSheetLayoutView="130" workbookViewId="0">
      <selection activeCell="G19" activeCellId="1" sqref="C1:D1048576 G1:H1048576"/>
    </sheetView>
  </sheetViews>
  <sheetFormatPr defaultColWidth="9.140625" defaultRowHeight="12.75" x14ac:dyDescent="0.25"/>
  <cols>
    <col min="1" max="1" width="5.85546875" style="50" customWidth="1"/>
    <col min="2" max="2" width="47.28515625" style="126" customWidth="1"/>
    <col min="3" max="4" width="14" style="50" hidden="1" customWidth="1"/>
    <col min="5" max="5" width="14" style="50" customWidth="1"/>
    <col min="6" max="6" width="47.28515625" style="50" customWidth="1"/>
    <col min="7" max="8" width="14" style="50" hidden="1" customWidth="1"/>
    <col min="9" max="9" width="14" style="50" customWidth="1"/>
    <col min="10" max="10" width="9.140625" style="50" customWidth="1"/>
    <col min="11" max="16384" width="9.140625" style="50"/>
  </cols>
  <sheetData>
    <row r="1" spans="1:9" ht="39.75" customHeight="1" x14ac:dyDescent="0.25">
      <c r="B1" s="124" t="s">
        <v>159</v>
      </c>
      <c r="C1" s="125"/>
      <c r="D1" s="125"/>
      <c r="E1" s="125"/>
      <c r="F1" s="125"/>
      <c r="G1" s="125"/>
      <c r="H1" s="125"/>
      <c r="I1" s="125"/>
    </row>
    <row r="2" spans="1:9" ht="14.25" thickBot="1" x14ac:dyDescent="0.3">
      <c r="G2" s="127"/>
      <c r="H2" s="127"/>
      <c r="I2" s="127" t="s">
        <v>670</v>
      </c>
    </row>
    <row r="3" spans="1:9" ht="18" customHeight="1" thickBot="1" x14ac:dyDescent="0.3">
      <c r="A3" s="613" t="s">
        <v>4</v>
      </c>
      <c r="B3" s="128" t="s">
        <v>160</v>
      </c>
      <c r="C3" s="129"/>
      <c r="D3" s="129"/>
      <c r="E3" s="129"/>
      <c r="F3" s="128" t="s">
        <v>161</v>
      </c>
      <c r="G3" s="130"/>
      <c r="H3" s="130"/>
      <c r="I3" s="130"/>
    </row>
    <row r="4" spans="1:9" s="132" customFormat="1" ht="35.25" customHeight="1" thickBot="1" x14ac:dyDescent="0.3">
      <c r="A4" s="614"/>
      <c r="B4" s="131" t="s">
        <v>162</v>
      </c>
      <c r="C4" s="595" t="s">
        <v>698</v>
      </c>
      <c r="D4" s="595" t="s">
        <v>727</v>
      </c>
      <c r="E4" s="595" t="s">
        <v>728</v>
      </c>
      <c r="F4" s="131" t="s">
        <v>162</v>
      </c>
      <c r="G4" s="595" t="s">
        <v>698</v>
      </c>
      <c r="H4" s="595" t="s">
        <v>727</v>
      </c>
      <c r="I4" s="595" t="s">
        <v>728</v>
      </c>
    </row>
    <row r="5" spans="1:9" s="137" customFormat="1" ht="12" customHeight="1" thickBot="1" x14ac:dyDescent="0.3">
      <c r="A5" s="133">
        <v>1</v>
      </c>
      <c r="B5" s="134">
        <v>2</v>
      </c>
      <c r="C5" s="135" t="s">
        <v>29</v>
      </c>
      <c r="D5" s="135" t="s">
        <v>29</v>
      </c>
      <c r="E5" s="135" t="s">
        <v>29</v>
      </c>
      <c r="F5" s="134" t="s">
        <v>141</v>
      </c>
      <c r="G5" s="136" t="s">
        <v>43</v>
      </c>
      <c r="H5" s="136" t="s">
        <v>43</v>
      </c>
      <c r="I5" s="136" t="s">
        <v>43</v>
      </c>
    </row>
    <row r="6" spans="1:9" ht="12.95" customHeight="1" x14ac:dyDescent="0.25">
      <c r="A6" s="138" t="s">
        <v>6</v>
      </c>
      <c r="B6" s="139" t="s">
        <v>163</v>
      </c>
      <c r="C6" s="140">
        <f>'1.1.sz.mell.'!D5</f>
        <v>852230622</v>
      </c>
      <c r="D6" s="140">
        <f>'1.1.sz.mell.'!E5</f>
        <v>0</v>
      </c>
      <c r="E6" s="140">
        <f>'1.1.sz.mell.'!F5</f>
        <v>852230622</v>
      </c>
      <c r="F6" s="139" t="s">
        <v>164</v>
      </c>
      <c r="G6" s="141">
        <f>'1.1.sz.mell.'!D93</f>
        <v>656962000</v>
      </c>
      <c r="H6" s="141">
        <f>'1.1.sz.mell.'!E93</f>
        <v>0</v>
      </c>
      <c r="I6" s="141">
        <f>'1.1.sz.mell.'!F93</f>
        <v>656962000</v>
      </c>
    </row>
    <row r="7" spans="1:9" ht="12.95" customHeight="1" x14ac:dyDescent="0.25">
      <c r="A7" s="142" t="s">
        <v>17</v>
      </c>
      <c r="B7" s="143" t="s">
        <v>165</v>
      </c>
      <c r="C7" s="144">
        <f>'1.1.sz.mell.'!D12</f>
        <v>44387000</v>
      </c>
      <c r="D7" s="144">
        <f>'1.1.sz.mell.'!E12</f>
        <v>0</v>
      </c>
      <c r="E7" s="144">
        <f>'1.1.sz.mell.'!F12</f>
        <v>44387000</v>
      </c>
      <c r="F7" s="143" t="s">
        <v>130</v>
      </c>
      <c r="G7" s="141">
        <f>'1.1.sz.mell.'!D94</f>
        <v>139798000</v>
      </c>
      <c r="H7" s="141">
        <f>'1.1.sz.mell.'!E94</f>
        <v>0</v>
      </c>
      <c r="I7" s="141">
        <f>'1.1.sz.mell.'!F94</f>
        <v>139798000</v>
      </c>
    </row>
    <row r="8" spans="1:9" ht="12.95" customHeight="1" x14ac:dyDescent="0.25">
      <c r="A8" s="142" t="s">
        <v>29</v>
      </c>
      <c r="B8" s="143" t="s">
        <v>167</v>
      </c>
      <c r="C8" s="144">
        <f>'1.1.sz.mell.'!D24</f>
        <v>586800000</v>
      </c>
      <c r="D8" s="144">
        <f>'1.1.sz.mell.'!E24</f>
        <v>0</v>
      </c>
      <c r="E8" s="144">
        <f>'1.1.sz.mell.'!F24</f>
        <v>586800000</v>
      </c>
      <c r="F8" s="143" t="s">
        <v>166</v>
      </c>
      <c r="G8" s="141">
        <f>'1.1.sz.mell.'!D95</f>
        <v>853500000</v>
      </c>
      <c r="H8" s="141">
        <f>'1.1.sz.mell.'!E95</f>
        <v>1350000</v>
      </c>
      <c r="I8" s="141">
        <f>'1.1.sz.mell.'!F95</f>
        <v>854850000</v>
      </c>
    </row>
    <row r="9" spans="1:9" ht="12.95" customHeight="1" x14ac:dyDescent="0.25">
      <c r="A9" s="142" t="s">
        <v>141</v>
      </c>
      <c r="B9" s="143" t="s">
        <v>292</v>
      </c>
      <c r="C9" s="144">
        <f>'1.1.sz.mell.'!D32</f>
        <v>216015000</v>
      </c>
      <c r="D9" s="144">
        <f>'1.1.sz.mell.'!E32</f>
        <v>1300000</v>
      </c>
      <c r="E9" s="144">
        <f>'1.1.sz.mell.'!F32</f>
        <v>217315000</v>
      </c>
      <c r="F9" s="143" t="s">
        <v>132</v>
      </c>
      <c r="G9" s="141">
        <f>'1.1.sz.mell.'!D96</f>
        <v>15219000</v>
      </c>
      <c r="H9" s="141">
        <f>'1.1.sz.mell.'!E96</f>
        <v>0</v>
      </c>
      <c r="I9" s="141">
        <f>'1.1.sz.mell.'!F96</f>
        <v>15219000</v>
      </c>
    </row>
    <row r="10" spans="1:9" ht="12.95" customHeight="1" x14ac:dyDescent="0.25">
      <c r="A10" s="142" t="s">
        <v>43</v>
      </c>
      <c r="B10" s="145" t="s">
        <v>168</v>
      </c>
      <c r="C10" s="144">
        <f>'1.1.sz.mell.'!D49</f>
        <v>0</v>
      </c>
      <c r="D10" s="144">
        <f>'1.1.sz.mell.'!E49</f>
        <v>0</v>
      </c>
      <c r="E10" s="144">
        <f>'1.1.sz.mell.'!F49</f>
        <v>0</v>
      </c>
      <c r="F10" s="143" t="s">
        <v>134</v>
      </c>
      <c r="G10" s="141">
        <f>'1.1.sz.mell.'!D97</f>
        <v>259809056</v>
      </c>
      <c r="H10" s="141">
        <f>'1.1.sz.mell.'!E97</f>
        <v>0</v>
      </c>
      <c r="I10" s="141">
        <f>'1.1.sz.mell.'!F97</f>
        <v>259809056</v>
      </c>
    </row>
    <row r="11" spans="1:9" ht="12.95" customHeight="1" x14ac:dyDescent="0.25">
      <c r="A11" s="142" t="s">
        <v>65</v>
      </c>
      <c r="B11" s="143" t="s">
        <v>169</v>
      </c>
      <c r="C11" s="146"/>
      <c r="D11" s="146"/>
      <c r="E11" s="146"/>
      <c r="F11" s="143" t="s">
        <v>170</v>
      </c>
      <c r="G11" s="16">
        <v>19267457</v>
      </c>
      <c r="H11" s="16">
        <f>I11-G11</f>
        <v>-1000000</v>
      </c>
      <c r="I11" s="16">
        <v>18267457</v>
      </c>
    </row>
    <row r="12" spans="1:9" ht="12.95" customHeight="1" x14ac:dyDescent="0.25">
      <c r="A12" s="142" t="s">
        <v>148</v>
      </c>
      <c r="B12" s="143"/>
      <c r="C12" s="146"/>
      <c r="D12" s="146"/>
      <c r="E12" s="146"/>
      <c r="F12" s="147"/>
      <c r="G12" s="16"/>
      <c r="H12" s="16"/>
      <c r="I12" s="16"/>
    </row>
    <row r="13" spans="1:9" ht="12.95" customHeight="1" x14ac:dyDescent="0.25">
      <c r="A13" s="142" t="s">
        <v>83</v>
      </c>
      <c r="B13" s="147"/>
      <c r="C13" s="144"/>
      <c r="D13" s="144"/>
      <c r="E13" s="144"/>
      <c r="F13" s="147"/>
      <c r="G13" s="16"/>
      <c r="H13" s="16"/>
      <c r="I13" s="16"/>
    </row>
    <row r="14" spans="1:9" ht="12.95" customHeight="1" x14ac:dyDescent="0.25">
      <c r="A14" s="142" t="s">
        <v>85</v>
      </c>
      <c r="B14" s="148"/>
      <c r="C14" s="146"/>
      <c r="D14" s="146"/>
      <c r="E14" s="146"/>
      <c r="F14" s="147"/>
      <c r="G14" s="16"/>
      <c r="H14" s="16"/>
      <c r="I14" s="16"/>
    </row>
    <row r="15" spans="1:9" ht="12.95" customHeight="1" x14ac:dyDescent="0.25">
      <c r="A15" s="142" t="s">
        <v>154</v>
      </c>
      <c r="B15" s="147"/>
      <c r="C15" s="144"/>
      <c r="D15" s="144"/>
      <c r="E15" s="144"/>
      <c r="F15" s="147"/>
      <c r="G15" s="16"/>
      <c r="H15" s="16"/>
      <c r="I15" s="16"/>
    </row>
    <row r="16" spans="1:9" ht="12.95" customHeight="1" x14ac:dyDescent="0.25">
      <c r="A16" s="142" t="s">
        <v>171</v>
      </c>
      <c r="B16" s="147"/>
      <c r="C16" s="144"/>
      <c r="D16" s="144"/>
      <c r="E16" s="144"/>
      <c r="F16" s="147"/>
      <c r="G16" s="16"/>
      <c r="H16" s="16"/>
      <c r="I16" s="16"/>
    </row>
    <row r="17" spans="1:9" ht="12.95" customHeight="1" thickBot="1" x14ac:dyDescent="0.3">
      <c r="A17" s="142" t="s">
        <v>172</v>
      </c>
      <c r="B17" s="149"/>
      <c r="C17" s="150"/>
      <c r="D17" s="150"/>
      <c r="E17" s="150"/>
      <c r="F17" s="147"/>
      <c r="G17" s="151"/>
      <c r="H17" s="151"/>
      <c r="I17" s="151"/>
    </row>
    <row r="18" spans="1:9" ht="15.95" customHeight="1" thickBot="1" x14ac:dyDescent="0.3">
      <c r="A18" s="152" t="s">
        <v>173</v>
      </c>
      <c r="B18" s="153" t="s">
        <v>174</v>
      </c>
      <c r="C18" s="154">
        <f>SUM(C6:C7,C8:C10,C13:C17)</f>
        <v>1699432622</v>
      </c>
      <c r="D18" s="154">
        <f t="shared" ref="D18:E18" si="0">SUM(D6:D7,D8:D10,D13:D17)</f>
        <v>1300000</v>
      </c>
      <c r="E18" s="154">
        <f t="shared" si="0"/>
        <v>1700732622</v>
      </c>
      <c r="F18" s="153" t="s">
        <v>175</v>
      </c>
      <c r="G18" s="12">
        <f>SUM(G6:G17)</f>
        <v>1944555513</v>
      </c>
      <c r="H18" s="12">
        <f t="shared" ref="H18:I18" si="1">SUM(H6:H17)</f>
        <v>350000</v>
      </c>
      <c r="I18" s="12">
        <f t="shared" si="1"/>
        <v>1944905513</v>
      </c>
    </row>
    <row r="19" spans="1:9" ht="12.95" customHeight="1" x14ac:dyDescent="0.25">
      <c r="A19" s="155" t="s">
        <v>176</v>
      </c>
      <c r="B19" s="156" t="s">
        <v>177</v>
      </c>
      <c r="C19" s="157">
        <f>+C20+C21+C22+C23</f>
        <v>275153142</v>
      </c>
      <c r="D19" s="157">
        <f t="shared" ref="D19:E19" si="2">+D20+D21+D22+D23</f>
        <v>0</v>
      </c>
      <c r="E19" s="157">
        <f t="shared" si="2"/>
        <v>275153142</v>
      </c>
      <c r="F19" s="158" t="s">
        <v>178</v>
      </c>
      <c r="G19" s="26"/>
      <c r="H19" s="26"/>
      <c r="I19" s="26"/>
    </row>
    <row r="20" spans="1:9" ht="12.95" customHeight="1" x14ac:dyDescent="0.25">
      <c r="A20" s="159" t="s">
        <v>179</v>
      </c>
      <c r="B20" s="158" t="s">
        <v>180</v>
      </c>
      <c r="C20" s="160">
        <v>275153142</v>
      </c>
      <c r="D20" s="160"/>
      <c r="E20" s="160">
        <v>275153142</v>
      </c>
      <c r="F20" s="158" t="s">
        <v>181</v>
      </c>
      <c r="G20" s="41"/>
      <c r="H20" s="41"/>
      <c r="I20" s="41"/>
    </row>
    <row r="21" spans="1:9" ht="12.95" customHeight="1" x14ac:dyDescent="0.25">
      <c r="A21" s="159" t="s">
        <v>182</v>
      </c>
      <c r="B21" s="158" t="s">
        <v>183</v>
      </c>
      <c r="C21" s="160"/>
      <c r="D21" s="160"/>
      <c r="E21" s="160"/>
      <c r="F21" s="158" t="s">
        <v>184</v>
      </c>
      <c r="G21" s="41"/>
      <c r="H21" s="41"/>
      <c r="I21" s="41"/>
    </row>
    <row r="22" spans="1:9" ht="12.95" customHeight="1" x14ac:dyDescent="0.25">
      <c r="A22" s="159" t="s">
        <v>185</v>
      </c>
      <c r="B22" s="158" t="s">
        <v>186</v>
      </c>
      <c r="C22" s="160"/>
      <c r="D22" s="160"/>
      <c r="E22" s="160"/>
      <c r="F22" s="158" t="s">
        <v>187</v>
      </c>
      <c r="G22" s="41"/>
      <c r="H22" s="41"/>
      <c r="I22" s="41"/>
    </row>
    <row r="23" spans="1:9" ht="12.95" customHeight="1" x14ac:dyDescent="0.25">
      <c r="A23" s="159" t="s">
        <v>188</v>
      </c>
      <c r="B23" s="158" t="s">
        <v>189</v>
      </c>
      <c r="C23" s="160"/>
      <c r="D23" s="160"/>
      <c r="E23" s="160"/>
      <c r="F23" s="156" t="s">
        <v>190</v>
      </c>
      <c r="G23" s="41"/>
      <c r="H23" s="41"/>
      <c r="I23" s="41"/>
    </row>
    <row r="24" spans="1:9" ht="12.95" customHeight="1" x14ac:dyDescent="0.25">
      <c r="A24" s="159" t="s">
        <v>191</v>
      </c>
      <c r="B24" s="158" t="s">
        <v>192</v>
      </c>
      <c r="C24" s="161">
        <f>+C25+C26</f>
        <v>0</v>
      </c>
      <c r="D24" s="161">
        <f t="shared" ref="D24:E24" si="3">+D25+D26</f>
        <v>0</v>
      </c>
      <c r="E24" s="161">
        <f t="shared" si="3"/>
        <v>0</v>
      </c>
      <c r="F24" s="158" t="s">
        <v>193</v>
      </c>
      <c r="G24" s="41"/>
      <c r="H24" s="41"/>
      <c r="I24" s="41"/>
    </row>
    <row r="25" spans="1:9" ht="12.95" customHeight="1" x14ac:dyDescent="0.25">
      <c r="A25" s="155" t="s">
        <v>194</v>
      </c>
      <c r="B25" s="156" t="s">
        <v>195</v>
      </c>
      <c r="C25" s="162"/>
      <c r="D25" s="162"/>
      <c r="E25" s="162"/>
      <c r="F25" s="139" t="s">
        <v>196</v>
      </c>
      <c r="G25" s="26"/>
      <c r="H25" s="26"/>
      <c r="I25" s="26"/>
    </row>
    <row r="26" spans="1:9" ht="12.95" customHeight="1" thickBot="1" x14ac:dyDescent="0.3">
      <c r="A26" s="159" t="s">
        <v>197</v>
      </c>
      <c r="B26" s="158" t="s">
        <v>198</v>
      </c>
      <c r="C26" s="160"/>
      <c r="D26" s="160"/>
      <c r="E26" s="160"/>
      <c r="F26" s="18" t="s">
        <v>151</v>
      </c>
      <c r="G26" s="41">
        <f>'1.1.sz.mell.'!D122</f>
        <v>30030251</v>
      </c>
      <c r="H26" s="41">
        <f>'1.1.sz.mell.'!E122</f>
        <v>0</v>
      </c>
      <c r="I26" s="41">
        <f>'1.1.sz.mell.'!F122</f>
        <v>30030251</v>
      </c>
    </row>
    <row r="27" spans="1:9" ht="15.95" customHeight="1" thickBot="1" x14ac:dyDescent="0.3">
      <c r="A27" s="152" t="s">
        <v>199</v>
      </c>
      <c r="B27" s="153" t="s">
        <v>200</v>
      </c>
      <c r="C27" s="154">
        <f>+C19+C24</f>
        <v>275153142</v>
      </c>
      <c r="D27" s="154">
        <f t="shared" ref="D27:E27" si="4">+D19+D24</f>
        <v>0</v>
      </c>
      <c r="E27" s="154">
        <f t="shared" si="4"/>
        <v>275153142</v>
      </c>
      <c r="F27" s="153" t="s">
        <v>201</v>
      </c>
      <c r="G27" s="12">
        <f>SUM(G19:G26)</f>
        <v>30030251</v>
      </c>
      <c r="H27" s="12">
        <f t="shared" ref="H27:I27" si="5">SUM(H19:H26)</f>
        <v>0</v>
      </c>
      <c r="I27" s="12">
        <f t="shared" si="5"/>
        <v>30030251</v>
      </c>
    </row>
    <row r="28" spans="1:9" ht="13.5" thickBot="1" x14ac:dyDescent="0.3">
      <c r="A28" s="152" t="s">
        <v>202</v>
      </c>
      <c r="B28" s="163" t="s">
        <v>203</v>
      </c>
      <c r="C28" s="164">
        <f>+C18+C27</f>
        <v>1974585764</v>
      </c>
      <c r="D28" s="164">
        <f t="shared" ref="D28:E28" si="6">+D18+D27</f>
        <v>1300000</v>
      </c>
      <c r="E28" s="164">
        <f t="shared" si="6"/>
        <v>1975885764</v>
      </c>
      <c r="F28" s="163" t="s">
        <v>204</v>
      </c>
      <c r="G28" s="164">
        <f>+G18+G27</f>
        <v>1974585764</v>
      </c>
      <c r="H28" s="164">
        <f t="shared" ref="H28:I28" si="7">+H18+H27</f>
        <v>350000</v>
      </c>
      <c r="I28" s="164">
        <f t="shared" si="7"/>
        <v>1974935764</v>
      </c>
    </row>
    <row r="29" spans="1:9" ht="13.5" thickBot="1" x14ac:dyDescent="0.3">
      <c r="A29" s="152" t="s">
        <v>205</v>
      </c>
      <c r="B29" s="163" t="s">
        <v>206</v>
      </c>
      <c r="C29" s="164">
        <f>IF(C18-G18&lt;0,G18-C18,"-")</f>
        <v>245122891</v>
      </c>
      <c r="D29" s="164" t="str">
        <f t="shared" ref="D29:E29" si="8">IF(D18-H18&lt;0,H18-D18,"-")</f>
        <v>-</v>
      </c>
      <c r="E29" s="164">
        <f t="shared" si="8"/>
        <v>244172891</v>
      </c>
      <c r="F29" s="163" t="s">
        <v>207</v>
      </c>
      <c r="G29" s="164" t="str">
        <f>IF(C18-G18&gt;0,C18-G18,"-")</f>
        <v>-</v>
      </c>
      <c r="H29" s="164">
        <f t="shared" ref="H29:I29" si="9">IF(D18-H18&gt;0,D18-H18,"-")</f>
        <v>950000</v>
      </c>
      <c r="I29" s="164" t="str">
        <f t="shared" si="9"/>
        <v>-</v>
      </c>
    </row>
    <row r="30" spans="1:9" ht="13.5" thickBot="1" x14ac:dyDescent="0.3">
      <c r="A30" s="152" t="s">
        <v>208</v>
      </c>
      <c r="B30" s="163" t="s">
        <v>209</v>
      </c>
      <c r="C30" s="164" t="str">
        <f>IF(C18+C19-G28&lt;0,G28-(C18+C19),"-")</f>
        <v>-</v>
      </c>
      <c r="D30" s="164" t="str">
        <f t="shared" ref="D30:E30" si="10">IF(D18+D19-H28&lt;0,H28-(D18+D19),"-")</f>
        <v>-</v>
      </c>
      <c r="E30" s="164" t="str">
        <f t="shared" si="10"/>
        <v>-</v>
      </c>
      <c r="F30" s="163" t="s">
        <v>210</v>
      </c>
      <c r="G30" s="164" t="str">
        <f>IF(C18+C19-G28&gt;0,C18+C19-G28,"-")</f>
        <v>-</v>
      </c>
      <c r="H30" s="164">
        <f t="shared" ref="H30:I30" si="11">IF(D18+D19-H28&gt;0,D18+D19-H28,"-")</f>
        <v>950000</v>
      </c>
      <c r="I30" s="164">
        <f t="shared" si="11"/>
        <v>950000</v>
      </c>
    </row>
    <row r="31" spans="1:9" ht="18.75" x14ac:dyDescent="0.25">
      <c r="B31" s="542"/>
      <c r="C31" s="542"/>
      <c r="D31" s="542"/>
      <c r="E31" s="542"/>
      <c r="F31" s="542"/>
    </row>
    <row r="32" spans="1:9" ht="31.5" customHeight="1" x14ac:dyDescent="0.25">
      <c r="B32" s="617" t="s">
        <v>211</v>
      </c>
      <c r="C32" s="617"/>
      <c r="D32" s="617"/>
      <c r="E32" s="617"/>
      <c r="F32" s="617"/>
      <c r="G32" s="617"/>
      <c r="H32" s="598"/>
      <c r="I32" s="598"/>
    </row>
    <row r="33" spans="1:9" ht="14.25" thickBot="1" x14ac:dyDescent="0.3">
      <c r="G33" s="127"/>
      <c r="H33" s="127"/>
      <c r="I33" s="127" t="s">
        <v>670</v>
      </c>
    </row>
    <row r="34" spans="1:9" ht="13.5" thickBot="1" x14ac:dyDescent="0.3">
      <c r="A34" s="615" t="s">
        <v>4</v>
      </c>
      <c r="B34" s="128" t="s">
        <v>160</v>
      </c>
      <c r="C34" s="129"/>
      <c r="D34" s="129"/>
      <c r="E34" s="129"/>
      <c r="F34" s="128" t="s">
        <v>161</v>
      </c>
      <c r="G34" s="130"/>
      <c r="H34" s="130"/>
      <c r="I34" s="130"/>
    </row>
    <row r="35" spans="1:9" s="132" customFormat="1" ht="24.75" thickBot="1" x14ac:dyDescent="0.3">
      <c r="A35" s="616"/>
      <c r="B35" s="131" t="s">
        <v>162</v>
      </c>
      <c r="C35" s="595" t="s">
        <v>698</v>
      </c>
      <c r="D35" s="595" t="s">
        <v>727</v>
      </c>
      <c r="E35" s="595" t="s">
        <v>728</v>
      </c>
      <c r="F35" s="131" t="s">
        <v>162</v>
      </c>
      <c r="G35" s="595" t="s">
        <v>698</v>
      </c>
      <c r="H35" s="595" t="s">
        <v>727</v>
      </c>
      <c r="I35" s="595" t="s">
        <v>728</v>
      </c>
    </row>
    <row r="36" spans="1:9" s="132" customFormat="1" ht="13.5" thickBot="1" x14ac:dyDescent="0.3">
      <c r="A36" s="133">
        <v>1</v>
      </c>
      <c r="B36" s="134">
        <v>2</v>
      </c>
      <c r="C36" s="135">
        <v>3</v>
      </c>
      <c r="D36" s="135">
        <v>3</v>
      </c>
      <c r="E36" s="135">
        <v>3</v>
      </c>
      <c r="F36" s="134">
        <v>4</v>
      </c>
      <c r="G36" s="136">
        <v>5</v>
      </c>
      <c r="H36" s="136">
        <v>5</v>
      </c>
      <c r="I36" s="136">
        <v>5</v>
      </c>
    </row>
    <row r="37" spans="1:9" ht="12.95" customHeight="1" x14ac:dyDescent="0.25">
      <c r="A37" s="138" t="s">
        <v>6</v>
      </c>
      <c r="B37" s="139" t="s">
        <v>212</v>
      </c>
      <c r="C37" s="140">
        <f>'1.1.sz.mell.'!D18</f>
        <v>1963877999</v>
      </c>
      <c r="D37" s="140">
        <f>'1.1.sz.mell.'!E18</f>
        <v>0</v>
      </c>
      <c r="E37" s="140">
        <f>'1.1.sz.mell.'!F18</f>
        <v>1963877999</v>
      </c>
      <c r="F37" s="139" t="s">
        <v>135</v>
      </c>
      <c r="G37" s="141">
        <f>'1.1.sz.mell.'!D103</f>
        <v>2053810000</v>
      </c>
      <c r="H37" s="141">
        <f>'1.1.sz.mell.'!E103</f>
        <v>950000</v>
      </c>
      <c r="I37" s="141">
        <f>'1.1.sz.mell.'!F103</f>
        <v>2054760000</v>
      </c>
    </row>
    <row r="38" spans="1:9" x14ac:dyDescent="0.25">
      <c r="A38" s="142" t="s">
        <v>17</v>
      </c>
      <c r="B38" s="143" t="s">
        <v>213</v>
      </c>
      <c r="C38" s="144"/>
      <c r="D38" s="144"/>
      <c r="E38" s="144"/>
      <c r="F38" s="143" t="s">
        <v>214</v>
      </c>
      <c r="G38" s="141">
        <f>'1.1.sz.mell.'!D104</f>
        <v>1993262000</v>
      </c>
      <c r="H38" s="141">
        <f>'1.1.sz.mell.'!E104</f>
        <v>0</v>
      </c>
      <c r="I38" s="141">
        <f>'1.1.sz.mell.'!F104</f>
        <v>1993262000</v>
      </c>
    </row>
    <row r="39" spans="1:9" ht="12.95" customHeight="1" x14ac:dyDescent="0.25">
      <c r="A39" s="142" t="s">
        <v>29</v>
      </c>
      <c r="B39" s="143" t="s">
        <v>215</v>
      </c>
      <c r="C39" s="144">
        <f>'1.1.sz.mell.'!D43</f>
        <v>22000000</v>
      </c>
      <c r="D39" s="144">
        <f>'1.1.sz.mell.'!E43</f>
        <v>0</v>
      </c>
      <c r="E39" s="144">
        <f>'1.1.sz.mell.'!F43</f>
        <v>22000000</v>
      </c>
      <c r="F39" s="143" t="s">
        <v>137</v>
      </c>
      <c r="G39" s="141">
        <f>'1.1.sz.mell.'!D105</f>
        <v>1047759000</v>
      </c>
      <c r="H39" s="141">
        <f>'1.1.sz.mell.'!E105</f>
        <v>0</v>
      </c>
      <c r="I39" s="141">
        <f>'1.1.sz.mell.'!F105</f>
        <v>1047759000</v>
      </c>
    </row>
    <row r="40" spans="1:9" ht="12.95" customHeight="1" x14ac:dyDescent="0.25">
      <c r="A40" s="142" t="s">
        <v>141</v>
      </c>
      <c r="B40" s="143" t="s">
        <v>216</v>
      </c>
      <c r="C40" s="144">
        <f>'1.1.sz.mell.'!D59</f>
        <v>0</v>
      </c>
      <c r="D40" s="144">
        <f>'1.1.sz.mell.'!E59</f>
        <v>0</v>
      </c>
      <c r="E40" s="144">
        <f>'1.1.sz.mell.'!F59</f>
        <v>0</v>
      </c>
      <c r="F40" s="143" t="s">
        <v>217</v>
      </c>
      <c r="G40" s="141">
        <f>'1.1.sz.mell.'!D106</f>
        <v>719852000</v>
      </c>
      <c r="H40" s="141">
        <f>'1.1.sz.mell.'!E106</f>
        <v>0</v>
      </c>
      <c r="I40" s="141">
        <f>'1.1.sz.mell.'!F106</f>
        <v>719852000</v>
      </c>
    </row>
    <row r="41" spans="1:9" ht="12.75" customHeight="1" x14ac:dyDescent="0.25">
      <c r="A41" s="142" t="s">
        <v>43</v>
      </c>
      <c r="B41" s="143"/>
      <c r="C41" s="144"/>
      <c r="D41" s="144"/>
      <c r="E41" s="144"/>
      <c r="F41" s="143" t="s">
        <v>139</v>
      </c>
      <c r="G41" s="141">
        <f>'1.1.sz.mell.'!D107</f>
        <v>4000000</v>
      </c>
      <c r="H41" s="141">
        <f>'1.1.sz.mell.'!E107</f>
        <v>0</v>
      </c>
      <c r="I41" s="141">
        <f>'1.1.sz.mell.'!F107</f>
        <v>4000000</v>
      </c>
    </row>
    <row r="42" spans="1:9" ht="12.95" customHeight="1" x14ac:dyDescent="0.25">
      <c r="A42" s="142" t="s">
        <v>65</v>
      </c>
      <c r="B42" s="143"/>
      <c r="C42" s="146"/>
      <c r="D42" s="146"/>
      <c r="E42" s="146"/>
      <c r="F42" s="147" t="s">
        <v>170</v>
      </c>
      <c r="G42" s="16">
        <v>297125715</v>
      </c>
      <c r="H42" s="16"/>
      <c r="I42" s="16">
        <v>297125715</v>
      </c>
    </row>
    <row r="43" spans="1:9" ht="12.95" customHeight="1" x14ac:dyDescent="0.25">
      <c r="A43" s="142" t="s">
        <v>148</v>
      </c>
      <c r="B43" s="147"/>
      <c r="C43" s="144"/>
      <c r="D43" s="144"/>
      <c r="E43" s="144"/>
      <c r="F43" s="147"/>
      <c r="G43" s="16"/>
      <c r="H43" s="16"/>
      <c r="I43" s="16"/>
    </row>
    <row r="44" spans="1:9" ht="12.95" customHeight="1" x14ac:dyDescent="0.25">
      <c r="A44" s="142" t="s">
        <v>83</v>
      </c>
      <c r="B44" s="147"/>
      <c r="C44" s="144"/>
      <c r="D44" s="144"/>
      <c r="E44" s="144"/>
      <c r="F44" s="147"/>
      <c r="G44" s="16"/>
      <c r="H44" s="16"/>
      <c r="I44" s="16"/>
    </row>
    <row r="45" spans="1:9" ht="12.95" customHeight="1" x14ac:dyDescent="0.25">
      <c r="A45" s="142" t="s">
        <v>85</v>
      </c>
      <c r="B45" s="147"/>
      <c r="C45" s="146"/>
      <c r="D45" s="146"/>
      <c r="E45" s="146"/>
      <c r="F45" s="147"/>
      <c r="G45" s="16"/>
      <c r="H45" s="16"/>
      <c r="I45" s="16"/>
    </row>
    <row r="46" spans="1:9" x14ac:dyDescent="0.25">
      <c r="A46" s="142" t="s">
        <v>154</v>
      </c>
      <c r="B46" s="147"/>
      <c r="C46" s="146"/>
      <c r="D46" s="146"/>
      <c r="E46" s="146"/>
      <c r="F46" s="147"/>
      <c r="G46" s="16"/>
      <c r="H46" s="16"/>
      <c r="I46" s="16"/>
    </row>
    <row r="47" spans="1:9" ht="12.95" customHeight="1" thickBot="1" x14ac:dyDescent="0.3">
      <c r="A47" s="165" t="s">
        <v>171</v>
      </c>
      <c r="B47" s="166"/>
      <c r="C47" s="167"/>
      <c r="D47" s="167"/>
      <c r="E47" s="167"/>
      <c r="F47" s="168" t="s">
        <v>170</v>
      </c>
      <c r="G47" s="169"/>
      <c r="H47" s="169"/>
      <c r="I47" s="169"/>
    </row>
    <row r="48" spans="1:9" ht="15.95" customHeight="1" thickBot="1" x14ac:dyDescent="0.3">
      <c r="A48" s="152" t="s">
        <v>172</v>
      </c>
      <c r="B48" s="153" t="s">
        <v>218</v>
      </c>
      <c r="C48" s="154">
        <f>+C37+C39+C40+C42+C43+C44+C45+C46+C47</f>
        <v>1985877999</v>
      </c>
      <c r="D48" s="154">
        <f t="shared" ref="D48:E48" si="12">+D37+D39+D40+D42+D43+D44+D45+D46+D47</f>
        <v>0</v>
      </c>
      <c r="E48" s="154">
        <f t="shared" si="12"/>
        <v>1985877999</v>
      </c>
      <c r="F48" s="153" t="s">
        <v>219</v>
      </c>
      <c r="G48" s="12">
        <f>+G37+G39+G41+G42+G43+G44+G45+G46+G47</f>
        <v>3402694715</v>
      </c>
      <c r="H48" s="12">
        <f t="shared" ref="H48:I48" si="13">+H37+H39+H41+H42+H43+H44+H45+H46+H47</f>
        <v>950000</v>
      </c>
      <c r="I48" s="12">
        <f t="shared" si="13"/>
        <v>3403644715</v>
      </c>
    </row>
    <row r="49" spans="1:9" ht="12.95" customHeight="1" x14ac:dyDescent="0.25">
      <c r="A49" s="138" t="s">
        <v>173</v>
      </c>
      <c r="B49" s="170" t="s">
        <v>220</v>
      </c>
      <c r="C49" s="171">
        <f>+C50+C51+C52+C53+C54</f>
        <v>1427461716</v>
      </c>
      <c r="D49" s="171">
        <f t="shared" ref="D49:E49" si="14">+D50+D51+D52+D53+D54</f>
        <v>0</v>
      </c>
      <c r="E49" s="171">
        <f t="shared" si="14"/>
        <v>1427461716</v>
      </c>
      <c r="F49" s="158" t="s">
        <v>178</v>
      </c>
      <c r="G49" s="24"/>
      <c r="H49" s="24"/>
      <c r="I49" s="24"/>
    </row>
    <row r="50" spans="1:9" ht="12.95" customHeight="1" x14ac:dyDescent="0.25">
      <c r="A50" s="142" t="s">
        <v>176</v>
      </c>
      <c r="B50" s="172" t="s">
        <v>221</v>
      </c>
      <c r="C50" s="160">
        <v>1427461716</v>
      </c>
      <c r="D50" s="160"/>
      <c r="E50" s="160">
        <v>1427461716</v>
      </c>
      <c r="F50" s="158" t="s">
        <v>222</v>
      </c>
      <c r="G50" s="41"/>
      <c r="H50" s="41"/>
      <c r="I50" s="41"/>
    </row>
    <row r="51" spans="1:9" ht="12.95" customHeight="1" x14ac:dyDescent="0.25">
      <c r="A51" s="138" t="s">
        <v>179</v>
      </c>
      <c r="B51" s="172" t="s">
        <v>223</v>
      </c>
      <c r="C51" s="160"/>
      <c r="D51" s="160"/>
      <c r="E51" s="160"/>
      <c r="F51" s="158" t="s">
        <v>184</v>
      </c>
      <c r="G51" s="41"/>
      <c r="H51" s="41"/>
      <c r="I51" s="41"/>
    </row>
    <row r="52" spans="1:9" ht="12.95" customHeight="1" x14ac:dyDescent="0.25">
      <c r="A52" s="142" t="s">
        <v>182</v>
      </c>
      <c r="B52" s="172" t="s">
        <v>224</v>
      </c>
      <c r="C52" s="160"/>
      <c r="D52" s="160"/>
      <c r="E52" s="160"/>
      <c r="F52" s="158" t="s">
        <v>187</v>
      </c>
      <c r="G52" s="41">
        <f>'1.1.sz.mell.'!D110</f>
        <v>10645000</v>
      </c>
      <c r="H52" s="41">
        <f>'1.1.sz.mell.'!E110</f>
        <v>0</v>
      </c>
      <c r="I52" s="41">
        <f>'1.1.sz.mell.'!F110</f>
        <v>10645000</v>
      </c>
    </row>
    <row r="53" spans="1:9" ht="12.95" customHeight="1" x14ac:dyDescent="0.25">
      <c r="A53" s="138" t="s">
        <v>185</v>
      </c>
      <c r="B53" s="172" t="s">
        <v>225</v>
      </c>
      <c r="C53" s="160"/>
      <c r="D53" s="160"/>
      <c r="E53" s="160"/>
      <c r="F53" s="156" t="s">
        <v>190</v>
      </c>
      <c r="G53" s="41"/>
      <c r="H53" s="41"/>
      <c r="I53" s="41"/>
    </row>
    <row r="54" spans="1:9" ht="12.95" customHeight="1" x14ac:dyDescent="0.25">
      <c r="A54" s="142" t="s">
        <v>188</v>
      </c>
      <c r="B54" s="173" t="s">
        <v>226</v>
      </c>
      <c r="C54" s="160"/>
      <c r="D54" s="160"/>
      <c r="E54" s="160"/>
      <c r="F54" s="158" t="s">
        <v>227</v>
      </c>
      <c r="G54" s="41"/>
      <c r="H54" s="41"/>
      <c r="I54" s="41"/>
    </row>
    <row r="55" spans="1:9" ht="12.95" customHeight="1" x14ac:dyDescent="0.25">
      <c r="A55" s="138" t="s">
        <v>191</v>
      </c>
      <c r="B55" s="174" t="s">
        <v>228</v>
      </c>
      <c r="C55" s="161">
        <f>+C56+C57+C58+C59+C60</f>
        <v>0</v>
      </c>
      <c r="D55" s="161">
        <f t="shared" ref="D55:E55" si="15">+D56+D57+D58+D59+D60</f>
        <v>0</v>
      </c>
      <c r="E55" s="161">
        <f t="shared" si="15"/>
        <v>0</v>
      </c>
      <c r="F55" s="175" t="s">
        <v>196</v>
      </c>
      <c r="G55" s="41"/>
      <c r="H55" s="41"/>
      <c r="I55" s="41"/>
    </row>
    <row r="56" spans="1:9" ht="12.95" customHeight="1" x14ac:dyDescent="0.25">
      <c r="A56" s="142" t="s">
        <v>194</v>
      </c>
      <c r="B56" s="173" t="s">
        <v>229</v>
      </c>
      <c r="C56" s="160">
        <f>'1.1.sz.mell.'!D67</f>
        <v>0</v>
      </c>
      <c r="D56" s="160">
        <f>'1.1.sz.mell.'!E67</f>
        <v>0</v>
      </c>
      <c r="E56" s="160">
        <f>'1.1.sz.mell.'!F67</f>
        <v>0</v>
      </c>
      <c r="F56" s="175" t="s">
        <v>230</v>
      </c>
      <c r="G56" s="41"/>
      <c r="H56" s="41"/>
      <c r="I56" s="41"/>
    </row>
    <row r="57" spans="1:9" ht="12.95" customHeight="1" x14ac:dyDescent="0.25">
      <c r="A57" s="138" t="s">
        <v>197</v>
      </c>
      <c r="B57" s="173" t="s">
        <v>231</v>
      </c>
      <c r="C57" s="160"/>
      <c r="D57" s="160"/>
      <c r="E57" s="160"/>
      <c r="F57" s="176"/>
      <c r="G57" s="41"/>
      <c r="H57" s="41"/>
      <c r="I57" s="41"/>
    </row>
    <row r="58" spans="1:9" ht="12.95" customHeight="1" x14ac:dyDescent="0.25">
      <c r="A58" s="142" t="s">
        <v>199</v>
      </c>
      <c r="B58" s="172" t="s">
        <v>232</v>
      </c>
      <c r="C58" s="160"/>
      <c r="D58" s="160"/>
      <c r="E58" s="160"/>
      <c r="F58" s="177"/>
      <c r="G58" s="41"/>
      <c r="H58" s="41"/>
      <c r="I58" s="41"/>
    </row>
    <row r="59" spans="1:9" ht="12.95" customHeight="1" x14ac:dyDescent="0.25">
      <c r="A59" s="138" t="s">
        <v>202</v>
      </c>
      <c r="B59" s="178" t="s">
        <v>233</v>
      </c>
      <c r="C59" s="160"/>
      <c r="D59" s="160"/>
      <c r="E59" s="160"/>
      <c r="F59" s="147"/>
      <c r="G59" s="41"/>
      <c r="H59" s="41"/>
      <c r="I59" s="41"/>
    </row>
    <row r="60" spans="1:9" ht="12.95" customHeight="1" thickBot="1" x14ac:dyDescent="0.3">
      <c r="A60" s="142" t="s">
        <v>205</v>
      </c>
      <c r="B60" s="179" t="s">
        <v>234</v>
      </c>
      <c r="C60" s="160"/>
      <c r="D60" s="160"/>
      <c r="E60" s="160"/>
      <c r="F60" s="177"/>
      <c r="G60" s="41"/>
      <c r="H60" s="41"/>
      <c r="I60" s="41"/>
    </row>
    <row r="61" spans="1:9" ht="21.75" customHeight="1" thickBot="1" x14ac:dyDescent="0.3">
      <c r="A61" s="152" t="s">
        <v>208</v>
      </c>
      <c r="B61" s="153" t="s">
        <v>235</v>
      </c>
      <c r="C61" s="154">
        <f>+C49+C55</f>
        <v>1427461716</v>
      </c>
      <c r="D61" s="154">
        <f t="shared" ref="D61:E61" si="16">+D49+D55</f>
        <v>0</v>
      </c>
      <c r="E61" s="154">
        <f t="shared" si="16"/>
        <v>1427461716</v>
      </c>
      <c r="F61" s="153" t="s">
        <v>236</v>
      </c>
      <c r="G61" s="12">
        <f>SUM(G49:G60)</f>
        <v>10645000</v>
      </c>
      <c r="H61" s="12">
        <f t="shared" ref="H61:I61" si="17">SUM(H49:H60)</f>
        <v>0</v>
      </c>
      <c r="I61" s="12">
        <f t="shared" si="17"/>
        <v>10645000</v>
      </c>
    </row>
    <row r="62" spans="1:9" ht="13.5" thickBot="1" x14ac:dyDescent="0.3">
      <c r="A62" s="152" t="s">
        <v>237</v>
      </c>
      <c r="B62" s="163" t="s">
        <v>238</v>
      </c>
      <c r="C62" s="164">
        <f>+C48+C61</f>
        <v>3413339715</v>
      </c>
      <c r="D62" s="164">
        <f t="shared" ref="D62:E62" si="18">+D48+D61</f>
        <v>0</v>
      </c>
      <c r="E62" s="164">
        <f t="shared" si="18"/>
        <v>3413339715</v>
      </c>
      <c r="F62" s="163" t="s">
        <v>239</v>
      </c>
      <c r="G62" s="164">
        <f>+G48+G61</f>
        <v>3413339715</v>
      </c>
      <c r="H62" s="164">
        <f t="shared" ref="H62:I62" si="19">+H48+H61</f>
        <v>950000</v>
      </c>
      <c r="I62" s="164">
        <f t="shared" si="19"/>
        <v>3414289715</v>
      </c>
    </row>
    <row r="63" spans="1:9" ht="13.5" thickBot="1" x14ac:dyDescent="0.3">
      <c r="A63" s="152" t="s">
        <v>240</v>
      </c>
      <c r="B63" s="163" t="s">
        <v>206</v>
      </c>
      <c r="C63" s="164">
        <f>IF(C48-G48&lt;0,G48-C48,"-")</f>
        <v>1416816716</v>
      </c>
      <c r="D63" s="164">
        <f t="shared" ref="D63:E63" si="20">IF(D48-H48&lt;0,H48-D48,"-")</f>
        <v>950000</v>
      </c>
      <c r="E63" s="164">
        <f t="shared" si="20"/>
        <v>1417766716</v>
      </c>
      <c r="F63" s="163" t="s">
        <v>207</v>
      </c>
      <c r="G63" s="164" t="str">
        <f>IF(C48-G48&gt;0,C48-G48,"-")</f>
        <v>-</v>
      </c>
      <c r="H63" s="164" t="str">
        <f t="shared" ref="H63:I63" si="21">IF(D48-H48&gt;0,D48-H48,"-")</f>
        <v>-</v>
      </c>
      <c r="I63" s="164" t="str">
        <f t="shared" si="21"/>
        <v>-</v>
      </c>
    </row>
    <row r="64" spans="1:9" ht="13.5" thickBot="1" x14ac:dyDescent="0.3">
      <c r="A64" s="152" t="s">
        <v>241</v>
      </c>
      <c r="B64" s="163" t="s">
        <v>209</v>
      </c>
      <c r="C64" s="164" t="str">
        <f>IF(C48+C49-G62&lt;0,G62-(C48+C49+C56),"-")</f>
        <v>-</v>
      </c>
      <c r="D64" s="164">
        <f t="shared" ref="D64:E64" si="22">IF(D48+D49-H62&lt;0,H62-(D48+D49+D56),"-")</f>
        <v>950000</v>
      </c>
      <c r="E64" s="164">
        <f t="shared" si="22"/>
        <v>950000</v>
      </c>
      <c r="F64" s="163" t="s">
        <v>210</v>
      </c>
      <c r="G64" s="164" t="str">
        <f>IF(C48+C49-G62&gt;0,C48+C49-G62,"-")</f>
        <v>-</v>
      </c>
      <c r="H64" s="164" t="str">
        <f t="shared" ref="H64:I64" si="23">IF(D48+D49-H62&gt;0,D48+D49-H62,"-")</f>
        <v>-</v>
      </c>
      <c r="I64" s="164" t="str">
        <f t="shared" si="23"/>
        <v>-</v>
      </c>
    </row>
    <row r="65" spans="1:9" ht="13.5" thickBot="1" x14ac:dyDescent="0.3">
      <c r="A65" s="152" t="s">
        <v>242</v>
      </c>
      <c r="B65" s="163" t="s">
        <v>243</v>
      </c>
      <c r="C65" s="164">
        <f>SUM(C62,C28)</f>
        <v>5387925479</v>
      </c>
      <c r="D65" s="164">
        <f t="shared" ref="D65:E65" si="24">SUM(D62,D28)</f>
        <v>1300000</v>
      </c>
      <c r="E65" s="164">
        <f t="shared" si="24"/>
        <v>5389225479</v>
      </c>
      <c r="F65" s="163" t="s">
        <v>244</v>
      </c>
      <c r="G65" s="164">
        <f>SUM(G62,G28)</f>
        <v>5387925479</v>
      </c>
      <c r="H65" s="164">
        <f t="shared" ref="H65:I65" si="25">SUM(H62,H28)</f>
        <v>1300000</v>
      </c>
      <c r="I65" s="164">
        <f t="shared" si="25"/>
        <v>5389225479</v>
      </c>
    </row>
    <row r="67" spans="1:9" x14ac:dyDescent="0.25">
      <c r="F67" s="50">
        <f>G65-C65</f>
        <v>0</v>
      </c>
    </row>
  </sheetData>
  <mergeCells count="3">
    <mergeCell ref="A3:A4"/>
    <mergeCell ref="A34:A35"/>
    <mergeCell ref="B32:G32"/>
  </mergeCells>
  <phoneticPr fontId="3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64"/>
  <sheetViews>
    <sheetView view="pageBreakPreview" zoomScale="130" zoomScaleNormal="130" zoomScaleSheetLayoutView="130" workbookViewId="0">
      <pane xSplit="2" ySplit="4" topLeftCell="E38" activePane="bottomRight" state="frozen"/>
      <selection activeCell="U51" sqref="U51"/>
      <selection pane="topRight" activeCell="U51" sqref="U51"/>
      <selection pane="bottomLeft" activeCell="U51" sqref="U51"/>
      <selection pane="bottomRight" activeCell="AJ2" activeCellId="11" sqref="C1:D1048576 F1:G1048576 I1:J1048576 L1:M1048576 O1:P1048576 R1:S1048576 U1:V1048576 X1:Y1048576 AA1:AB1048576 AD1:AE1048576 AG1:AH1048576 AJ1:AK1048576"/>
    </sheetView>
  </sheetViews>
  <sheetFormatPr defaultColWidth="9.140625" defaultRowHeight="12.75" x14ac:dyDescent="0.25"/>
  <cols>
    <col min="1" max="1" width="8.42578125" style="44" customWidth="1"/>
    <col min="2" max="2" width="48.5703125" style="6" customWidth="1"/>
    <col min="3" max="4" width="10.85546875" style="6" hidden="1" customWidth="1"/>
    <col min="5" max="5" width="10.85546875" style="6" bestFit="1" customWidth="1"/>
    <col min="6" max="7" width="10" style="6" hidden="1" customWidth="1"/>
    <col min="8" max="8" width="10" style="6" bestFit="1" customWidth="1"/>
    <col min="9" max="10" width="10.85546875" style="6" hidden="1" customWidth="1"/>
    <col min="11" max="11" width="10.85546875" style="6" bestFit="1" customWidth="1"/>
    <col min="12" max="13" width="8.42578125" style="6" hidden="1" customWidth="1"/>
    <col min="14" max="14" width="8.42578125" style="6" bestFit="1" customWidth="1"/>
    <col min="15" max="16" width="10" style="6" hidden="1" customWidth="1"/>
    <col min="17" max="17" width="10" style="6" bestFit="1" customWidth="1"/>
    <col min="18" max="19" width="8.42578125" style="6" hidden="1" customWidth="1"/>
    <col min="20" max="20" width="8.42578125" style="6" bestFit="1" customWidth="1"/>
    <col min="21" max="22" width="10" style="6" hidden="1" customWidth="1"/>
    <col min="23" max="23" width="10" style="6" bestFit="1" customWidth="1"/>
    <col min="24" max="25" width="8.42578125" style="6" hidden="1" customWidth="1"/>
    <col min="26" max="26" width="8.42578125" style="6" bestFit="1" customWidth="1"/>
    <col min="27" max="27" width="7.85546875" style="6" hidden="1" customWidth="1"/>
    <col min="28" max="28" width="9" style="6" hidden="1" customWidth="1"/>
    <col min="29" max="29" width="9" style="6" customWidth="1"/>
    <col min="30" max="31" width="9.140625" style="6" hidden="1" customWidth="1"/>
    <col min="32" max="32" width="9.140625" style="6" bestFit="1" customWidth="1"/>
    <col min="33" max="33" width="7.85546875" style="6" hidden="1" customWidth="1"/>
    <col min="34" max="34" width="9" style="6" hidden="1" customWidth="1"/>
    <col min="35" max="35" width="9" style="6" customWidth="1"/>
    <col min="36" max="37" width="9.140625" style="6" hidden="1" customWidth="1"/>
    <col min="38" max="38" width="10" style="6" bestFit="1" customWidth="1"/>
    <col min="39" max="39" width="8.140625" style="6" customWidth="1"/>
    <col min="40" max="40" width="10.85546875" style="6" bestFit="1" customWidth="1"/>
    <col min="41" max="41" width="10.42578125" style="6" bestFit="1" customWidth="1"/>
    <col min="42" max="42" width="10.85546875" style="6" bestFit="1" customWidth="1"/>
    <col min="43" max="45" width="9.85546875" style="6" bestFit="1" customWidth="1"/>
    <col min="46" max="16384" width="9.140625" style="6"/>
  </cols>
  <sheetData>
    <row r="1" spans="1:45" ht="15.75" customHeight="1" thickBot="1" x14ac:dyDescent="0.3">
      <c r="A1" s="622" t="s">
        <v>245</v>
      </c>
      <c r="B1" s="624" t="s">
        <v>246</v>
      </c>
      <c r="C1" s="618" t="s">
        <v>247</v>
      </c>
      <c r="D1" s="619"/>
      <c r="E1" s="619"/>
      <c r="F1" s="619"/>
      <c r="G1" s="619"/>
      <c r="H1" s="619"/>
      <c r="I1" s="618" t="s">
        <v>248</v>
      </c>
      <c r="J1" s="619"/>
      <c r="K1" s="619"/>
      <c r="L1" s="619"/>
      <c r="M1" s="619"/>
      <c r="N1" s="619"/>
      <c r="O1" s="618" t="s">
        <v>249</v>
      </c>
      <c r="P1" s="619"/>
      <c r="Q1" s="619"/>
      <c r="R1" s="619"/>
      <c r="S1" s="619"/>
      <c r="T1" s="619"/>
      <c r="U1" s="618" t="s">
        <v>250</v>
      </c>
      <c r="V1" s="619"/>
      <c r="W1" s="619"/>
      <c r="X1" s="619"/>
      <c r="Y1" s="619"/>
      <c r="Z1" s="619"/>
      <c r="AA1" s="618" t="s">
        <v>251</v>
      </c>
      <c r="AB1" s="619"/>
      <c r="AC1" s="619"/>
      <c r="AD1" s="619"/>
      <c r="AE1" s="619"/>
      <c r="AF1" s="619"/>
      <c r="AG1" s="618" t="s">
        <v>729</v>
      </c>
      <c r="AH1" s="619"/>
      <c r="AI1" s="619"/>
      <c r="AJ1" s="619"/>
      <c r="AK1" s="619"/>
      <c r="AL1" s="619"/>
      <c r="AM1" s="210"/>
      <c r="AN1" s="210"/>
    </row>
    <row r="2" spans="1:45" s="8" customFormat="1" ht="42.75" thickBot="1" x14ac:dyDescent="0.3">
      <c r="A2" s="623"/>
      <c r="B2" s="625"/>
      <c r="C2" s="49" t="s">
        <v>252</v>
      </c>
      <c r="D2" s="49" t="s">
        <v>727</v>
      </c>
      <c r="E2" s="49" t="s">
        <v>728</v>
      </c>
      <c r="F2" s="49" t="s">
        <v>253</v>
      </c>
      <c r="G2" s="49" t="s">
        <v>727</v>
      </c>
      <c r="H2" s="49" t="s">
        <v>728</v>
      </c>
      <c r="I2" s="49" t="s">
        <v>252</v>
      </c>
      <c r="J2" s="49" t="s">
        <v>727</v>
      </c>
      <c r="K2" s="49" t="s">
        <v>728</v>
      </c>
      <c r="L2" s="49" t="s">
        <v>253</v>
      </c>
      <c r="M2" s="49" t="s">
        <v>727</v>
      </c>
      <c r="N2" s="49" t="s">
        <v>728</v>
      </c>
      <c r="O2" s="49" t="s">
        <v>252</v>
      </c>
      <c r="P2" s="49" t="s">
        <v>727</v>
      </c>
      <c r="Q2" s="49" t="s">
        <v>728</v>
      </c>
      <c r="R2" s="49" t="s">
        <v>253</v>
      </c>
      <c r="S2" s="49" t="s">
        <v>727</v>
      </c>
      <c r="T2" s="49" t="s">
        <v>728</v>
      </c>
      <c r="U2" s="49" t="s">
        <v>252</v>
      </c>
      <c r="V2" s="49" t="s">
        <v>727</v>
      </c>
      <c r="W2" s="49" t="s">
        <v>728</v>
      </c>
      <c r="X2" s="49" t="s">
        <v>253</v>
      </c>
      <c r="Y2" s="49" t="s">
        <v>727</v>
      </c>
      <c r="Z2" s="49" t="s">
        <v>728</v>
      </c>
      <c r="AA2" s="49" t="s">
        <v>252</v>
      </c>
      <c r="AB2" s="49" t="s">
        <v>727</v>
      </c>
      <c r="AC2" s="49" t="s">
        <v>728</v>
      </c>
      <c r="AD2" s="49" t="s">
        <v>253</v>
      </c>
      <c r="AE2" s="49" t="s">
        <v>727</v>
      </c>
      <c r="AF2" s="49" t="s">
        <v>728</v>
      </c>
      <c r="AG2" s="49" t="s">
        <v>252</v>
      </c>
      <c r="AH2" s="49" t="s">
        <v>727</v>
      </c>
      <c r="AI2" s="49" t="s">
        <v>728</v>
      </c>
      <c r="AJ2" s="49" t="s">
        <v>253</v>
      </c>
      <c r="AK2" s="49" t="s">
        <v>727</v>
      </c>
      <c r="AL2" s="49" t="s">
        <v>728</v>
      </c>
      <c r="AM2" s="211"/>
      <c r="AN2" s="49" t="s">
        <v>252</v>
      </c>
      <c r="AO2" s="49" t="s">
        <v>727</v>
      </c>
      <c r="AP2" s="49" t="s">
        <v>728</v>
      </c>
      <c r="AQ2" s="49" t="s">
        <v>253</v>
      </c>
      <c r="AR2" s="49" t="s">
        <v>727</v>
      </c>
      <c r="AS2" s="49" t="s">
        <v>728</v>
      </c>
    </row>
    <row r="3" spans="1:45" s="8" customFormat="1" ht="15.95" customHeight="1" thickBot="1" x14ac:dyDescent="0.3">
      <c r="A3" s="9"/>
      <c r="B3" s="10" t="s">
        <v>160</v>
      </c>
      <c r="C3" s="620" t="s">
        <v>255</v>
      </c>
      <c r="D3" s="621"/>
      <c r="E3" s="621"/>
      <c r="F3" s="621"/>
      <c r="G3" s="602"/>
      <c r="H3" s="602"/>
      <c r="I3" s="620" t="s">
        <v>255</v>
      </c>
      <c r="J3" s="621"/>
      <c r="K3" s="621"/>
      <c r="L3" s="621"/>
      <c r="M3" s="602"/>
      <c r="N3" s="602"/>
      <c r="O3" s="620" t="s">
        <v>255</v>
      </c>
      <c r="P3" s="621"/>
      <c r="Q3" s="621"/>
      <c r="R3" s="621"/>
      <c r="S3" s="602"/>
      <c r="T3" s="602"/>
      <c r="U3" s="620" t="s">
        <v>255</v>
      </c>
      <c r="V3" s="621"/>
      <c r="W3" s="621"/>
      <c r="X3" s="621"/>
      <c r="Y3" s="602"/>
      <c r="Z3" s="602"/>
      <c r="AA3" s="620" t="s">
        <v>255</v>
      </c>
      <c r="AB3" s="621"/>
      <c r="AC3" s="621"/>
      <c r="AD3" s="621"/>
      <c r="AE3" s="602"/>
      <c r="AF3" s="602"/>
      <c r="AG3" s="620" t="s">
        <v>255</v>
      </c>
      <c r="AH3" s="621"/>
      <c r="AI3" s="621"/>
      <c r="AJ3" s="621"/>
      <c r="AK3" s="602"/>
      <c r="AL3" s="602"/>
      <c r="AM3" s="211"/>
      <c r="AN3" s="211"/>
    </row>
    <row r="4" spans="1:45" s="13" customFormat="1" ht="12" customHeight="1" thickBot="1" x14ac:dyDescent="0.3">
      <c r="A4" s="7" t="s">
        <v>6</v>
      </c>
      <c r="B4" s="11" t="s">
        <v>256</v>
      </c>
      <c r="C4" s="12">
        <f>SUM(C5:C14)</f>
        <v>46190000</v>
      </c>
      <c r="D4" s="12">
        <f>SUM(D5:D14)</f>
        <v>0</v>
      </c>
      <c r="E4" s="12">
        <f>SUM(E5:E14)</f>
        <v>46190000</v>
      </c>
      <c r="F4" s="12">
        <f t="shared" ref="F4:AK4" si="0">SUM(F5:F14)</f>
        <v>0</v>
      </c>
      <c r="G4" s="12">
        <f t="shared" ref="G4:H4" si="1">SUM(G5:G14)</f>
        <v>0</v>
      </c>
      <c r="H4" s="12">
        <f t="shared" si="1"/>
        <v>0</v>
      </c>
      <c r="I4" s="12">
        <f t="shared" si="0"/>
        <v>15748000</v>
      </c>
      <c r="J4" s="12">
        <f t="shared" ref="J4:K4" si="2">SUM(J5:J14)</f>
        <v>0</v>
      </c>
      <c r="K4" s="12">
        <f t="shared" si="2"/>
        <v>15748000</v>
      </c>
      <c r="L4" s="12">
        <f t="shared" si="0"/>
        <v>0</v>
      </c>
      <c r="M4" s="12">
        <f t="shared" ref="M4:N4" si="3">SUM(M5:M14)</f>
        <v>0</v>
      </c>
      <c r="N4" s="12">
        <f t="shared" si="3"/>
        <v>0</v>
      </c>
      <c r="O4" s="12">
        <f t="shared" si="0"/>
        <v>7775000</v>
      </c>
      <c r="P4" s="12">
        <f t="shared" ref="P4:Q4" si="4">SUM(P5:P14)</f>
        <v>0</v>
      </c>
      <c r="Q4" s="12">
        <f t="shared" si="4"/>
        <v>7775000</v>
      </c>
      <c r="R4" s="12">
        <f t="shared" si="0"/>
        <v>0</v>
      </c>
      <c r="S4" s="12">
        <f t="shared" ref="S4:T4" si="5">SUM(S5:S14)</f>
        <v>0</v>
      </c>
      <c r="T4" s="12">
        <f t="shared" si="5"/>
        <v>0</v>
      </c>
      <c r="U4" s="12">
        <f t="shared" si="0"/>
        <v>1245000</v>
      </c>
      <c r="V4" s="12">
        <f t="shared" ref="V4:W4" si="6">SUM(V5:V14)</f>
        <v>0</v>
      </c>
      <c r="W4" s="12">
        <f t="shared" si="6"/>
        <v>1245000</v>
      </c>
      <c r="X4" s="12">
        <f t="shared" si="0"/>
        <v>0</v>
      </c>
      <c r="Y4" s="12">
        <f t="shared" ref="Y4:AF4" si="7">SUM(Y5:Y14)</f>
        <v>0</v>
      </c>
      <c r="Z4" s="12">
        <f t="shared" si="7"/>
        <v>0</v>
      </c>
      <c r="AA4" s="12">
        <f t="shared" si="7"/>
        <v>0</v>
      </c>
      <c r="AB4" s="12">
        <f t="shared" si="7"/>
        <v>0</v>
      </c>
      <c r="AC4" s="12">
        <f t="shared" si="7"/>
        <v>0</v>
      </c>
      <c r="AD4" s="12">
        <f t="shared" si="7"/>
        <v>825000</v>
      </c>
      <c r="AE4" s="12">
        <f t="shared" si="7"/>
        <v>0</v>
      </c>
      <c r="AF4" s="12">
        <f t="shared" si="7"/>
        <v>825000</v>
      </c>
      <c r="AG4" s="12">
        <f t="shared" si="0"/>
        <v>0</v>
      </c>
      <c r="AH4" s="12">
        <f t="shared" ref="AH4:AI4" si="8">SUM(AH5:AH14)</f>
        <v>2400000</v>
      </c>
      <c r="AI4" s="12">
        <f t="shared" si="8"/>
        <v>2400000</v>
      </c>
      <c r="AJ4" s="12">
        <f t="shared" si="0"/>
        <v>0</v>
      </c>
      <c r="AK4" s="12">
        <f t="shared" si="0"/>
        <v>11560000</v>
      </c>
      <c r="AL4" s="12">
        <f t="shared" ref="AL4" si="9">SUM(AL5:AL14)</f>
        <v>11560000</v>
      </c>
      <c r="AM4" s="212"/>
      <c r="AN4" s="50">
        <f>C4+I4+O4+U4+AA4+AG4</f>
        <v>70958000</v>
      </c>
      <c r="AO4" s="50">
        <f t="shared" ref="AO4:AS4" si="10">D4+J4+P4+V4+AB4+AH4</f>
        <v>2400000</v>
      </c>
      <c r="AP4" s="50">
        <f t="shared" si="10"/>
        <v>73358000</v>
      </c>
      <c r="AQ4" s="50">
        <f t="shared" si="10"/>
        <v>825000</v>
      </c>
      <c r="AR4" s="50">
        <f t="shared" si="10"/>
        <v>11560000</v>
      </c>
      <c r="AS4" s="50">
        <f t="shared" si="10"/>
        <v>12385000</v>
      </c>
    </row>
    <row r="5" spans="1:45" s="73" customFormat="1" ht="12" customHeight="1" x14ac:dyDescent="0.2">
      <c r="A5" s="14" t="s">
        <v>391</v>
      </c>
      <c r="B5" s="75" t="s">
        <v>46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>
        <f t="shared" ref="AH5:AH14" si="11">AI5-AG5</f>
        <v>0</v>
      </c>
      <c r="AI5" s="76"/>
      <c r="AJ5" s="76"/>
      <c r="AK5" s="76">
        <f t="shared" ref="AK5:AK14" si="12">AL5-AJ5</f>
        <v>0</v>
      </c>
      <c r="AL5" s="76"/>
      <c r="AN5" s="50">
        <f t="shared" ref="AN5:AN14" si="13">C5+I5+O5+U5+AA5+AG5</f>
        <v>0</v>
      </c>
      <c r="AO5" s="50">
        <f t="shared" ref="AO5:AO14" si="14">D5+J5+P5+V5+AB5+AH5</f>
        <v>0</v>
      </c>
      <c r="AP5" s="50">
        <f t="shared" ref="AP5:AP14" si="15">E5+K5+Q5+W5+AC5+AI5</f>
        <v>0</v>
      </c>
      <c r="AQ5" s="50">
        <f t="shared" ref="AQ5:AQ14" si="16">F5+L5+R5+X5+AD5+AJ5</f>
        <v>0</v>
      </c>
      <c r="AR5" s="50">
        <f t="shared" ref="AR5:AR14" si="17">G5+M5+S5+Y5+AE5+AK5</f>
        <v>0</v>
      </c>
      <c r="AS5" s="50">
        <f t="shared" ref="AS5:AS14" si="18">H5+N5+T5+Z5+AF5+AL5</f>
        <v>0</v>
      </c>
    </row>
    <row r="6" spans="1:45" s="73" customFormat="1" ht="12" customHeight="1" x14ac:dyDescent="0.2">
      <c r="A6" s="14" t="s">
        <v>392</v>
      </c>
      <c r="B6" s="78" t="s">
        <v>48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>
        <f t="shared" si="11"/>
        <v>0</v>
      </c>
      <c r="AI6" s="79"/>
      <c r="AJ6" s="79"/>
      <c r="AK6" s="79">
        <f t="shared" si="12"/>
        <v>0</v>
      </c>
      <c r="AL6" s="79"/>
      <c r="AN6" s="50">
        <f t="shared" si="13"/>
        <v>0</v>
      </c>
      <c r="AO6" s="50">
        <f t="shared" si="14"/>
        <v>0</v>
      </c>
      <c r="AP6" s="50">
        <f t="shared" si="15"/>
        <v>0</v>
      </c>
      <c r="AQ6" s="50">
        <f t="shared" si="16"/>
        <v>0</v>
      </c>
      <c r="AR6" s="50">
        <f t="shared" si="17"/>
        <v>0</v>
      </c>
      <c r="AS6" s="50">
        <f t="shared" si="18"/>
        <v>0</v>
      </c>
    </row>
    <row r="7" spans="1:45" s="73" customFormat="1" ht="12" customHeight="1" x14ac:dyDescent="0.2">
      <c r="A7" s="14" t="s">
        <v>393</v>
      </c>
      <c r="B7" s="78" t="s">
        <v>50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>
        <f t="shared" si="11"/>
        <v>0</v>
      </c>
      <c r="AI7" s="79"/>
      <c r="AJ7" s="79"/>
      <c r="AK7" s="79">
        <f t="shared" si="12"/>
        <v>0</v>
      </c>
      <c r="AL7" s="79"/>
      <c r="AN7" s="50">
        <f t="shared" si="13"/>
        <v>0</v>
      </c>
      <c r="AO7" s="50">
        <f t="shared" si="14"/>
        <v>0</v>
      </c>
      <c r="AP7" s="50">
        <f t="shared" si="15"/>
        <v>0</v>
      </c>
      <c r="AQ7" s="50">
        <f t="shared" si="16"/>
        <v>0</v>
      </c>
      <c r="AR7" s="50">
        <f t="shared" si="17"/>
        <v>0</v>
      </c>
      <c r="AS7" s="50">
        <f t="shared" si="18"/>
        <v>0</v>
      </c>
    </row>
    <row r="8" spans="1:45" s="73" customFormat="1" ht="12" customHeight="1" x14ac:dyDescent="0.2">
      <c r="A8" s="14" t="s">
        <v>394</v>
      </c>
      <c r="B8" s="78" t="s">
        <v>52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>
        <f t="shared" si="11"/>
        <v>0</v>
      </c>
      <c r="AI8" s="79"/>
      <c r="AJ8" s="79"/>
      <c r="AK8" s="79">
        <f t="shared" si="12"/>
        <v>0</v>
      </c>
      <c r="AL8" s="79"/>
      <c r="AN8" s="50">
        <f t="shared" si="13"/>
        <v>0</v>
      </c>
      <c r="AO8" s="50">
        <f t="shared" si="14"/>
        <v>0</v>
      </c>
      <c r="AP8" s="50">
        <f t="shared" si="15"/>
        <v>0</v>
      </c>
      <c r="AQ8" s="50">
        <f t="shared" si="16"/>
        <v>0</v>
      </c>
      <c r="AR8" s="50">
        <f t="shared" si="17"/>
        <v>0</v>
      </c>
      <c r="AS8" s="50">
        <f t="shared" si="18"/>
        <v>0</v>
      </c>
    </row>
    <row r="9" spans="1:45" s="73" customFormat="1" ht="12" customHeight="1" x14ac:dyDescent="0.2">
      <c r="A9" s="14" t="s">
        <v>133</v>
      </c>
      <c r="B9" s="78" t="s">
        <v>54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>
        <f t="shared" si="11"/>
        <v>0</v>
      </c>
      <c r="AI9" s="79"/>
      <c r="AJ9" s="79"/>
      <c r="AK9" s="79">
        <f t="shared" si="12"/>
        <v>0</v>
      </c>
      <c r="AL9" s="79"/>
      <c r="AN9" s="50">
        <f t="shared" si="13"/>
        <v>0</v>
      </c>
      <c r="AO9" s="50">
        <f t="shared" si="14"/>
        <v>0</v>
      </c>
      <c r="AP9" s="50">
        <f t="shared" si="15"/>
        <v>0</v>
      </c>
      <c r="AQ9" s="50">
        <f t="shared" si="16"/>
        <v>0</v>
      </c>
      <c r="AR9" s="50">
        <f t="shared" si="17"/>
        <v>0</v>
      </c>
      <c r="AS9" s="50">
        <f t="shared" si="18"/>
        <v>0</v>
      </c>
    </row>
    <row r="10" spans="1:45" s="73" customFormat="1" ht="12" customHeight="1" x14ac:dyDescent="0.2">
      <c r="A10" s="14" t="s">
        <v>395</v>
      </c>
      <c r="B10" s="78" t="s">
        <v>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>
        <f t="shared" si="11"/>
        <v>0</v>
      </c>
      <c r="AI10" s="79"/>
      <c r="AJ10" s="79"/>
      <c r="AK10" s="79">
        <f t="shared" si="12"/>
        <v>0</v>
      </c>
      <c r="AL10" s="79"/>
      <c r="AN10" s="50">
        <f t="shared" si="13"/>
        <v>0</v>
      </c>
      <c r="AO10" s="50">
        <f t="shared" si="14"/>
        <v>0</v>
      </c>
      <c r="AP10" s="50">
        <f t="shared" si="15"/>
        <v>0</v>
      </c>
      <c r="AQ10" s="50">
        <f t="shared" si="16"/>
        <v>0</v>
      </c>
      <c r="AR10" s="50">
        <f t="shared" si="17"/>
        <v>0</v>
      </c>
      <c r="AS10" s="50">
        <f t="shared" si="18"/>
        <v>0</v>
      </c>
    </row>
    <row r="11" spans="1:45" s="73" customFormat="1" ht="12" customHeight="1" x14ac:dyDescent="0.2">
      <c r="A11" s="14" t="s">
        <v>396</v>
      </c>
      <c r="B11" s="78" t="s">
        <v>58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>
        <f t="shared" si="11"/>
        <v>0</v>
      </c>
      <c r="AI11" s="79"/>
      <c r="AJ11" s="79"/>
      <c r="AK11" s="79">
        <f t="shared" si="12"/>
        <v>0</v>
      </c>
      <c r="AL11" s="79"/>
      <c r="AN11" s="50">
        <f t="shared" si="13"/>
        <v>0</v>
      </c>
      <c r="AO11" s="50">
        <f t="shared" si="14"/>
        <v>0</v>
      </c>
      <c r="AP11" s="50">
        <f t="shared" si="15"/>
        <v>0</v>
      </c>
      <c r="AQ11" s="50">
        <f t="shared" si="16"/>
        <v>0</v>
      </c>
      <c r="AR11" s="50">
        <f t="shared" si="17"/>
        <v>0</v>
      </c>
      <c r="AS11" s="50">
        <f t="shared" si="18"/>
        <v>0</v>
      </c>
    </row>
    <row r="12" spans="1:45" s="73" customFormat="1" ht="12" customHeight="1" x14ac:dyDescent="0.2">
      <c r="A12" s="14" t="s">
        <v>397</v>
      </c>
      <c r="B12" s="78" t="s">
        <v>60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>
        <f t="shared" si="11"/>
        <v>0</v>
      </c>
      <c r="AI12" s="79"/>
      <c r="AJ12" s="79"/>
      <c r="AK12" s="79">
        <f t="shared" si="12"/>
        <v>0</v>
      </c>
      <c r="AL12" s="79"/>
      <c r="AN12" s="50">
        <f t="shared" si="13"/>
        <v>0</v>
      </c>
      <c r="AO12" s="50">
        <f t="shared" si="14"/>
        <v>0</v>
      </c>
      <c r="AP12" s="50">
        <f t="shared" si="15"/>
        <v>0</v>
      </c>
      <c r="AQ12" s="50">
        <f t="shared" si="16"/>
        <v>0</v>
      </c>
      <c r="AR12" s="50">
        <f t="shared" si="17"/>
        <v>0</v>
      </c>
      <c r="AS12" s="50">
        <f t="shared" si="18"/>
        <v>0</v>
      </c>
    </row>
    <row r="13" spans="1:45" s="73" customFormat="1" x14ac:dyDescent="0.2">
      <c r="A13" s="14" t="s">
        <v>398</v>
      </c>
      <c r="B13" s="78" t="s">
        <v>62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>
        <f t="shared" si="11"/>
        <v>0</v>
      </c>
      <c r="AI13" s="85"/>
      <c r="AJ13" s="85"/>
      <c r="AK13" s="85">
        <f t="shared" si="12"/>
        <v>0</v>
      </c>
      <c r="AL13" s="85"/>
      <c r="AN13" s="50">
        <f t="shared" si="13"/>
        <v>0</v>
      </c>
      <c r="AO13" s="50">
        <f t="shared" si="14"/>
        <v>0</v>
      </c>
      <c r="AP13" s="50">
        <f t="shared" si="15"/>
        <v>0</v>
      </c>
      <c r="AQ13" s="50">
        <f t="shared" si="16"/>
        <v>0</v>
      </c>
      <c r="AR13" s="50">
        <f t="shared" si="17"/>
        <v>0</v>
      </c>
      <c r="AS13" s="50">
        <f t="shared" si="18"/>
        <v>0</v>
      </c>
    </row>
    <row r="14" spans="1:45" s="73" customFormat="1" ht="12" customHeight="1" thickBot="1" x14ac:dyDescent="0.25">
      <c r="A14" s="14" t="s">
        <v>399</v>
      </c>
      <c r="B14" s="81" t="s">
        <v>64</v>
      </c>
      <c r="C14" s="86">
        <v>46190000</v>
      </c>
      <c r="D14" s="86"/>
      <c r="E14" s="86">
        <v>46190000</v>
      </c>
      <c r="F14" s="86"/>
      <c r="G14" s="86"/>
      <c r="H14" s="86"/>
      <c r="I14" s="86">
        <v>15748000</v>
      </c>
      <c r="J14" s="86"/>
      <c r="K14" s="86">
        <v>15748000</v>
      </c>
      <c r="L14" s="86"/>
      <c r="M14" s="86"/>
      <c r="N14" s="86"/>
      <c r="O14" s="86">
        <v>7775000</v>
      </c>
      <c r="P14" s="86"/>
      <c r="Q14" s="86">
        <v>7775000</v>
      </c>
      <c r="R14" s="86"/>
      <c r="S14" s="86"/>
      <c r="T14" s="86"/>
      <c r="U14" s="86">
        <v>1245000</v>
      </c>
      <c r="V14" s="86"/>
      <c r="W14" s="86">
        <v>1245000</v>
      </c>
      <c r="X14" s="86"/>
      <c r="Y14" s="86"/>
      <c r="Z14" s="86"/>
      <c r="AA14" s="86"/>
      <c r="AB14" s="86"/>
      <c r="AC14" s="86"/>
      <c r="AD14" s="86">
        <v>825000</v>
      </c>
      <c r="AE14" s="86"/>
      <c r="AF14" s="86">
        <v>825000</v>
      </c>
      <c r="AG14" s="86"/>
      <c r="AH14" s="86">
        <f t="shared" si="11"/>
        <v>2400000</v>
      </c>
      <c r="AI14" s="86">
        <v>2400000</v>
      </c>
      <c r="AJ14" s="86"/>
      <c r="AK14" s="86">
        <f t="shared" si="12"/>
        <v>11560000</v>
      </c>
      <c r="AL14" s="86">
        <v>11560000</v>
      </c>
      <c r="AN14" s="50">
        <f t="shared" si="13"/>
        <v>70958000</v>
      </c>
      <c r="AO14" s="50">
        <f t="shared" si="14"/>
        <v>2400000</v>
      </c>
      <c r="AP14" s="50">
        <f t="shared" si="15"/>
        <v>73358000</v>
      </c>
      <c r="AQ14" s="50">
        <f t="shared" si="16"/>
        <v>825000</v>
      </c>
      <c r="AR14" s="50">
        <f t="shared" si="17"/>
        <v>11560000</v>
      </c>
      <c r="AS14" s="50">
        <f t="shared" si="18"/>
        <v>12385000</v>
      </c>
    </row>
    <row r="15" spans="1:45" s="13" customFormat="1" ht="12" customHeight="1" thickBot="1" x14ac:dyDescent="0.3">
      <c r="A15" s="7" t="s">
        <v>17</v>
      </c>
      <c r="B15" s="11" t="s">
        <v>257</v>
      </c>
      <c r="C15" s="12">
        <f t="shared" ref="C15:AK15" si="19">SUM(C16:C20)</f>
        <v>0</v>
      </c>
      <c r="D15" s="12">
        <f t="shared" ref="D15:E15" si="20">SUM(D16:D20)</f>
        <v>0</v>
      </c>
      <c r="E15" s="12">
        <f t="shared" si="20"/>
        <v>0</v>
      </c>
      <c r="F15" s="12">
        <f t="shared" si="19"/>
        <v>0</v>
      </c>
      <c r="G15" s="12">
        <f t="shared" ref="G15:H15" si="21">SUM(G16:G20)</f>
        <v>0</v>
      </c>
      <c r="H15" s="12">
        <f t="shared" si="21"/>
        <v>0</v>
      </c>
      <c r="I15" s="12">
        <f t="shared" si="19"/>
        <v>3500000</v>
      </c>
      <c r="J15" s="12">
        <f t="shared" ref="J15:K15" si="22">SUM(J16:J20)</f>
        <v>0</v>
      </c>
      <c r="K15" s="12">
        <f t="shared" si="22"/>
        <v>3500000</v>
      </c>
      <c r="L15" s="12">
        <f t="shared" si="19"/>
        <v>0</v>
      </c>
      <c r="M15" s="12">
        <f t="shared" ref="M15:N15" si="23">SUM(M16:M20)</f>
        <v>0</v>
      </c>
      <c r="N15" s="12">
        <f t="shared" si="23"/>
        <v>0</v>
      </c>
      <c r="O15" s="12">
        <f t="shared" si="19"/>
        <v>0</v>
      </c>
      <c r="P15" s="12">
        <f t="shared" ref="P15:Q15" si="24">SUM(P16:P20)</f>
        <v>0</v>
      </c>
      <c r="Q15" s="12">
        <f t="shared" si="24"/>
        <v>0</v>
      </c>
      <c r="R15" s="12">
        <f t="shared" si="19"/>
        <v>0</v>
      </c>
      <c r="S15" s="12">
        <f t="shared" ref="S15:T15" si="25">SUM(S16:S20)</f>
        <v>0</v>
      </c>
      <c r="T15" s="12">
        <f t="shared" si="25"/>
        <v>0</v>
      </c>
      <c r="U15" s="12">
        <f t="shared" si="19"/>
        <v>0</v>
      </c>
      <c r="V15" s="12">
        <f t="shared" ref="V15:W15" si="26">SUM(V16:V20)</f>
        <v>0</v>
      </c>
      <c r="W15" s="12">
        <f t="shared" si="26"/>
        <v>0</v>
      </c>
      <c r="X15" s="12">
        <f t="shared" si="19"/>
        <v>0</v>
      </c>
      <c r="Y15" s="12">
        <f t="shared" ref="Y15:AF15" si="27">SUM(Y16:Y20)</f>
        <v>0</v>
      </c>
      <c r="Z15" s="12">
        <f t="shared" si="27"/>
        <v>0</v>
      </c>
      <c r="AA15" s="12">
        <f t="shared" si="27"/>
        <v>0</v>
      </c>
      <c r="AB15" s="12">
        <f t="shared" si="27"/>
        <v>0</v>
      </c>
      <c r="AC15" s="12">
        <f t="shared" si="27"/>
        <v>0</v>
      </c>
      <c r="AD15" s="12">
        <f t="shared" si="27"/>
        <v>0</v>
      </c>
      <c r="AE15" s="12">
        <f t="shared" si="27"/>
        <v>0</v>
      </c>
      <c r="AF15" s="12">
        <f t="shared" si="27"/>
        <v>0</v>
      </c>
      <c r="AG15" s="12">
        <f t="shared" si="19"/>
        <v>0</v>
      </c>
      <c r="AH15" s="12">
        <f t="shared" ref="AH15:AI15" si="28">SUM(AH16:AH20)</f>
        <v>0</v>
      </c>
      <c r="AI15" s="12">
        <f t="shared" si="28"/>
        <v>0</v>
      </c>
      <c r="AJ15" s="12">
        <f t="shared" si="19"/>
        <v>0</v>
      </c>
      <c r="AK15" s="12">
        <f t="shared" si="19"/>
        <v>0</v>
      </c>
      <c r="AL15" s="12">
        <f t="shared" ref="AL15" si="29">SUM(AL16:AL20)</f>
        <v>0</v>
      </c>
      <c r="AM15" s="212"/>
      <c r="AN15" s="50">
        <f t="shared" ref="AN15:AN61" si="30">C15+I15+O15+U15+AA15+AG15</f>
        <v>3500000</v>
      </c>
      <c r="AO15" s="50">
        <f t="shared" ref="AO15:AO61" si="31">D15+J15+P15+V15+AB15+AH15</f>
        <v>0</v>
      </c>
      <c r="AP15" s="50">
        <f t="shared" ref="AP15:AP61" si="32">E15+K15+Q15+W15+AC15+AI15</f>
        <v>3500000</v>
      </c>
      <c r="AQ15" s="50">
        <f t="shared" ref="AQ15:AQ61" si="33">F15+L15+R15+X15+AD15+AJ15</f>
        <v>0</v>
      </c>
      <c r="AR15" s="50">
        <f t="shared" ref="AR15:AR61" si="34">G15+M15+S15+Y15+AE15+AK15</f>
        <v>0</v>
      </c>
      <c r="AS15" s="50">
        <f t="shared" ref="AS15:AS61" si="35">H15+N15+T15+Z15+AF15+AL15</f>
        <v>0</v>
      </c>
    </row>
    <row r="16" spans="1:45" s="17" customFormat="1" ht="12" customHeight="1" x14ac:dyDescent="0.2">
      <c r="A16" s="14" t="s">
        <v>400</v>
      </c>
      <c r="B16" s="75" t="s">
        <v>20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>
        <f t="shared" ref="AH16:AH20" si="36">AI16-AG16</f>
        <v>0</v>
      </c>
      <c r="AI16" s="16"/>
      <c r="AJ16" s="16"/>
      <c r="AK16" s="16">
        <f t="shared" ref="AK16:AK20" si="37">AL16-AJ16</f>
        <v>0</v>
      </c>
      <c r="AL16" s="16"/>
      <c r="AM16" s="213"/>
      <c r="AN16" s="50">
        <f t="shared" si="30"/>
        <v>0</v>
      </c>
      <c r="AO16" s="50">
        <f t="shared" si="31"/>
        <v>0</v>
      </c>
      <c r="AP16" s="50">
        <f t="shared" si="32"/>
        <v>0</v>
      </c>
      <c r="AQ16" s="50">
        <f t="shared" si="33"/>
        <v>0</v>
      </c>
      <c r="AR16" s="50">
        <f t="shared" si="34"/>
        <v>0</v>
      </c>
      <c r="AS16" s="50">
        <f t="shared" si="35"/>
        <v>0</v>
      </c>
    </row>
    <row r="17" spans="1:45" s="17" customFormat="1" ht="12" customHeight="1" x14ac:dyDescent="0.2">
      <c r="A17" s="14" t="s">
        <v>401</v>
      </c>
      <c r="B17" s="78" t="s">
        <v>22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>
        <f t="shared" si="36"/>
        <v>0</v>
      </c>
      <c r="AI17" s="16"/>
      <c r="AJ17" s="16"/>
      <c r="AK17" s="16">
        <f t="shared" si="37"/>
        <v>0</v>
      </c>
      <c r="AL17" s="16"/>
      <c r="AM17" s="213"/>
      <c r="AN17" s="50">
        <f t="shared" si="30"/>
        <v>0</v>
      </c>
      <c r="AO17" s="50">
        <f t="shared" si="31"/>
        <v>0</v>
      </c>
      <c r="AP17" s="50">
        <f t="shared" si="32"/>
        <v>0</v>
      </c>
      <c r="AQ17" s="50">
        <f t="shared" si="33"/>
        <v>0</v>
      </c>
      <c r="AR17" s="50">
        <f t="shared" si="34"/>
        <v>0</v>
      </c>
      <c r="AS17" s="50">
        <f t="shared" si="35"/>
        <v>0</v>
      </c>
    </row>
    <row r="18" spans="1:45" s="17" customFormat="1" ht="12" customHeight="1" x14ac:dyDescent="0.2">
      <c r="A18" s="14" t="s">
        <v>402</v>
      </c>
      <c r="B18" s="78" t="s">
        <v>24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>
        <f t="shared" si="36"/>
        <v>0</v>
      </c>
      <c r="AI18" s="16"/>
      <c r="AJ18" s="16"/>
      <c r="AK18" s="16">
        <f t="shared" si="37"/>
        <v>0</v>
      </c>
      <c r="AL18" s="16"/>
      <c r="AM18" s="213"/>
      <c r="AN18" s="50">
        <f t="shared" si="30"/>
        <v>0</v>
      </c>
      <c r="AO18" s="50">
        <f t="shared" si="31"/>
        <v>0</v>
      </c>
      <c r="AP18" s="50">
        <f t="shared" si="32"/>
        <v>0</v>
      </c>
      <c r="AQ18" s="50">
        <f t="shared" si="33"/>
        <v>0</v>
      </c>
      <c r="AR18" s="50">
        <f t="shared" si="34"/>
        <v>0</v>
      </c>
      <c r="AS18" s="50">
        <f t="shared" si="35"/>
        <v>0</v>
      </c>
    </row>
    <row r="19" spans="1:45" s="17" customFormat="1" ht="12" customHeight="1" x14ac:dyDescent="0.2">
      <c r="A19" s="14" t="s">
        <v>403</v>
      </c>
      <c r="B19" s="78" t="s">
        <v>26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>
        <f t="shared" si="36"/>
        <v>0</v>
      </c>
      <c r="AI19" s="16"/>
      <c r="AJ19" s="16"/>
      <c r="AK19" s="16">
        <f t="shared" si="37"/>
        <v>0</v>
      </c>
      <c r="AL19" s="16"/>
      <c r="AM19" s="213"/>
      <c r="AN19" s="50">
        <f t="shared" si="30"/>
        <v>0</v>
      </c>
      <c r="AO19" s="50">
        <f t="shared" si="31"/>
        <v>0</v>
      </c>
      <c r="AP19" s="50">
        <f t="shared" si="32"/>
        <v>0</v>
      </c>
      <c r="AQ19" s="50">
        <f t="shared" si="33"/>
        <v>0</v>
      </c>
      <c r="AR19" s="50">
        <f t="shared" si="34"/>
        <v>0</v>
      </c>
      <c r="AS19" s="50">
        <f t="shared" si="35"/>
        <v>0</v>
      </c>
    </row>
    <row r="20" spans="1:45" s="17" customFormat="1" ht="12" customHeight="1" thickBot="1" x14ac:dyDescent="0.3">
      <c r="A20" s="14" t="s">
        <v>404</v>
      </c>
      <c r="B20" s="15" t="s">
        <v>258</v>
      </c>
      <c r="C20" s="16"/>
      <c r="D20" s="16"/>
      <c r="E20" s="16"/>
      <c r="F20" s="16"/>
      <c r="G20" s="16"/>
      <c r="H20" s="16"/>
      <c r="I20" s="16">
        <v>3500000</v>
      </c>
      <c r="J20" s="16"/>
      <c r="K20" s="16">
        <v>3500000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>
        <f t="shared" si="36"/>
        <v>0</v>
      </c>
      <c r="AI20" s="16"/>
      <c r="AJ20" s="16"/>
      <c r="AK20" s="16">
        <f t="shared" si="37"/>
        <v>0</v>
      </c>
      <c r="AL20" s="16"/>
      <c r="AM20" s="213"/>
      <c r="AN20" s="50">
        <f t="shared" si="30"/>
        <v>3500000</v>
      </c>
      <c r="AO20" s="50">
        <f t="shared" si="31"/>
        <v>0</v>
      </c>
      <c r="AP20" s="50">
        <f t="shared" si="32"/>
        <v>3500000</v>
      </c>
      <c r="AQ20" s="50">
        <f t="shared" si="33"/>
        <v>0</v>
      </c>
      <c r="AR20" s="50">
        <f t="shared" si="34"/>
        <v>0</v>
      </c>
      <c r="AS20" s="50">
        <f t="shared" si="35"/>
        <v>0</v>
      </c>
    </row>
    <row r="21" spans="1:45" s="17" customFormat="1" ht="12" customHeight="1" thickBot="1" x14ac:dyDescent="0.3">
      <c r="A21" s="19" t="s">
        <v>29</v>
      </c>
      <c r="B21" s="20" t="s">
        <v>167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4"/>
      <c r="AN21" s="50">
        <f t="shared" si="30"/>
        <v>0</v>
      </c>
      <c r="AO21" s="50">
        <f t="shared" si="31"/>
        <v>0</v>
      </c>
      <c r="AP21" s="50">
        <f t="shared" si="32"/>
        <v>0</v>
      </c>
      <c r="AQ21" s="50">
        <f t="shared" si="33"/>
        <v>0</v>
      </c>
      <c r="AR21" s="50">
        <f t="shared" si="34"/>
        <v>0</v>
      </c>
      <c r="AS21" s="50">
        <f t="shared" si="35"/>
        <v>0</v>
      </c>
    </row>
    <row r="22" spans="1:45" s="17" customFormat="1" ht="12" customHeight="1" thickBot="1" x14ac:dyDescent="0.3">
      <c r="A22" s="19" t="s">
        <v>141</v>
      </c>
      <c r="B22" s="20" t="s">
        <v>259</v>
      </c>
      <c r="C22" s="12">
        <f t="shared" ref="C22:H22" si="38">+C23+C27</f>
        <v>0</v>
      </c>
      <c r="D22" s="12">
        <f t="shared" si="38"/>
        <v>0</v>
      </c>
      <c r="E22" s="12">
        <f t="shared" si="38"/>
        <v>0</v>
      </c>
      <c r="F22" s="12">
        <f t="shared" si="38"/>
        <v>0</v>
      </c>
      <c r="G22" s="12">
        <f t="shared" si="38"/>
        <v>0</v>
      </c>
      <c r="H22" s="12">
        <f t="shared" si="38"/>
        <v>0</v>
      </c>
      <c r="I22" s="12">
        <f t="shared" ref="I22:AK22" si="39">+I23+I27</f>
        <v>0</v>
      </c>
      <c r="J22" s="12">
        <f t="shared" ref="J22:K22" si="40">+J23+J27</f>
        <v>0</v>
      </c>
      <c r="K22" s="12">
        <f t="shared" si="40"/>
        <v>0</v>
      </c>
      <c r="L22" s="12">
        <f t="shared" si="39"/>
        <v>0</v>
      </c>
      <c r="M22" s="12">
        <f t="shared" ref="M22:N22" si="41">+M23+M27</f>
        <v>0</v>
      </c>
      <c r="N22" s="12">
        <f t="shared" si="41"/>
        <v>0</v>
      </c>
      <c r="O22" s="12">
        <f t="shared" si="39"/>
        <v>0</v>
      </c>
      <c r="P22" s="12">
        <f t="shared" ref="P22:Q22" si="42">+P23+P27</f>
        <v>0</v>
      </c>
      <c r="Q22" s="12">
        <f t="shared" si="42"/>
        <v>0</v>
      </c>
      <c r="R22" s="12">
        <f t="shared" si="39"/>
        <v>0</v>
      </c>
      <c r="S22" s="12">
        <f t="shared" ref="S22:T22" si="43">+S23+S27</f>
        <v>0</v>
      </c>
      <c r="T22" s="12">
        <f t="shared" si="43"/>
        <v>0</v>
      </c>
      <c r="U22" s="12">
        <f t="shared" si="39"/>
        <v>0</v>
      </c>
      <c r="V22" s="12">
        <f t="shared" ref="V22:W22" si="44">+V23+V27</f>
        <v>0</v>
      </c>
      <c r="W22" s="12">
        <f t="shared" si="44"/>
        <v>0</v>
      </c>
      <c r="X22" s="12">
        <f t="shared" si="39"/>
        <v>0</v>
      </c>
      <c r="Y22" s="12">
        <f t="shared" ref="Y22:AF22" si="45">+Y23+Y27</f>
        <v>0</v>
      </c>
      <c r="Z22" s="12">
        <f t="shared" si="45"/>
        <v>0</v>
      </c>
      <c r="AA22" s="12">
        <f t="shared" si="45"/>
        <v>0</v>
      </c>
      <c r="AB22" s="12">
        <f t="shared" si="45"/>
        <v>0</v>
      </c>
      <c r="AC22" s="12">
        <f t="shared" si="45"/>
        <v>0</v>
      </c>
      <c r="AD22" s="12">
        <f t="shared" si="45"/>
        <v>0</v>
      </c>
      <c r="AE22" s="12">
        <f t="shared" si="45"/>
        <v>0</v>
      </c>
      <c r="AF22" s="12">
        <f t="shared" si="45"/>
        <v>0</v>
      </c>
      <c r="AG22" s="12">
        <f t="shared" si="39"/>
        <v>0</v>
      </c>
      <c r="AH22" s="12">
        <f t="shared" ref="AH22:AI22" si="46">+AH23+AH27</f>
        <v>0</v>
      </c>
      <c r="AI22" s="12">
        <f t="shared" si="46"/>
        <v>0</v>
      </c>
      <c r="AJ22" s="12">
        <f t="shared" si="39"/>
        <v>0</v>
      </c>
      <c r="AK22" s="12">
        <f t="shared" si="39"/>
        <v>0</v>
      </c>
      <c r="AL22" s="12">
        <f t="shared" ref="AL22" si="47">+AL23+AL27</f>
        <v>0</v>
      </c>
      <c r="AM22" s="212"/>
      <c r="AN22" s="50">
        <f t="shared" si="30"/>
        <v>0</v>
      </c>
      <c r="AO22" s="50">
        <f t="shared" si="31"/>
        <v>0</v>
      </c>
      <c r="AP22" s="50">
        <f t="shared" si="32"/>
        <v>0</v>
      </c>
      <c r="AQ22" s="50">
        <f t="shared" si="33"/>
        <v>0</v>
      </c>
      <c r="AR22" s="50">
        <f t="shared" si="34"/>
        <v>0</v>
      </c>
      <c r="AS22" s="50">
        <f t="shared" si="35"/>
        <v>0</v>
      </c>
    </row>
    <row r="23" spans="1:45" s="17" customFormat="1" ht="12" customHeight="1" x14ac:dyDescent="0.2">
      <c r="A23" s="22" t="s">
        <v>405</v>
      </c>
      <c r="B23" s="75" t="s">
        <v>32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>
        <f t="shared" ref="AH23:AH27" si="48">AI23-AG23</f>
        <v>0</v>
      </c>
      <c r="AI23" s="24"/>
      <c r="AJ23" s="24"/>
      <c r="AK23" s="24">
        <f t="shared" ref="AK23:AK27" si="49">AL23-AJ23</f>
        <v>0</v>
      </c>
      <c r="AL23" s="24"/>
      <c r="AM23" s="215"/>
      <c r="AN23" s="50">
        <f t="shared" si="30"/>
        <v>0</v>
      </c>
      <c r="AO23" s="50">
        <f t="shared" si="31"/>
        <v>0</v>
      </c>
      <c r="AP23" s="50">
        <f t="shared" si="32"/>
        <v>0</v>
      </c>
      <c r="AQ23" s="50">
        <f t="shared" si="33"/>
        <v>0</v>
      </c>
      <c r="AR23" s="50">
        <f t="shared" si="34"/>
        <v>0</v>
      </c>
      <c r="AS23" s="50">
        <f t="shared" si="35"/>
        <v>0</v>
      </c>
    </row>
    <row r="24" spans="1:45" s="17" customFormat="1" ht="12" customHeight="1" x14ac:dyDescent="0.2">
      <c r="A24" s="22" t="s">
        <v>406</v>
      </c>
      <c r="B24" s="78" t="s">
        <v>34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>
        <f t="shared" si="48"/>
        <v>0</v>
      </c>
      <c r="AI24" s="79"/>
      <c r="AJ24" s="79"/>
      <c r="AK24" s="79">
        <f t="shared" si="49"/>
        <v>0</v>
      </c>
      <c r="AL24" s="79"/>
      <c r="AM24" s="215"/>
      <c r="AN24" s="50">
        <f t="shared" si="30"/>
        <v>0</v>
      </c>
      <c r="AO24" s="50">
        <f t="shared" si="31"/>
        <v>0</v>
      </c>
      <c r="AP24" s="50">
        <f t="shared" si="32"/>
        <v>0</v>
      </c>
      <c r="AQ24" s="50">
        <f t="shared" si="33"/>
        <v>0</v>
      </c>
      <c r="AR24" s="50">
        <f t="shared" si="34"/>
        <v>0</v>
      </c>
      <c r="AS24" s="50">
        <f t="shared" si="35"/>
        <v>0</v>
      </c>
    </row>
    <row r="25" spans="1:45" s="17" customFormat="1" ht="12" customHeight="1" x14ac:dyDescent="0.2">
      <c r="A25" s="22" t="s">
        <v>407</v>
      </c>
      <c r="B25" s="78" t="s">
        <v>36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>
        <f t="shared" si="48"/>
        <v>0</v>
      </c>
      <c r="AI25" s="79"/>
      <c r="AJ25" s="79"/>
      <c r="AK25" s="79">
        <f t="shared" si="49"/>
        <v>0</v>
      </c>
      <c r="AL25" s="79"/>
      <c r="AM25" s="215"/>
      <c r="AN25" s="50">
        <f t="shared" si="30"/>
        <v>0</v>
      </c>
      <c r="AO25" s="50">
        <f t="shared" si="31"/>
        <v>0</v>
      </c>
      <c r="AP25" s="50">
        <f t="shared" si="32"/>
        <v>0</v>
      </c>
      <c r="AQ25" s="50">
        <f t="shared" si="33"/>
        <v>0</v>
      </c>
      <c r="AR25" s="50">
        <f t="shared" si="34"/>
        <v>0</v>
      </c>
      <c r="AS25" s="50">
        <f t="shared" si="35"/>
        <v>0</v>
      </c>
    </row>
    <row r="26" spans="1:45" s="17" customFormat="1" ht="12" customHeight="1" x14ac:dyDescent="0.2">
      <c r="A26" s="22" t="s">
        <v>408</v>
      </c>
      <c r="B26" s="78" t="s">
        <v>38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>
        <f t="shared" si="48"/>
        <v>0</v>
      </c>
      <c r="AI26" s="79"/>
      <c r="AJ26" s="79"/>
      <c r="AK26" s="79">
        <f t="shared" si="49"/>
        <v>0</v>
      </c>
      <c r="AL26" s="79"/>
      <c r="AM26" s="215"/>
      <c r="AN26" s="50">
        <f t="shared" si="30"/>
        <v>0</v>
      </c>
      <c r="AO26" s="50">
        <f t="shared" si="31"/>
        <v>0</v>
      </c>
      <c r="AP26" s="50">
        <f t="shared" si="32"/>
        <v>0</v>
      </c>
      <c r="AQ26" s="50">
        <f t="shared" si="33"/>
        <v>0</v>
      </c>
      <c r="AR26" s="50">
        <f t="shared" si="34"/>
        <v>0</v>
      </c>
      <c r="AS26" s="50">
        <f t="shared" si="35"/>
        <v>0</v>
      </c>
    </row>
    <row r="27" spans="1:45" s="17" customFormat="1" ht="12" customHeight="1" thickBot="1" x14ac:dyDescent="0.3">
      <c r="A27" s="22" t="s">
        <v>409</v>
      </c>
      <c r="B27" s="25" t="s">
        <v>260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>
        <f t="shared" si="48"/>
        <v>0</v>
      </c>
      <c r="AI27" s="26"/>
      <c r="AJ27" s="26"/>
      <c r="AK27" s="26">
        <f t="shared" si="49"/>
        <v>0</v>
      </c>
      <c r="AL27" s="26"/>
      <c r="AM27" s="215"/>
      <c r="AN27" s="50">
        <f t="shared" si="30"/>
        <v>0</v>
      </c>
      <c r="AO27" s="50">
        <f t="shared" si="31"/>
        <v>0</v>
      </c>
      <c r="AP27" s="50">
        <f t="shared" si="32"/>
        <v>0</v>
      </c>
      <c r="AQ27" s="50">
        <f t="shared" si="33"/>
        <v>0</v>
      </c>
      <c r="AR27" s="50">
        <f t="shared" si="34"/>
        <v>0</v>
      </c>
      <c r="AS27" s="50">
        <f t="shared" si="35"/>
        <v>0</v>
      </c>
    </row>
    <row r="28" spans="1:45" s="17" customFormat="1" ht="12" customHeight="1" thickBot="1" x14ac:dyDescent="0.3">
      <c r="A28" s="19" t="s">
        <v>43</v>
      </c>
      <c r="B28" s="20" t="s">
        <v>261</v>
      </c>
      <c r="C28" s="12">
        <f t="shared" ref="C28:H28" si="50">+C29+C30+C31</f>
        <v>0</v>
      </c>
      <c r="D28" s="12">
        <f t="shared" si="50"/>
        <v>0</v>
      </c>
      <c r="E28" s="12">
        <f t="shared" si="50"/>
        <v>0</v>
      </c>
      <c r="F28" s="12">
        <f t="shared" si="50"/>
        <v>0</v>
      </c>
      <c r="G28" s="12">
        <f t="shared" si="50"/>
        <v>0</v>
      </c>
      <c r="H28" s="12">
        <f t="shared" si="50"/>
        <v>0</v>
      </c>
      <c r="I28" s="12">
        <f t="shared" ref="I28:AK28" si="51">+I29+I30+I31</f>
        <v>0</v>
      </c>
      <c r="J28" s="12">
        <f t="shared" ref="J28:K28" si="52">+J29+J30+J31</f>
        <v>0</v>
      </c>
      <c r="K28" s="12">
        <f t="shared" si="52"/>
        <v>0</v>
      </c>
      <c r="L28" s="12">
        <f t="shared" si="51"/>
        <v>0</v>
      </c>
      <c r="M28" s="12">
        <f t="shared" ref="M28:N28" si="53">+M29+M30+M31</f>
        <v>0</v>
      </c>
      <c r="N28" s="12">
        <f t="shared" si="53"/>
        <v>0</v>
      </c>
      <c r="O28" s="12">
        <f t="shared" si="51"/>
        <v>0</v>
      </c>
      <c r="P28" s="12">
        <f t="shared" ref="P28:Q28" si="54">+P29+P30+P31</f>
        <v>0</v>
      </c>
      <c r="Q28" s="12">
        <f t="shared" si="54"/>
        <v>0</v>
      </c>
      <c r="R28" s="12">
        <f t="shared" si="51"/>
        <v>0</v>
      </c>
      <c r="S28" s="12">
        <f t="shared" ref="S28:T28" si="55">+S29+S30+S31</f>
        <v>0</v>
      </c>
      <c r="T28" s="12">
        <f t="shared" si="55"/>
        <v>0</v>
      </c>
      <c r="U28" s="12">
        <f t="shared" si="51"/>
        <v>0</v>
      </c>
      <c r="V28" s="12">
        <f t="shared" ref="V28:W28" si="56">+V29+V30+V31</f>
        <v>0</v>
      </c>
      <c r="W28" s="12">
        <f t="shared" si="56"/>
        <v>0</v>
      </c>
      <c r="X28" s="12">
        <f t="shared" si="51"/>
        <v>0</v>
      </c>
      <c r="Y28" s="12">
        <f t="shared" ref="Y28:AF28" si="57">+Y29+Y30+Y31</f>
        <v>0</v>
      </c>
      <c r="Z28" s="12">
        <f t="shared" si="57"/>
        <v>0</v>
      </c>
      <c r="AA28" s="12">
        <f t="shared" si="57"/>
        <v>0</v>
      </c>
      <c r="AB28" s="12">
        <f t="shared" si="57"/>
        <v>0</v>
      </c>
      <c r="AC28" s="12">
        <f t="shared" si="57"/>
        <v>0</v>
      </c>
      <c r="AD28" s="12">
        <f t="shared" si="57"/>
        <v>0</v>
      </c>
      <c r="AE28" s="12">
        <f t="shared" si="57"/>
        <v>0</v>
      </c>
      <c r="AF28" s="12">
        <f t="shared" si="57"/>
        <v>0</v>
      </c>
      <c r="AG28" s="12">
        <f t="shared" si="51"/>
        <v>0</v>
      </c>
      <c r="AH28" s="12">
        <f t="shared" ref="AH28:AI28" si="58">+AH29+AH30+AH31</f>
        <v>0</v>
      </c>
      <c r="AI28" s="12">
        <f t="shared" si="58"/>
        <v>0</v>
      </c>
      <c r="AJ28" s="12">
        <f t="shared" si="51"/>
        <v>0</v>
      </c>
      <c r="AK28" s="12">
        <f t="shared" si="51"/>
        <v>0</v>
      </c>
      <c r="AL28" s="12">
        <f t="shared" ref="AL28" si="59">+AL29+AL30+AL31</f>
        <v>0</v>
      </c>
      <c r="AM28" s="212"/>
      <c r="AN28" s="50">
        <f t="shared" si="30"/>
        <v>0</v>
      </c>
      <c r="AO28" s="50">
        <f t="shared" si="31"/>
        <v>0</v>
      </c>
      <c r="AP28" s="50">
        <f t="shared" si="32"/>
        <v>0</v>
      </c>
      <c r="AQ28" s="50">
        <f t="shared" si="33"/>
        <v>0</v>
      </c>
      <c r="AR28" s="50">
        <f t="shared" si="34"/>
        <v>0</v>
      </c>
      <c r="AS28" s="50">
        <f t="shared" si="35"/>
        <v>0</v>
      </c>
    </row>
    <row r="29" spans="1:45" s="17" customFormat="1" ht="12" customHeight="1" x14ac:dyDescent="0.25">
      <c r="A29" s="22" t="s">
        <v>45</v>
      </c>
      <c r="B29" s="23" t="s">
        <v>68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>
        <f t="shared" ref="AH29:AH31" si="60">AI29-AG29</f>
        <v>0</v>
      </c>
      <c r="AI29" s="24"/>
      <c r="AJ29" s="24"/>
      <c r="AK29" s="24">
        <f t="shared" ref="AK29:AK31" si="61">AL29-AJ29</f>
        <v>0</v>
      </c>
      <c r="AL29" s="24"/>
      <c r="AM29" s="215"/>
      <c r="AN29" s="50">
        <f t="shared" si="30"/>
        <v>0</v>
      </c>
      <c r="AO29" s="50">
        <f t="shared" si="31"/>
        <v>0</v>
      </c>
      <c r="AP29" s="50">
        <f t="shared" si="32"/>
        <v>0</v>
      </c>
      <c r="AQ29" s="50">
        <f t="shared" si="33"/>
        <v>0</v>
      </c>
      <c r="AR29" s="50">
        <f t="shared" si="34"/>
        <v>0</v>
      </c>
      <c r="AS29" s="50">
        <f t="shared" si="35"/>
        <v>0</v>
      </c>
    </row>
    <row r="30" spans="1:45" s="17" customFormat="1" ht="12" customHeight="1" x14ac:dyDescent="0.25">
      <c r="A30" s="22" t="s">
        <v>47</v>
      </c>
      <c r="B30" s="25" t="s">
        <v>70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>
        <f t="shared" si="60"/>
        <v>0</v>
      </c>
      <c r="AI30" s="26"/>
      <c r="AJ30" s="26"/>
      <c r="AK30" s="26">
        <f t="shared" si="61"/>
        <v>0</v>
      </c>
      <c r="AL30" s="26"/>
      <c r="AM30" s="215"/>
      <c r="AN30" s="50">
        <f t="shared" si="30"/>
        <v>0</v>
      </c>
      <c r="AO30" s="50">
        <f t="shared" si="31"/>
        <v>0</v>
      </c>
      <c r="AP30" s="50">
        <f t="shared" si="32"/>
        <v>0</v>
      </c>
      <c r="AQ30" s="50">
        <f t="shared" si="33"/>
        <v>0</v>
      </c>
      <c r="AR30" s="50">
        <f t="shared" si="34"/>
        <v>0</v>
      </c>
      <c r="AS30" s="50">
        <f t="shared" si="35"/>
        <v>0</v>
      </c>
    </row>
    <row r="31" spans="1:45" s="17" customFormat="1" ht="12" customHeight="1" thickBot="1" x14ac:dyDescent="0.3">
      <c r="A31" s="14" t="s">
        <v>49</v>
      </c>
      <c r="B31" s="28" t="s">
        <v>72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>
        <f t="shared" si="60"/>
        <v>0</v>
      </c>
      <c r="AI31" s="27"/>
      <c r="AJ31" s="27"/>
      <c r="AK31" s="27">
        <f t="shared" si="61"/>
        <v>0</v>
      </c>
      <c r="AL31" s="27"/>
      <c r="AM31" s="215"/>
      <c r="AN31" s="50">
        <f t="shared" si="30"/>
        <v>0</v>
      </c>
      <c r="AO31" s="50">
        <f t="shared" si="31"/>
        <v>0</v>
      </c>
      <c r="AP31" s="50">
        <f t="shared" si="32"/>
        <v>0</v>
      </c>
      <c r="AQ31" s="50">
        <f t="shared" si="33"/>
        <v>0</v>
      </c>
      <c r="AR31" s="50">
        <f t="shared" si="34"/>
        <v>0</v>
      </c>
      <c r="AS31" s="50">
        <f t="shared" si="35"/>
        <v>0</v>
      </c>
    </row>
    <row r="32" spans="1:45" s="13" customFormat="1" ht="12" customHeight="1" thickBot="1" x14ac:dyDescent="0.3">
      <c r="A32" s="19" t="s">
        <v>65</v>
      </c>
      <c r="B32" s="20" t="s">
        <v>168</v>
      </c>
      <c r="C32" s="21">
        <f t="shared" ref="C32:AK32" si="62">SUM(C33:C37)</f>
        <v>0</v>
      </c>
      <c r="D32" s="21">
        <f t="shared" ref="D32:E32" si="63">SUM(D33:D37)</f>
        <v>0</v>
      </c>
      <c r="E32" s="21">
        <f t="shared" si="63"/>
        <v>0</v>
      </c>
      <c r="F32" s="21">
        <f t="shared" si="62"/>
        <v>0</v>
      </c>
      <c r="G32" s="21">
        <f t="shared" ref="G32:H32" si="64">SUM(G33:G37)</f>
        <v>0</v>
      </c>
      <c r="H32" s="21">
        <f t="shared" si="64"/>
        <v>0</v>
      </c>
      <c r="I32" s="21">
        <f t="shared" si="62"/>
        <v>0</v>
      </c>
      <c r="J32" s="21">
        <f t="shared" ref="J32:K32" si="65">SUM(J33:J37)</f>
        <v>0</v>
      </c>
      <c r="K32" s="21">
        <f t="shared" si="65"/>
        <v>0</v>
      </c>
      <c r="L32" s="21">
        <f t="shared" si="62"/>
        <v>0</v>
      </c>
      <c r="M32" s="21">
        <f t="shared" ref="M32:N32" si="66">SUM(M33:M37)</f>
        <v>0</v>
      </c>
      <c r="N32" s="21">
        <f t="shared" si="66"/>
        <v>0</v>
      </c>
      <c r="O32" s="21">
        <f t="shared" si="62"/>
        <v>0</v>
      </c>
      <c r="P32" s="21">
        <f t="shared" ref="P32:Q32" si="67">SUM(P33:P37)</f>
        <v>0</v>
      </c>
      <c r="Q32" s="21">
        <f t="shared" si="67"/>
        <v>0</v>
      </c>
      <c r="R32" s="21">
        <f t="shared" si="62"/>
        <v>0</v>
      </c>
      <c r="S32" s="21">
        <f t="shared" ref="S32:T32" si="68">SUM(S33:S37)</f>
        <v>0</v>
      </c>
      <c r="T32" s="21">
        <f t="shared" si="68"/>
        <v>0</v>
      </c>
      <c r="U32" s="21">
        <f t="shared" si="62"/>
        <v>0</v>
      </c>
      <c r="V32" s="21">
        <f t="shared" ref="V32:W32" si="69">SUM(V33:V37)</f>
        <v>0</v>
      </c>
      <c r="W32" s="21">
        <f t="shared" si="69"/>
        <v>0</v>
      </c>
      <c r="X32" s="21">
        <f t="shared" si="62"/>
        <v>0</v>
      </c>
      <c r="Y32" s="21">
        <f t="shared" ref="Y32:AF32" si="70">SUM(Y33:Y37)</f>
        <v>0</v>
      </c>
      <c r="Z32" s="21">
        <f t="shared" si="70"/>
        <v>0</v>
      </c>
      <c r="AA32" s="21">
        <f t="shared" si="70"/>
        <v>0</v>
      </c>
      <c r="AB32" s="21">
        <f t="shared" si="70"/>
        <v>0</v>
      </c>
      <c r="AC32" s="21">
        <f t="shared" si="70"/>
        <v>0</v>
      </c>
      <c r="AD32" s="21">
        <f t="shared" si="70"/>
        <v>0</v>
      </c>
      <c r="AE32" s="21">
        <f t="shared" si="70"/>
        <v>0</v>
      </c>
      <c r="AF32" s="21">
        <f t="shared" si="70"/>
        <v>0</v>
      </c>
      <c r="AG32" s="21">
        <f t="shared" si="62"/>
        <v>0</v>
      </c>
      <c r="AH32" s="21">
        <f t="shared" ref="AH32:AI32" si="71">SUM(AH33:AH37)</f>
        <v>0</v>
      </c>
      <c r="AI32" s="21">
        <f t="shared" si="71"/>
        <v>0</v>
      </c>
      <c r="AJ32" s="21">
        <f t="shared" si="62"/>
        <v>0</v>
      </c>
      <c r="AK32" s="21">
        <f t="shared" si="62"/>
        <v>0</v>
      </c>
      <c r="AL32" s="21">
        <f t="shared" ref="AL32" si="72">SUM(AL33:AL37)</f>
        <v>0</v>
      </c>
      <c r="AM32" s="214"/>
      <c r="AN32" s="50">
        <f t="shared" si="30"/>
        <v>0</v>
      </c>
      <c r="AO32" s="50">
        <f t="shared" si="31"/>
        <v>0</v>
      </c>
      <c r="AP32" s="50">
        <f t="shared" si="32"/>
        <v>0</v>
      </c>
      <c r="AQ32" s="50">
        <f t="shared" si="33"/>
        <v>0</v>
      </c>
      <c r="AR32" s="50">
        <f t="shared" si="34"/>
        <v>0</v>
      </c>
      <c r="AS32" s="50">
        <f t="shared" si="35"/>
        <v>0</v>
      </c>
    </row>
    <row r="33" spans="1:45" s="73" customFormat="1" ht="22.5" x14ac:dyDescent="0.2">
      <c r="A33" s="22" t="s">
        <v>411</v>
      </c>
      <c r="B33" s="75" t="s">
        <v>565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>
        <f t="shared" ref="AH33:AH37" si="73">AI33-AG33</f>
        <v>0</v>
      </c>
      <c r="AI33" s="76"/>
      <c r="AJ33" s="76"/>
      <c r="AK33" s="76">
        <f t="shared" ref="AK33:AK37" si="74">AL33-AJ33</f>
        <v>0</v>
      </c>
      <c r="AL33" s="76"/>
      <c r="AN33" s="50">
        <f t="shared" si="30"/>
        <v>0</v>
      </c>
      <c r="AO33" s="50">
        <f t="shared" si="31"/>
        <v>0</v>
      </c>
      <c r="AP33" s="50">
        <f t="shared" si="32"/>
        <v>0</v>
      </c>
      <c r="AQ33" s="50">
        <f t="shared" si="33"/>
        <v>0</v>
      </c>
      <c r="AR33" s="50">
        <f t="shared" si="34"/>
        <v>0</v>
      </c>
      <c r="AS33" s="50">
        <f t="shared" si="35"/>
        <v>0</v>
      </c>
    </row>
    <row r="34" spans="1:45" s="73" customFormat="1" ht="22.5" x14ac:dyDescent="0.2">
      <c r="A34" s="22" t="s">
        <v>412</v>
      </c>
      <c r="B34" s="78" t="s">
        <v>599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>
        <f t="shared" si="73"/>
        <v>0</v>
      </c>
      <c r="AI34" s="79"/>
      <c r="AJ34" s="79"/>
      <c r="AK34" s="79">
        <f t="shared" si="74"/>
        <v>0</v>
      </c>
      <c r="AL34" s="79"/>
      <c r="AN34" s="50">
        <f t="shared" si="30"/>
        <v>0</v>
      </c>
      <c r="AO34" s="50">
        <f t="shared" si="31"/>
        <v>0</v>
      </c>
      <c r="AP34" s="50">
        <f t="shared" si="32"/>
        <v>0</v>
      </c>
      <c r="AQ34" s="50">
        <f t="shared" si="33"/>
        <v>0</v>
      </c>
      <c r="AR34" s="50">
        <f t="shared" si="34"/>
        <v>0</v>
      </c>
      <c r="AS34" s="50">
        <f t="shared" si="35"/>
        <v>0</v>
      </c>
    </row>
    <row r="35" spans="1:45" s="73" customFormat="1" ht="22.5" x14ac:dyDescent="0.2">
      <c r="A35" s="22" t="s">
        <v>413</v>
      </c>
      <c r="B35" s="78" t="s">
        <v>594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>
        <f t="shared" si="73"/>
        <v>0</v>
      </c>
      <c r="AI35" s="79"/>
      <c r="AJ35" s="79"/>
      <c r="AK35" s="79">
        <f t="shared" si="74"/>
        <v>0</v>
      </c>
      <c r="AL35" s="79"/>
      <c r="AN35" s="50">
        <f t="shared" si="30"/>
        <v>0</v>
      </c>
      <c r="AO35" s="50">
        <f t="shared" si="31"/>
        <v>0</v>
      </c>
      <c r="AP35" s="50">
        <f t="shared" si="32"/>
        <v>0</v>
      </c>
      <c r="AQ35" s="50">
        <f t="shared" si="33"/>
        <v>0</v>
      </c>
      <c r="AR35" s="50">
        <f t="shared" si="34"/>
        <v>0</v>
      </c>
      <c r="AS35" s="50">
        <f t="shared" si="35"/>
        <v>0</v>
      </c>
    </row>
    <row r="36" spans="1:45" s="73" customFormat="1" ht="22.5" x14ac:dyDescent="0.2">
      <c r="A36" s="22" t="s">
        <v>414</v>
      </c>
      <c r="B36" s="81" t="s">
        <v>573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>
        <f t="shared" si="73"/>
        <v>0</v>
      </c>
      <c r="AI36" s="83"/>
      <c r="AJ36" s="83"/>
      <c r="AK36" s="83">
        <f t="shared" si="74"/>
        <v>0</v>
      </c>
      <c r="AL36" s="83"/>
      <c r="AN36" s="50">
        <f t="shared" si="30"/>
        <v>0</v>
      </c>
      <c r="AO36" s="50">
        <f t="shared" si="31"/>
        <v>0</v>
      </c>
      <c r="AP36" s="50">
        <f t="shared" si="32"/>
        <v>0</v>
      </c>
      <c r="AQ36" s="50">
        <f t="shared" si="33"/>
        <v>0</v>
      </c>
      <c r="AR36" s="50">
        <f t="shared" si="34"/>
        <v>0</v>
      </c>
      <c r="AS36" s="50">
        <f t="shared" si="35"/>
        <v>0</v>
      </c>
    </row>
    <row r="37" spans="1:45" s="73" customFormat="1" ht="12" customHeight="1" thickBot="1" x14ac:dyDescent="0.25">
      <c r="A37" s="22" t="s">
        <v>598</v>
      </c>
      <c r="B37" s="81" t="s">
        <v>574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>
        <f t="shared" si="73"/>
        <v>0</v>
      </c>
      <c r="AI37" s="83"/>
      <c r="AJ37" s="83"/>
      <c r="AK37" s="83">
        <f t="shared" si="74"/>
        <v>0</v>
      </c>
      <c r="AL37" s="83"/>
      <c r="AN37" s="50">
        <f t="shared" si="30"/>
        <v>0</v>
      </c>
      <c r="AO37" s="50">
        <f t="shared" si="31"/>
        <v>0</v>
      </c>
      <c r="AP37" s="50">
        <f t="shared" si="32"/>
        <v>0</v>
      </c>
      <c r="AQ37" s="50">
        <f t="shared" si="33"/>
        <v>0</v>
      </c>
      <c r="AR37" s="50">
        <f t="shared" si="34"/>
        <v>0</v>
      </c>
      <c r="AS37" s="50">
        <f t="shared" si="35"/>
        <v>0</v>
      </c>
    </row>
    <row r="38" spans="1:45" s="13" customFormat="1" ht="12" customHeight="1" thickBot="1" x14ac:dyDescent="0.3">
      <c r="A38" s="19" t="s">
        <v>148</v>
      </c>
      <c r="B38" s="20" t="s">
        <v>262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14"/>
      <c r="AN38" s="50">
        <f t="shared" si="30"/>
        <v>0</v>
      </c>
      <c r="AO38" s="50">
        <f t="shared" si="31"/>
        <v>0</v>
      </c>
      <c r="AP38" s="50">
        <f t="shared" si="32"/>
        <v>0</v>
      </c>
      <c r="AQ38" s="50">
        <f t="shared" si="33"/>
        <v>0</v>
      </c>
      <c r="AR38" s="50">
        <f t="shared" si="34"/>
        <v>0</v>
      </c>
      <c r="AS38" s="50">
        <f t="shared" si="35"/>
        <v>0</v>
      </c>
    </row>
    <row r="39" spans="1:45" s="13" customFormat="1" ht="12" customHeight="1" thickBot="1" x14ac:dyDescent="0.3">
      <c r="A39" s="7" t="s">
        <v>83</v>
      </c>
      <c r="B39" s="20" t="s">
        <v>263</v>
      </c>
      <c r="C39" s="30">
        <f t="shared" ref="C39:AK39" si="75">+C4+C15+C21+C22+C28+C32+C38</f>
        <v>46190000</v>
      </c>
      <c r="D39" s="30">
        <f t="shared" ref="D39:E39" si="76">+D4+D15+D21+D22+D28+D32+D38</f>
        <v>0</v>
      </c>
      <c r="E39" s="30">
        <f t="shared" si="76"/>
        <v>46190000</v>
      </c>
      <c r="F39" s="30">
        <f t="shared" si="75"/>
        <v>0</v>
      </c>
      <c r="G39" s="30">
        <f t="shared" ref="G39:H39" si="77">+G4+G15+G21+G22+G28+G32+G38</f>
        <v>0</v>
      </c>
      <c r="H39" s="30">
        <f t="shared" si="77"/>
        <v>0</v>
      </c>
      <c r="I39" s="30">
        <f t="shared" si="75"/>
        <v>19248000</v>
      </c>
      <c r="J39" s="30">
        <f t="shared" ref="J39:K39" si="78">+J4+J15+J21+J22+J28+J32+J38</f>
        <v>0</v>
      </c>
      <c r="K39" s="30">
        <f t="shared" si="78"/>
        <v>19248000</v>
      </c>
      <c r="L39" s="30">
        <f t="shared" si="75"/>
        <v>0</v>
      </c>
      <c r="M39" s="30">
        <f t="shared" ref="M39:N39" si="79">+M4+M15+M21+M22+M28+M32+M38</f>
        <v>0</v>
      </c>
      <c r="N39" s="30">
        <f t="shared" si="79"/>
        <v>0</v>
      </c>
      <c r="O39" s="30">
        <f t="shared" si="75"/>
        <v>7775000</v>
      </c>
      <c r="P39" s="30">
        <f t="shared" ref="P39:Q39" si="80">+P4+P15+P21+P22+P28+P32+P38</f>
        <v>0</v>
      </c>
      <c r="Q39" s="30">
        <f t="shared" si="80"/>
        <v>7775000</v>
      </c>
      <c r="R39" s="30">
        <f t="shared" si="75"/>
        <v>0</v>
      </c>
      <c r="S39" s="30">
        <f t="shared" ref="S39:T39" si="81">+S4+S15+S21+S22+S28+S32+S38</f>
        <v>0</v>
      </c>
      <c r="T39" s="30">
        <f t="shared" si="81"/>
        <v>0</v>
      </c>
      <c r="U39" s="30">
        <f t="shared" si="75"/>
        <v>1245000</v>
      </c>
      <c r="V39" s="30">
        <f t="shared" ref="V39:W39" si="82">+V4+V15+V21+V22+V28+V32+V38</f>
        <v>0</v>
      </c>
      <c r="W39" s="30">
        <f t="shared" si="82"/>
        <v>1245000</v>
      </c>
      <c r="X39" s="30">
        <f t="shared" si="75"/>
        <v>0</v>
      </c>
      <c r="Y39" s="30">
        <f t="shared" ref="Y39:AF39" si="83">+Y4+Y15+Y21+Y22+Y28+Y32+Y38</f>
        <v>0</v>
      </c>
      <c r="Z39" s="30">
        <f t="shared" si="83"/>
        <v>0</v>
      </c>
      <c r="AA39" s="30">
        <f t="shared" si="83"/>
        <v>0</v>
      </c>
      <c r="AB39" s="30">
        <f t="shared" si="83"/>
        <v>0</v>
      </c>
      <c r="AC39" s="30">
        <f t="shared" si="83"/>
        <v>0</v>
      </c>
      <c r="AD39" s="30">
        <f t="shared" si="83"/>
        <v>825000</v>
      </c>
      <c r="AE39" s="30">
        <f t="shared" si="83"/>
        <v>0</v>
      </c>
      <c r="AF39" s="30">
        <f t="shared" si="83"/>
        <v>825000</v>
      </c>
      <c r="AG39" s="30">
        <f t="shared" si="75"/>
        <v>0</v>
      </c>
      <c r="AH39" s="30">
        <f t="shared" ref="AH39:AI39" si="84">+AH4+AH15+AH21+AH22+AH28+AH32+AH38</f>
        <v>2400000</v>
      </c>
      <c r="AI39" s="30">
        <f t="shared" si="84"/>
        <v>2400000</v>
      </c>
      <c r="AJ39" s="30">
        <f t="shared" si="75"/>
        <v>0</v>
      </c>
      <c r="AK39" s="30">
        <f t="shared" si="75"/>
        <v>11560000</v>
      </c>
      <c r="AL39" s="30">
        <f t="shared" ref="AL39" si="85">+AL4+AL15+AL21+AL22+AL28+AL32+AL38</f>
        <v>11560000</v>
      </c>
      <c r="AM39" s="212"/>
      <c r="AN39" s="50">
        <f t="shared" si="30"/>
        <v>74458000</v>
      </c>
      <c r="AO39" s="50">
        <f t="shared" si="31"/>
        <v>2400000</v>
      </c>
      <c r="AP39" s="50">
        <f t="shared" si="32"/>
        <v>76858000</v>
      </c>
      <c r="AQ39" s="50">
        <f t="shared" si="33"/>
        <v>825000</v>
      </c>
      <c r="AR39" s="50">
        <f t="shared" si="34"/>
        <v>11560000</v>
      </c>
      <c r="AS39" s="50">
        <f t="shared" si="35"/>
        <v>12385000</v>
      </c>
    </row>
    <row r="40" spans="1:45" s="13" customFormat="1" ht="12" customHeight="1" thickBot="1" x14ac:dyDescent="0.3">
      <c r="A40" s="31" t="s">
        <v>85</v>
      </c>
      <c r="B40" s="20" t="s">
        <v>264</v>
      </c>
      <c r="C40" s="30">
        <f t="shared" ref="C40:H40" si="86">+C41+C42+C43</f>
        <v>69246602</v>
      </c>
      <c r="D40" s="30">
        <f t="shared" si="86"/>
        <v>0</v>
      </c>
      <c r="E40" s="30">
        <f t="shared" si="86"/>
        <v>69246602</v>
      </c>
      <c r="F40" s="30">
        <f t="shared" si="86"/>
        <v>0</v>
      </c>
      <c r="G40" s="30">
        <f t="shared" si="86"/>
        <v>0</v>
      </c>
      <c r="H40" s="30">
        <f t="shared" si="86"/>
        <v>0</v>
      </c>
      <c r="I40" s="30">
        <f t="shared" ref="I40:AK40" si="87">+I41+I42+I43</f>
        <v>429257373</v>
      </c>
      <c r="J40" s="30">
        <f t="shared" ref="J40:K40" si="88">+J41+J42+J43</f>
        <v>0</v>
      </c>
      <c r="K40" s="30">
        <f t="shared" si="88"/>
        <v>429257373</v>
      </c>
      <c r="L40" s="30">
        <f t="shared" si="87"/>
        <v>0</v>
      </c>
      <c r="M40" s="30">
        <f t="shared" ref="M40:N40" si="89">+M41+M42+M43</f>
        <v>0</v>
      </c>
      <c r="N40" s="30">
        <f t="shared" si="89"/>
        <v>0</v>
      </c>
      <c r="O40" s="30">
        <f t="shared" si="87"/>
        <v>48739379</v>
      </c>
      <c r="P40" s="30">
        <f t="shared" ref="P40:Q40" si="90">+P41+P42+P43</f>
        <v>0</v>
      </c>
      <c r="Q40" s="30">
        <f t="shared" si="90"/>
        <v>48739379</v>
      </c>
      <c r="R40" s="30">
        <f t="shared" si="87"/>
        <v>0</v>
      </c>
      <c r="S40" s="30">
        <f t="shared" ref="S40:T40" si="91">+S41+S42+S43</f>
        <v>0</v>
      </c>
      <c r="T40" s="30">
        <f t="shared" si="91"/>
        <v>0</v>
      </c>
      <c r="U40" s="30">
        <f t="shared" si="87"/>
        <v>26681503</v>
      </c>
      <c r="V40" s="30">
        <f t="shared" ref="V40:W40" si="92">+V41+V42+V43</f>
        <v>0</v>
      </c>
      <c r="W40" s="30">
        <f t="shared" si="92"/>
        <v>26681503</v>
      </c>
      <c r="X40" s="30">
        <f t="shared" si="87"/>
        <v>0</v>
      </c>
      <c r="Y40" s="30">
        <f t="shared" ref="Y40:AF40" si="93">+Y41+Y42+Y43</f>
        <v>0</v>
      </c>
      <c r="Z40" s="30">
        <f t="shared" si="93"/>
        <v>0</v>
      </c>
      <c r="AA40" s="30">
        <f t="shared" si="93"/>
        <v>0</v>
      </c>
      <c r="AB40" s="30">
        <f t="shared" si="93"/>
        <v>0</v>
      </c>
      <c r="AC40" s="30">
        <f t="shared" si="93"/>
        <v>0</v>
      </c>
      <c r="AD40" s="30">
        <f t="shared" si="93"/>
        <v>13211199</v>
      </c>
      <c r="AE40" s="30">
        <f t="shared" si="93"/>
        <v>0</v>
      </c>
      <c r="AF40" s="30">
        <f t="shared" si="93"/>
        <v>13211199</v>
      </c>
      <c r="AG40" s="30">
        <f t="shared" si="87"/>
        <v>0</v>
      </c>
      <c r="AH40" s="30">
        <f t="shared" ref="AH40:AI40" si="94">+AH41+AH42+AH43</f>
        <v>23322000</v>
      </c>
      <c r="AI40" s="30">
        <f t="shared" si="94"/>
        <v>23322000</v>
      </c>
      <c r="AJ40" s="30">
        <f t="shared" si="87"/>
        <v>0</v>
      </c>
      <c r="AK40" s="30">
        <f t="shared" si="87"/>
        <v>90000</v>
      </c>
      <c r="AL40" s="30">
        <f t="shared" ref="AL40" si="95">+AL41+AL42+AL43</f>
        <v>90000</v>
      </c>
      <c r="AM40" s="212"/>
      <c r="AN40" s="50">
        <f t="shared" si="30"/>
        <v>573924857</v>
      </c>
      <c r="AO40" s="50">
        <f t="shared" si="31"/>
        <v>23322000</v>
      </c>
      <c r="AP40" s="50">
        <f t="shared" si="32"/>
        <v>597246857</v>
      </c>
      <c r="AQ40" s="50">
        <f t="shared" si="33"/>
        <v>13211199</v>
      </c>
      <c r="AR40" s="50">
        <f t="shared" si="34"/>
        <v>90000</v>
      </c>
      <c r="AS40" s="50">
        <f t="shared" si="35"/>
        <v>13301199</v>
      </c>
    </row>
    <row r="41" spans="1:45" s="13" customFormat="1" ht="12" customHeight="1" x14ac:dyDescent="0.25">
      <c r="A41" s="22" t="s">
        <v>265</v>
      </c>
      <c r="B41" s="23" t="s">
        <v>221</v>
      </c>
      <c r="C41" s="24">
        <v>335602</v>
      </c>
      <c r="D41" s="24"/>
      <c r="E41" s="24">
        <v>335602</v>
      </c>
      <c r="F41" s="24"/>
      <c r="G41" s="24"/>
      <c r="H41" s="24"/>
      <c r="I41" s="24">
        <v>416373</v>
      </c>
      <c r="J41" s="24"/>
      <c r="K41" s="24">
        <v>416373</v>
      </c>
      <c r="L41" s="24"/>
      <c r="M41" s="24"/>
      <c r="N41" s="24"/>
      <c r="O41" s="24">
        <v>1062379.4000000001</v>
      </c>
      <c r="P41" s="24"/>
      <c r="Q41" s="24">
        <v>1062379.4000000001</v>
      </c>
      <c r="R41" s="24"/>
      <c r="S41" s="24"/>
      <c r="T41" s="24"/>
      <c r="U41" s="24">
        <v>493503</v>
      </c>
      <c r="V41" s="24"/>
      <c r="W41" s="24">
        <v>493503</v>
      </c>
      <c r="X41" s="24"/>
      <c r="Y41" s="24"/>
      <c r="Z41" s="24"/>
      <c r="AA41" s="24"/>
      <c r="AB41" s="24"/>
      <c r="AC41" s="24"/>
      <c r="AD41" s="24">
        <v>343199</v>
      </c>
      <c r="AE41" s="24"/>
      <c r="AF41" s="24">
        <v>343199</v>
      </c>
      <c r="AG41" s="24"/>
      <c r="AH41" s="24">
        <f>AI41-AG41</f>
        <v>0</v>
      </c>
      <c r="AI41" s="24"/>
      <c r="AJ41" s="24"/>
      <c r="AK41" s="24">
        <f>AL41-AJ41</f>
        <v>0</v>
      </c>
      <c r="AL41" s="24"/>
      <c r="AM41" s="215"/>
      <c r="AN41" s="50">
        <f t="shared" si="30"/>
        <v>2307857.4000000004</v>
      </c>
      <c r="AO41" s="50">
        <f t="shared" si="31"/>
        <v>0</v>
      </c>
      <c r="AP41" s="50">
        <f t="shared" si="32"/>
        <v>2307857.4000000004</v>
      </c>
      <c r="AQ41" s="50">
        <f t="shared" si="33"/>
        <v>343199</v>
      </c>
      <c r="AR41" s="50">
        <f t="shared" si="34"/>
        <v>0</v>
      </c>
      <c r="AS41" s="50">
        <f t="shared" si="35"/>
        <v>343199</v>
      </c>
    </row>
    <row r="42" spans="1:45" s="13" customFormat="1" ht="12" customHeight="1" x14ac:dyDescent="0.25">
      <c r="A42" s="22" t="s">
        <v>266</v>
      </c>
      <c r="B42" s="25" t="s">
        <v>267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15"/>
      <c r="AN42" s="50">
        <f t="shared" si="30"/>
        <v>0</v>
      </c>
      <c r="AO42" s="50">
        <f t="shared" si="31"/>
        <v>0</v>
      </c>
      <c r="AP42" s="50">
        <f t="shared" si="32"/>
        <v>0</v>
      </c>
      <c r="AQ42" s="50">
        <f t="shared" si="33"/>
        <v>0</v>
      </c>
      <c r="AR42" s="50">
        <f t="shared" si="34"/>
        <v>0</v>
      </c>
      <c r="AS42" s="50">
        <f t="shared" si="35"/>
        <v>0</v>
      </c>
    </row>
    <row r="43" spans="1:45" s="17" customFormat="1" ht="12" customHeight="1" thickBot="1" x14ac:dyDescent="0.3">
      <c r="A43" s="14" t="s">
        <v>268</v>
      </c>
      <c r="B43" s="28" t="s">
        <v>269</v>
      </c>
      <c r="C43" s="27">
        <f t="shared" ref="C43:AK43" si="96">C61-(C39+C41+C42)</f>
        <v>68911000</v>
      </c>
      <c r="D43" s="27">
        <f t="shared" ref="D43:E43" si="97">D61-(D39+D41+D42)</f>
        <v>0</v>
      </c>
      <c r="E43" s="27">
        <f t="shared" si="97"/>
        <v>68911000</v>
      </c>
      <c r="F43" s="27">
        <f t="shared" si="96"/>
        <v>0</v>
      </c>
      <c r="G43" s="27">
        <f t="shared" ref="G43:H43" si="98">G61-(G39+G41+G42)</f>
        <v>0</v>
      </c>
      <c r="H43" s="27">
        <f t="shared" si="98"/>
        <v>0</v>
      </c>
      <c r="I43" s="27">
        <f t="shared" si="96"/>
        <v>428841000</v>
      </c>
      <c r="J43" s="27">
        <f t="shared" ref="J43:K43" si="99">J61-(J39+J41+J42)</f>
        <v>0</v>
      </c>
      <c r="K43" s="27">
        <f t="shared" si="99"/>
        <v>428841000</v>
      </c>
      <c r="L43" s="27">
        <f t="shared" si="96"/>
        <v>0</v>
      </c>
      <c r="M43" s="27">
        <f t="shared" ref="M43:N43" si="100">M61-(M39+M41+M42)</f>
        <v>0</v>
      </c>
      <c r="N43" s="27">
        <f t="shared" si="100"/>
        <v>0</v>
      </c>
      <c r="O43" s="27">
        <f t="shared" si="96"/>
        <v>47676999.600000001</v>
      </c>
      <c r="P43" s="27">
        <f t="shared" ref="P43:Q43" si="101">P61-(P39+P41+P42)</f>
        <v>0</v>
      </c>
      <c r="Q43" s="27">
        <f t="shared" si="101"/>
        <v>47676999.600000001</v>
      </c>
      <c r="R43" s="27">
        <f t="shared" si="96"/>
        <v>0</v>
      </c>
      <c r="S43" s="27">
        <f t="shared" ref="S43:T43" si="102">S61-(S39+S41+S42)</f>
        <v>0</v>
      </c>
      <c r="T43" s="27">
        <f t="shared" si="102"/>
        <v>0</v>
      </c>
      <c r="U43" s="27">
        <f t="shared" si="96"/>
        <v>26188000</v>
      </c>
      <c r="V43" s="27">
        <f t="shared" ref="V43:W43" si="103">V61-(V39+V41+V42)</f>
        <v>0</v>
      </c>
      <c r="W43" s="27">
        <f t="shared" si="103"/>
        <v>26188000</v>
      </c>
      <c r="X43" s="27">
        <f t="shared" si="96"/>
        <v>0</v>
      </c>
      <c r="Y43" s="27">
        <f t="shared" ref="Y43:AF43" si="104">Y61-(Y39+Y41+Y42)</f>
        <v>0</v>
      </c>
      <c r="Z43" s="27">
        <f t="shared" si="104"/>
        <v>0</v>
      </c>
      <c r="AA43" s="27">
        <f t="shared" si="104"/>
        <v>0</v>
      </c>
      <c r="AB43" s="27">
        <f t="shared" si="104"/>
        <v>0</v>
      </c>
      <c r="AC43" s="27">
        <f t="shared" si="104"/>
        <v>0</v>
      </c>
      <c r="AD43" s="27">
        <f t="shared" si="104"/>
        <v>12868000</v>
      </c>
      <c r="AE43" s="27">
        <f t="shared" si="104"/>
        <v>0</v>
      </c>
      <c r="AF43" s="27">
        <f t="shared" si="104"/>
        <v>12868000</v>
      </c>
      <c r="AG43" s="27">
        <f t="shared" si="96"/>
        <v>0</v>
      </c>
      <c r="AH43" s="27">
        <f t="shared" ref="AH43:AI43" si="105">AH61-(AH39+AH41+AH42)</f>
        <v>23322000</v>
      </c>
      <c r="AI43" s="27">
        <f t="shared" si="105"/>
        <v>23322000</v>
      </c>
      <c r="AJ43" s="27">
        <f t="shared" si="96"/>
        <v>0</v>
      </c>
      <c r="AK43" s="27">
        <f t="shared" si="96"/>
        <v>90000</v>
      </c>
      <c r="AL43" s="27">
        <f t="shared" ref="AL43" si="106">AL61-(AL39+AL41+AL42)</f>
        <v>90000</v>
      </c>
      <c r="AM43" s="215"/>
      <c r="AN43" s="50">
        <f t="shared" si="30"/>
        <v>571616999.60000002</v>
      </c>
      <c r="AO43" s="50">
        <f t="shared" si="31"/>
        <v>23322000</v>
      </c>
      <c r="AP43" s="50">
        <f t="shared" si="32"/>
        <v>594938999.60000002</v>
      </c>
      <c r="AQ43" s="50">
        <f t="shared" si="33"/>
        <v>12868000</v>
      </c>
      <c r="AR43" s="50">
        <f t="shared" si="34"/>
        <v>90000</v>
      </c>
      <c r="AS43" s="50">
        <f t="shared" si="35"/>
        <v>12958000</v>
      </c>
    </row>
    <row r="44" spans="1:45" s="17" customFormat="1" ht="15" customHeight="1" thickBot="1" x14ac:dyDescent="0.25">
      <c r="A44" s="31" t="s">
        <v>154</v>
      </c>
      <c r="B44" s="32" t="s">
        <v>270</v>
      </c>
      <c r="C44" s="33">
        <f t="shared" ref="C44:H44" si="107">+C39+C40</f>
        <v>115436602</v>
      </c>
      <c r="D44" s="33">
        <f t="shared" si="107"/>
        <v>0</v>
      </c>
      <c r="E44" s="33">
        <f t="shared" si="107"/>
        <v>115436602</v>
      </c>
      <c r="F44" s="33">
        <f t="shared" si="107"/>
        <v>0</v>
      </c>
      <c r="G44" s="33">
        <f t="shared" si="107"/>
        <v>0</v>
      </c>
      <c r="H44" s="33">
        <f t="shared" si="107"/>
        <v>0</v>
      </c>
      <c r="I44" s="33">
        <f t="shared" ref="I44:AK44" si="108">+I39+I40</f>
        <v>448505373</v>
      </c>
      <c r="J44" s="33">
        <f t="shared" ref="J44:K44" si="109">+J39+J40</f>
        <v>0</v>
      </c>
      <c r="K44" s="33">
        <f t="shared" si="109"/>
        <v>448505373</v>
      </c>
      <c r="L44" s="33">
        <f t="shared" si="108"/>
        <v>0</v>
      </c>
      <c r="M44" s="33">
        <f t="shared" ref="M44:N44" si="110">+M39+M40</f>
        <v>0</v>
      </c>
      <c r="N44" s="33">
        <f t="shared" si="110"/>
        <v>0</v>
      </c>
      <c r="O44" s="33">
        <f t="shared" si="108"/>
        <v>56514379</v>
      </c>
      <c r="P44" s="33">
        <f t="shared" ref="P44:Q44" si="111">+P39+P40</f>
        <v>0</v>
      </c>
      <c r="Q44" s="33">
        <f t="shared" si="111"/>
        <v>56514379</v>
      </c>
      <c r="R44" s="33">
        <f t="shared" si="108"/>
        <v>0</v>
      </c>
      <c r="S44" s="33">
        <f t="shared" ref="S44:T44" si="112">+S39+S40</f>
        <v>0</v>
      </c>
      <c r="T44" s="33">
        <f t="shared" si="112"/>
        <v>0</v>
      </c>
      <c r="U44" s="33">
        <f t="shared" si="108"/>
        <v>27926503</v>
      </c>
      <c r="V44" s="33">
        <f t="shared" ref="V44:W44" si="113">+V39+V40</f>
        <v>0</v>
      </c>
      <c r="W44" s="33">
        <f t="shared" si="113"/>
        <v>27926503</v>
      </c>
      <c r="X44" s="33">
        <f t="shared" si="108"/>
        <v>0</v>
      </c>
      <c r="Y44" s="33">
        <f t="shared" ref="Y44:AF44" si="114">+Y39+Y40</f>
        <v>0</v>
      </c>
      <c r="Z44" s="33">
        <f t="shared" si="114"/>
        <v>0</v>
      </c>
      <c r="AA44" s="33">
        <f t="shared" si="114"/>
        <v>0</v>
      </c>
      <c r="AB44" s="33">
        <f t="shared" si="114"/>
        <v>0</v>
      </c>
      <c r="AC44" s="33">
        <f t="shared" si="114"/>
        <v>0</v>
      </c>
      <c r="AD44" s="33">
        <f t="shared" si="114"/>
        <v>14036199</v>
      </c>
      <c r="AE44" s="33">
        <f t="shared" si="114"/>
        <v>0</v>
      </c>
      <c r="AF44" s="33">
        <f t="shared" si="114"/>
        <v>14036199</v>
      </c>
      <c r="AG44" s="33">
        <f t="shared" si="108"/>
        <v>0</v>
      </c>
      <c r="AH44" s="33">
        <f t="shared" ref="AH44:AI44" si="115">+AH39+AH40</f>
        <v>25722000</v>
      </c>
      <c r="AI44" s="33">
        <f t="shared" si="115"/>
        <v>25722000</v>
      </c>
      <c r="AJ44" s="33">
        <f t="shared" si="108"/>
        <v>0</v>
      </c>
      <c r="AK44" s="33">
        <f t="shared" si="108"/>
        <v>11650000</v>
      </c>
      <c r="AL44" s="33">
        <f t="shared" ref="AL44" si="116">+AL39+AL40</f>
        <v>11650000</v>
      </c>
      <c r="AM44" s="36"/>
      <c r="AN44" s="50">
        <f t="shared" si="30"/>
        <v>648382857</v>
      </c>
      <c r="AO44" s="50">
        <f t="shared" si="31"/>
        <v>25722000</v>
      </c>
      <c r="AP44" s="50">
        <f t="shared" si="32"/>
        <v>674104857</v>
      </c>
      <c r="AQ44" s="50">
        <f t="shared" si="33"/>
        <v>14036199</v>
      </c>
      <c r="AR44" s="50">
        <f t="shared" si="34"/>
        <v>11650000</v>
      </c>
      <c r="AS44" s="50">
        <f t="shared" si="35"/>
        <v>25686199</v>
      </c>
    </row>
    <row r="45" spans="1:45" s="17" customFormat="1" ht="15" customHeight="1" thickBot="1" x14ac:dyDescent="0.3">
      <c r="A45" s="34"/>
      <c r="B45" s="35"/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498"/>
      <c r="X45" s="498"/>
      <c r="Y45" s="498"/>
      <c r="Z45" s="498"/>
      <c r="AA45" s="498"/>
      <c r="AB45" s="498"/>
      <c r="AC45" s="498"/>
      <c r="AD45" s="498"/>
      <c r="AE45" s="498"/>
      <c r="AF45" s="498"/>
      <c r="AG45" s="498"/>
      <c r="AH45" s="498"/>
      <c r="AI45" s="498"/>
      <c r="AJ45" s="498"/>
      <c r="AK45" s="498"/>
      <c r="AL45" s="498"/>
      <c r="AM45" s="36"/>
      <c r="AN45" s="50">
        <f t="shared" si="30"/>
        <v>0</v>
      </c>
      <c r="AO45" s="50">
        <f t="shared" si="31"/>
        <v>0</v>
      </c>
      <c r="AP45" s="50">
        <f t="shared" si="32"/>
        <v>0</v>
      </c>
      <c r="AQ45" s="50">
        <f t="shared" si="33"/>
        <v>0</v>
      </c>
      <c r="AR45" s="50">
        <f t="shared" si="34"/>
        <v>0</v>
      </c>
      <c r="AS45" s="50">
        <f t="shared" si="35"/>
        <v>0</v>
      </c>
    </row>
    <row r="46" spans="1:45" s="8" customFormat="1" ht="16.5" customHeight="1" thickBot="1" x14ac:dyDescent="0.3">
      <c r="A46" s="39"/>
      <c r="B46" s="208" t="s">
        <v>161</v>
      </c>
      <c r="C46" s="618" t="s">
        <v>247</v>
      </c>
      <c r="D46" s="619"/>
      <c r="E46" s="619"/>
      <c r="F46" s="619"/>
      <c r="G46" s="619"/>
      <c r="H46" s="619"/>
      <c r="I46" s="618" t="s">
        <v>248</v>
      </c>
      <c r="J46" s="619"/>
      <c r="K46" s="619"/>
      <c r="L46" s="619"/>
      <c r="M46" s="619"/>
      <c r="N46" s="619"/>
      <c r="O46" s="618" t="s">
        <v>249</v>
      </c>
      <c r="P46" s="619"/>
      <c r="Q46" s="619"/>
      <c r="R46" s="619"/>
      <c r="S46" s="619"/>
      <c r="T46" s="619"/>
      <c r="U46" s="618" t="s">
        <v>250</v>
      </c>
      <c r="V46" s="619"/>
      <c r="W46" s="619"/>
      <c r="X46" s="619"/>
      <c r="Y46" s="619"/>
      <c r="Z46" s="619"/>
      <c r="AA46" s="618" t="s">
        <v>251</v>
      </c>
      <c r="AB46" s="619"/>
      <c r="AC46" s="619"/>
      <c r="AD46" s="619"/>
      <c r="AE46" s="619"/>
      <c r="AF46" s="619"/>
      <c r="AG46" s="618" t="s">
        <v>729</v>
      </c>
      <c r="AH46" s="619"/>
      <c r="AI46" s="619"/>
      <c r="AJ46" s="619"/>
      <c r="AK46" s="619"/>
      <c r="AL46" s="619"/>
      <c r="AM46" s="36"/>
      <c r="AN46" s="50" t="e">
        <f t="shared" si="30"/>
        <v>#VALUE!</v>
      </c>
      <c r="AO46" s="50">
        <f t="shared" si="31"/>
        <v>0</v>
      </c>
      <c r="AP46" s="50">
        <f t="shared" si="32"/>
        <v>0</v>
      </c>
      <c r="AQ46" s="50">
        <f t="shared" si="33"/>
        <v>0</v>
      </c>
      <c r="AR46" s="50">
        <f t="shared" si="34"/>
        <v>0</v>
      </c>
      <c r="AS46" s="50">
        <f t="shared" si="35"/>
        <v>0</v>
      </c>
    </row>
    <row r="47" spans="1:45" s="40" customFormat="1" ht="12" customHeight="1" thickBot="1" x14ac:dyDescent="0.3">
      <c r="A47" s="19" t="s">
        <v>6</v>
      </c>
      <c r="B47" s="20" t="s">
        <v>271</v>
      </c>
      <c r="C47" s="12">
        <f t="shared" ref="C47:H47" si="117">SUM(C48:C52)</f>
        <v>115186602</v>
      </c>
      <c r="D47" s="12">
        <f t="shared" si="117"/>
        <v>0</v>
      </c>
      <c r="E47" s="12">
        <f t="shared" si="117"/>
        <v>115186602</v>
      </c>
      <c r="F47" s="12">
        <f t="shared" si="117"/>
        <v>0</v>
      </c>
      <c r="G47" s="12">
        <f t="shared" si="117"/>
        <v>0</v>
      </c>
      <c r="H47" s="12">
        <f t="shared" si="117"/>
        <v>0</v>
      </c>
      <c r="I47" s="12">
        <f t="shared" ref="I47:AK47" si="118">SUM(I48:I52)</f>
        <v>444172373</v>
      </c>
      <c r="J47" s="12">
        <f t="shared" ref="J47:K47" si="119">SUM(J48:J52)</f>
        <v>0</v>
      </c>
      <c r="K47" s="12">
        <f t="shared" si="119"/>
        <v>444172373</v>
      </c>
      <c r="L47" s="12">
        <f t="shared" si="118"/>
        <v>0</v>
      </c>
      <c r="M47" s="12">
        <f t="shared" ref="M47:N47" si="120">SUM(M48:M52)</f>
        <v>0</v>
      </c>
      <c r="N47" s="12">
        <f t="shared" si="120"/>
        <v>0</v>
      </c>
      <c r="O47" s="12">
        <f t="shared" si="118"/>
        <v>56514379</v>
      </c>
      <c r="P47" s="12">
        <f t="shared" ref="P47:Q47" si="121">SUM(P48:P52)</f>
        <v>0</v>
      </c>
      <c r="Q47" s="12">
        <f t="shared" si="121"/>
        <v>56514379</v>
      </c>
      <c r="R47" s="12">
        <f t="shared" si="118"/>
        <v>0</v>
      </c>
      <c r="S47" s="12">
        <f t="shared" ref="S47:T47" si="122">SUM(S48:S52)</f>
        <v>0</v>
      </c>
      <c r="T47" s="12">
        <f t="shared" si="122"/>
        <v>0</v>
      </c>
      <c r="U47" s="12">
        <f t="shared" si="118"/>
        <v>25699503</v>
      </c>
      <c r="V47" s="12">
        <f t="shared" ref="V47:W47" si="123">SUM(V48:V52)</f>
        <v>0</v>
      </c>
      <c r="W47" s="12">
        <f t="shared" si="123"/>
        <v>25699503</v>
      </c>
      <c r="X47" s="12">
        <f t="shared" si="118"/>
        <v>0</v>
      </c>
      <c r="Y47" s="12">
        <f t="shared" ref="Y47:AF47" si="124">SUM(Y48:Y52)</f>
        <v>0</v>
      </c>
      <c r="Z47" s="12">
        <f t="shared" si="124"/>
        <v>0</v>
      </c>
      <c r="AA47" s="12">
        <f t="shared" si="124"/>
        <v>0</v>
      </c>
      <c r="AB47" s="12">
        <f t="shared" si="124"/>
        <v>0</v>
      </c>
      <c r="AC47" s="12">
        <f t="shared" si="124"/>
        <v>0</v>
      </c>
      <c r="AD47" s="12">
        <f t="shared" si="124"/>
        <v>13886199</v>
      </c>
      <c r="AE47" s="12">
        <f t="shared" si="124"/>
        <v>0</v>
      </c>
      <c r="AF47" s="12">
        <f t="shared" si="124"/>
        <v>13886199</v>
      </c>
      <c r="AG47" s="12">
        <f t="shared" si="118"/>
        <v>0</v>
      </c>
      <c r="AH47" s="12">
        <f t="shared" ref="AH47:AI47" si="125">SUM(AH48:AH52)</f>
        <v>24772000</v>
      </c>
      <c r="AI47" s="12">
        <f t="shared" si="125"/>
        <v>24772000</v>
      </c>
      <c r="AJ47" s="12">
        <f t="shared" si="118"/>
        <v>0</v>
      </c>
      <c r="AK47" s="12">
        <f t="shared" si="118"/>
        <v>11650000</v>
      </c>
      <c r="AL47" s="12">
        <f t="shared" ref="AL47" si="126">SUM(AL48:AL52)</f>
        <v>11650000</v>
      </c>
      <c r="AM47" s="212"/>
      <c r="AN47" s="50">
        <f t="shared" si="30"/>
        <v>641572857</v>
      </c>
      <c r="AO47" s="50">
        <f t="shared" si="31"/>
        <v>24772000</v>
      </c>
      <c r="AP47" s="50">
        <f t="shared" si="32"/>
        <v>666344857</v>
      </c>
      <c r="AQ47" s="50">
        <f t="shared" si="33"/>
        <v>13886199</v>
      </c>
      <c r="AR47" s="50">
        <f t="shared" si="34"/>
        <v>11650000</v>
      </c>
      <c r="AS47" s="50">
        <f t="shared" si="35"/>
        <v>25536199</v>
      </c>
    </row>
    <row r="48" spans="1:45" ht="12" customHeight="1" x14ac:dyDescent="0.25">
      <c r="A48" s="14" t="s">
        <v>8</v>
      </c>
      <c r="B48" s="18" t="s">
        <v>129</v>
      </c>
      <c r="C48" s="24">
        <v>21941000</v>
      </c>
      <c r="D48" s="24"/>
      <c r="E48" s="24">
        <v>21941000</v>
      </c>
      <c r="F48" s="24"/>
      <c r="G48" s="24"/>
      <c r="H48" s="24"/>
      <c r="I48" s="24">
        <v>276980000</v>
      </c>
      <c r="J48" s="24"/>
      <c r="K48" s="24">
        <v>276980000</v>
      </c>
      <c r="L48" s="24"/>
      <c r="M48" s="24"/>
      <c r="N48" s="24"/>
      <c r="O48" s="24">
        <v>31031000</v>
      </c>
      <c r="P48" s="24"/>
      <c r="Q48" s="24">
        <v>31031000</v>
      </c>
      <c r="R48" s="24"/>
      <c r="S48" s="24"/>
      <c r="T48" s="24"/>
      <c r="U48" s="24">
        <v>15205000</v>
      </c>
      <c r="V48" s="24"/>
      <c r="W48" s="24">
        <v>15205000</v>
      </c>
      <c r="X48" s="24"/>
      <c r="Y48" s="24"/>
      <c r="Z48" s="24"/>
      <c r="AA48" s="24"/>
      <c r="AB48" s="24"/>
      <c r="AC48" s="24"/>
      <c r="AD48" s="24">
        <v>8632000</v>
      </c>
      <c r="AE48" s="24"/>
      <c r="AF48" s="24">
        <v>8632000</v>
      </c>
      <c r="AG48" s="24"/>
      <c r="AH48" s="24">
        <f>AI48-AG48</f>
        <v>12058000</v>
      </c>
      <c r="AI48" s="24">
        <v>12058000</v>
      </c>
      <c r="AJ48" s="24"/>
      <c r="AK48" s="24">
        <f>AL48-AJ48</f>
        <v>2438000</v>
      </c>
      <c r="AL48" s="24">
        <v>2438000</v>
      </c>
      <c r="AM48" s="215"/>
      <c r="AN48" s="50">
        <f t="shared" si="30"/>
        <v>345157000</v>
      </c>
      <c r="AO48" s="50">
        <f t="shared" si="31"/>
        <v>12058000</v>
      </c>
      <c r="AP48" s="50">
        <f t="shared" si="32"/>
        <v>357215000</v>
      </c>
      <c r="AQ48" s="50">
        <f t="shared" si="33"/>
        <v>8632000</v>
      </c>
      <c r="AR48" s="50">
        <f t="shared" si="34"/>
        <v>2438000</v>
      </c>
      <c r="AS48" s="50">
        <f t="shared" si="35"/>
        <v>11070000</v>
      </c>
    </row>
    <row r="49" spans="1:45" ht="12" customHeight="1" x14ac:dyDescent="0.25">
      <c r="A49" s="14" t="s">
        <v>10</v>
      </c>
      <c r="B49" s="15" t="s">
        <v>130</v>
      </c>
      <c r="C49" s="41">
        <v>4515000</v>
      </c>
      <c r="D49" s="41"/>
      <c r="E49" s="41">
        <v>4515000</v>
      </c>
      <c r="F49" s="41"/>
      <c r="G49" s="41"/>
      <c r="H49" s="41"/>
      <c r="I49" s="41">
        <v>60806000</v>
      </c>
      <c r="J49" s="41"/>
      <c r="K49" s="41">
        <v>60806000</v>
      </c>
      <c r="L49" s="41"/>
      <c r="M49" s="41"/>
      <c r="N49" s="41"/>
      <c r="O49" s="41">
        <v>6234000</v>
      </c>
      <c r="P49" s="41"/>
      <c r="Q49" s="41">
        <v>6234000</v>
      </c>
      <c r="R49" s="41"/>
      <c r="S49" s="41"/>
      <c r="T49" s="41"/>
      <c r="U49" s="41">
        <v>2981000</v>
      </c>
      <c r="V49" s="41"/>
      <c r="W49" s="41">
        <v>2981000</v>
      </c>
      <c r="X49" s="41"/>
      <c r="Y49" s="41"/>
      <c r="Z49" s="41"/>
      <c r="AA49" s="41"/>
      <c r="AB49" s="41"/>
      <c r="AC49" s="41"/>
      <c r="AD49" s="41">
        <v>1725000</v>
      </c>
      <c r="AE49" s="41"/>
      <c r="AF49" s="41">
        <v>1725000</v>
      </c>
      <c r="AG49" s="41"/>
      <c r="AH49" s="41">
        <f t="shared" ref="AH49:AH52" si="127">AI49-AG49</f>
        <v>2554000</v>
      </c>
      <c r="AI49" s="41">
        <v>2554000</v>
      </c>
      <c r="AJ49" s="41"/>
      <c r="AK49" s="41">
        <f t="shared" ref="AK49:AK52" si="128">AL49-AJ49</f>
        <v>481000</v>
      </c>
      <c r="AL49" s="41">
        <v>481000</v>
      </c>
      <c r="AM49" s="215"/>
      <c r="AN49" s="50">
        <f t="shared" si="30"/>
        <v>74536000</v>
      </c>
      <c r="AO49" s="50">
        <f t="shared" si="31"/>
        <v>2554000</v>
      </c>
      <c r="AP49" s="50">
        <f t="shared" si="32"/>
        <v>77090000</v>
      </c>
      <c r="AQ49" s="50">
        <f t="shared" si="33"/>
        <v>1725000</v>
      </c>
      <c r="AR49" s="50">
        <f t="shared" si="34"/>
        <v>481000</v>
      </c>
      <c r="AS49" s="50">
        <f t="shared" si="35"/>
        <v>2206000</v>
      </c>
    </row>
    <row r="50" spans="1:45" ht="12" customHeight="1" x14ac:dyDescent="0.25">
      <c r="A50" s="14" t="s">
        <v>12</v>
      </c>
      <c r="B50" s="15" t="s">
        <v>131</v>
      </c>
      <c r="C50" s="41">
        <v>88395000</v>
      </c>
      <c r="D50" s="41"/>
      <c r="E50" s="41">
        <v>88395000</v>
      </c>
      <c r="F50" s="41"/>
      <c r="G50" s="41"/>
      <c r="H50" s="41"/>
      <c r="I50" s="41">
        <v>105519000</v>
      </c>
      <c r="J50" s="41"/>
      <c r="K50" s="41">
        <v>105519000</v>
      </c>
      <c r="L50" s="41"/>
      <c r="M50" s="41"/>
      <c r="N50" s="41"/>
      <c r="O50" s="41">
        <v>18159000</v>
      </c>
      <c r="P50" s="41"/>
      <c r="Q50" s="41">
        <v>18159000</v>
      </c>
      <c r="R50" s="41"/>
      <c r="S50" s="41"/>
      <c r="T50" s="41"/>
      <c r="U50" s="41">
        <v>7048000</v>
      </c>
      <c r="V50" s="41"/>
      <c r="W50" s="41">
        <v>7048000</v>
      </c>
      <c r="X50" s="41"/>
      <c r="Y50" s="41"/>
      <c r="Z50" s="41"/>
      <c r="AA50" s="41"/>
      <c r="AB50" s="41"/>
      <c r="AC50" s="41"/>
      <c r="AD50" s="41">
        <v>3179000</v>
      </c>
      <c r="AE50" s="41"/>
      <c r="AF50" s="41">
        <v>3179000</v>
      </c>
      <c r="AG50" s="41"/>
      <c r="AH50" s="41">
        <f t="shared" si="127"/>
        <v>10160000</v>
      </c>
      <c r="AI50" s="41">
        <v>10160000</v>
      </c>
      <c r="AJ50" s="41"/>
      <c r="AK50" s="41">
        <f t="shared" si="128"/>
        <v>8731000</v>
      </c>
      <c r="AL50" s="41">
        <v>8731000</v>
      </c>
      <c r="AM50" s="215"/>
      <c r="AN50" s="50">
        <f t="shared" si="30"/>
        <v>219121000</v>
      </c>
      <c r="AO50" s="50">
        <f t="shared" si="31"/>
        <v>10160000</v>
      </c>
      <c r="AP50" s="50">
        <f t="shared" si="32"/>
        <v>229281000</v>
      </c>
      <c r="AQ50" s="50">
        <f t="shared" si="33"/>
        <v>3179000</v>
      </c>
      <c r="AR50" s="50">
        <f t="shared" si="34"/>
        <v>8731000</v>
      </c>
      <c r="AS50" s="50">
        <f t="shared" si="35"/>
        <v>11910000</v>
      </c>
    </row>
    <row r="51" spans="1:45" ht="12" customHeight="1" x14ac:dyDescent="0.25">
      <c r="A51" s="14" t="s">
        <v>13</v>
      </c>
      <c r="B51" s="15" t="s">
        <v>132</v>
      </c>
      <c r="C51" s="41">
        <v>0</v>
      </c>
      <c r="D51" s="41"/>
      <c r="E51" s="41">
        <v>0</v>
      </c>
      <c r="F51" s="41"/>
      <c r="G51" s="41"/>
      <c r="H51" s="41"/>
      <c r="I51" s="41">
        <v>0</v>
      </c>
      <c r="J51" s="41"/>
      <c r="K51" s="41">
        <v>0</v>
      </c>
      <c r="L51" s="41"/>
      <c r="M51" s="41"/>
      <c r="N51" s="41"/>
      <c r="O51" s="41">
        <v>0</v>
      </c>
      <c r="P51" s="41"/>
      <c r="Q51" s="41">
        <v>0</v>
      </c>
      <c r="R51" s="41"/>
      <c r="S51" s="41"/>
      <c r="T51" s="41"/>
      <c r="U51" s="41">
        <v>0</v>
      </c>
      <c r="V51" s="41"/>
      <c r="W51" s="41">
        <v>0</v>
      </c>
      <c r="X51" s="41"/>
      <c r="Y51" s="41"/>
      <c r="Z51" s="41"/>
      <c r="AA51" s="41"/>
      <c r="AB51" s="41"/>
      <c r="AC51" s="41"/>
      <c r="AD51" s="41">
        <v>0</v>
      </c>
      <c r="AE51" s="41"/>
      <c r="AF51" s="41">
        <v>0</v>
      </c>
      <c r="AG51" s="41"/>
      <c r="AH51" s="41">
        <f t="shared" si="127"/>
        <v>0</v>
      </c>
      <c r="AI51" s="41"/>
      <c r="AJ51" s="41"/>
      <c r="AK51" s="41">
        <f t="shared" si="128"/>
        <v>0</v>
      </c>
      <c r="AL51" s="41"/>
      <c r="AM51" s="215"/>
      <c r="AN51" s="50">
        <f t="shared" si="30"/>
        <v>0</v>
      </c>
      <c r="AO51" s="50">
        <f t="shared" si="31"/>
        <v>0</v>
      </c>
      <c r="AP51" s="50">
        <f t="shared" si="32"/>
        <v>0</v>
      </c>
      <c r="AQ51" s="50">
        <f t="shared" si="33"/>
        <v>0</v>
      </c>
      <c r="AR51" s="50">
        <f t="shared" si="34"/>
        <v>0</v>
      </c>
      <c r="AS51" s="50">
        <f t="shared" si="35"/>
        <v>0</v>
      </c>
    </row>
    <row r="52" spans="1:45" ht="12" customHeight="1" thickBot="1" x14ac:dyDescent="0.3">
      <c r="A52" s="14" t="s">
        <v>15</v>
      </c>
      <c r="B52" s="15" t="s">
        <v>134</v>
      </c>
      <c r="C52" s="41">
        <v>335602</v>
      </c>
      <c r="D52" s="41"/>
      <c r="E52" s="41">
        <v>335602</v>
      </c>
      <c r="F52" s="41"/>
      <c r="G52" s="41"/>
      <c r="H52" s="41"/>
      <c r="I52" s="41">
        <v>867373</v>
      </c>
      <c r="J52" s="41"/>
      <c r="K52" s="41">
        <v>867373</v>
      </c>
      <c r="L52" s="41"/>
      <c r="M52" s="41"/>
      <c r="N52" s="41"/>
      <c r="O52" s="41">
        <v>1090379</v>
      </c>
      <c r="P52" s="41"/>
      <c r="Q52" s="41">
        <v>1090379</v>
      </c>
      <c r="R52" s="41"/>
      <c r="S52" s="41"/>
      <c r="T52" s="41"/>
      <c r="U52" s="41">
        <v>465503</v>
      </c>
      <c r="V52" s="41"/>
      <c r="W52" s="41">
        <v>465503</v>
      </c>
      <c r="X52" s="41"/>
      <c r="Y52" s="41"/>
      <c r="Z52" s="41"/>
      <c r="AA52" s="41"/>
      <c r="AB52" s="41"/>
      <c r="AC52" s="41"/>
      <c r="AD52" s="41">
        <v>350199</v>
      </c>
      <c r="AE52" s="41"/>
      <c r="AF52" s="41">
        <v>350199</v>
      </c>
      <c r="AG52" s="41"/>
      <c r="AH52" s="41">
        <f t="shared" si="127"/>
        <v>0</v>
      </c>
      <c r="AI52" s="41"/>
      <c r="AJ52" s="41"/>
      <c r="AK52" s="41">
        <f t="shared" si="128"/>
        <v>0</v>
      </c>
      <c r="AL52" s="41"/>
      <c r="AM52" s="215"/>
      <c r="AN52" s="50">
        <f t="shared" si="30"/>
        <v>2758857</v>
      </c>
      <c r="AO52" s="50">
        <f t="shared" si="31"/>
        <v>0</v>
      </c>
      <c r="AP52" s="50">
        <f t="shared" si="32"/>
        <v>2758857</v>
      </c>
      <c r="AQ52" s="50">
        <f t="shared" si="33"/>
        <v>350199</v>
      </c>
      <c r="AR52" s="50">
        <f t="shared" si="34"/>
        <v>0</v>
      </c>
      <c r="AS52" s="50">
        <f t="shared" si="35"/>
        <v>350199</v>
      </c>
    </row>
    <row r="53" spans="1:45" ht="12" customHeight="1" thickBot="1" x14ac:dyDescent="0.3">
      <c r="A53" s="19" t="s">
        <v>17</v>
      </c>
      <c r="B53" s="20" t="s">
        <v>272</v>
      </c>
      <c r="C53" s="12">
        <f>C54+C56+C58</f>
        <v>250000</v>
      </c>
      <c r="D53" s="12">
        <f>D54+D56+D58</f>
        <v>0</v>
      </c>
      <c r="E53" s="12">
        <f>E54+E56+E58</f>
        <v>250000</v>
      </c>
      <c r="F53" s="12">
        <f t="shared" ref="F53:AK53" si="129">F54+F56+F58</f>
        <v>0</v>
      </c>
      <c r="G53" s="12">
        <f t="shared" ref="G53:H53" si="130">G54+G56+G58</f>
        <v>0</v>
      </c>
      <c r="H53" s="12">
        <f t="shared" si="130"/>
        <v>0</v>
      </c>
      <c r="I53" s="12">
        <f t="shared" si="129"/>
        <v>4333000</v>
      </c>
      <c r="J53" s="12">
        <f t="shared" ref="J53:K53" si="131">J54+J56+J58</f>
        <v>0</v>
      </c>
      <c r="K53" s="12">
        <f t="shared" si="131"/>
        <v>4333000</v>
      </c>
      <c r="L53" s="12">
        <f t="shared" si="129"/>
        <v>0</v>
      </c>
      <c r="M53" s="12">
        <f t="shared" ref="M53:N53" si="132">M54+M56+M58</f>
        <v>0</v>
      </c>
      <c r="N53" s="12">
        <f t="shared" si="132"/>
        <v>0</v>
      </c>
      <c r="O53" s="12">
        <f t="shared" si="129"/>
        <v>0</v>
      </c>
      <c r="P53" s="12">
        <f t="shared" ref="P53:Q53" si="133">P54+P56+P58</f>
        <v>0</v>
      </c>
      <c r="Q53" s="12">
        <f t="shared" si="133"/>
        <v>0</v>
      </c>
      <c r="R53" s="12">
        <f t="shared" si="129"/>
        <v>0</v>
      </c>
      <c r="S53" s="12">
        <f t="shared" ref="S53:T53" si="134">S54+S56+S58</f>
        <v>0</v>
      </c>
      <c r="T53" s="12">
        <f t="shared" si="134"/>
        <v>0</v>
      </c>
      <c r="U53" s="12">
        <f t="shared" si="129"/>
        <v>2227000</v>
      </c>
      <c r="V53" s="12">
        <f t="shared" ref="V53:W53" si="135">V54+V56+V58</f>
        <v>0</v>
      </c>
      <c r="W53" s="12">
        <f t="shared" si="135"/>
        <v>2227000</v>
      </c>
      <c r="X53" s="12">
        <f t="shared" si="129"/>
        <v>0</v>
      </c>
      <c r="Y53" s="12">
        <f t="shared" ref="Y53:AF53" si="136">Y54+Y56+Y58</f>
        <v>0</v>
      </c>
      <c r="Z53" s="12">
        <f t="shared" si="136"/>
        <v>0</v>
      </c>
      <c r="AA53" s="12">
        <f t="shared" si="136"/>
        <v>0</v>
      </c>
      <c r="AB53" s="12">
        <f t="shared" si="136"/>
        <v>0</v>
      </c>
      <c r="AC53" s="12">
        <f t="shared" si="136"/>
        <v>0</v>
      </c>
      <c r="AD53" s="12">
        <f t="shared" si="136"/>
        <v>150000</v>
      </c>
      <c r="AE53" s="12">
        <f t="shared" si="136"/>
        <v>0</v>
      </c>
      <c r="AF53" s="12">
        <f t="shared" si="136"/>
        <v>150000</v>
      </c>
      <c r="AG53" s="12">
        <f t="shared" si="129"/>
        <v>0</v>
      </c>
      <c r="AH53" s="12">
        <f t="shared" ref="AH53:AI53" si="137">AH54+AH56+AH58</f>
        <v>950000</v>
      </c>
      <c r="AI53" s="12">
        <f t="shared" si="137"/>
        <v>950000</v>
      </c>
      <c r="AJ53" s="12">
        <f t="shared" si="129"/>
        <v>0</v>
      </c>
      <c r="AK53" s="12">
        <f t="shared" si="129"/>
        <v>0</v>
      </c>
      <c r="AL53" s="12">
        <f t="shared" ref="AL53" si="138">AL54+AL56+AL58</f>
        <v>0</v>
      </c>
      <c r="AM53" s="212"/>
      <c r="AN53" s="50">
        <f t="shared" si="30"/>
        <v>6810000</v>
      </c>
      <c r="AO53" s="50">
        <f t="shared" si="31"/>
        <v>950000</v>
      </c>
      <c r="AP53" s="50">
        <f t="shared" si="32"/>
        <v>7760000</v>
      </c>
      <c r="AQ53" s="50">
        <f t="shared" si="33"/>
        <v>150000</v>
      </c>
      <c r="AR53" s="50">
        <f t="shared" si="34"/>
        <v>0</v>
      </c>
      <c r="AS53" s="50">
        <f t="shared" si="35"/>
        <v>150000</v>
      </c>
    </row>
    <row r="54" spans="1:45" s="40" customFormat="1" ht="12" customHeight="1" x14ac:dyDescent="0.25">
      <c r="A54" s="14" t="s">
        <v>19</v>
      </c>
      <c r="B54" s="15" t="s">
        <v>135</v>
      </c>
      <c r="C54" s="24">
        <v>250000</v>
      </c>
      <c r="D54" s="24"/>
      <c r="E54" s="24">
        <v>250000</v>
      </c>
      <c r="F54" s="24"/>
      <c r="G54" s="24"/>
      <c r="H54" s="24"/>
      <c r="I54" s="24">
        <v>4333000</v>
      </c>
      <c r="J54" s="24"/>
      <c r="K54" s="24">
        <v>4333000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v>2227000</v>
      </c>
      <c r="V54" s="24"/>
      <c r="W54" s="24">
        <v>2227000</v>
      </c>
      <c r="X54" s="24"/>
      <c r="Y54" s="24"/>
      <c r="Z54" s="24"/>
      <c r="AA54" s="24"/>
      <c r="AB54" s="24"/>
      <c r="AC54" s="24"/>
      <c r="AD54" s="24">
        <v>150000</v>
      </c>
      <c r="AE54" s="24"/>
      <c r="AF54" s="24">
        <v>150000</v>
      </c>
      <c r="AG54" s="24"/>
      <c r="AH54" s="24">
        <f t="shared" ref="AH54:AH59" si="139">AI54-AG54</f>
        <v>950000</v>
      </c>
      <c r="AI54" s="24">
        <v>950000</v>
      </c>
      <c r="AJ54" s="24"/>
      <c r="AK54" s="24">
        <f t="shared" ref="AK54:AK59" si="140">AL54-AJ54</f>
        <v>0</v>
      </c>
      <c r="AL54" s="24"/>
      <c r="AM54" s="215"/>
      <c r="AN54" s="50">
        <f t="shared" si="30"/>
        <v>6810000</v>
      </c>
      <c r="AO54" s="50">
        <f t="shared" si="31"/>
        <v>950000</v>
      </c>
      <c r="AP54" s="50">
        <f t="shared" si="32"/>
        <v>7760000</v>
      </c>
      <c r="AQ54" s="50">
        <f t="shared" si="33"/>
        <v>150000</v>
      </c>
      <c r="AR54" s="50">
        <f t="shared" si="34"/>
        <v>0</v>
      </c>
      <c r="AS54" s="50">
        <f t="shared" si="35"/>
        <v>150000</v>
      </c>
    </row>
    <row r="55" spans="1:45" s="40" customFormat="1" ht="12" customHeight="1" x14ac:dyDescent="0.25">
      <c r="A55" s="14" t="s">
        <v>21</v>
      </c>
      <c r="B55" s="110" t="s">
        <v>136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>
        <f t="shared" si="139"/>
        <v>0</v>
      </c>
      <c r="AI55" s="24"/>
      <c r="AJ55" s="24"/>
      <c r="AK55" s="24">
        <f t="shared" si="140"/>
        <v>0</v>
      </c>
      <c r="AL55" s="24"/>
      <c r="AM55" s="215"/>
      <c r="AN55" s="50">
        <f t="shared" si="30"/>
        <v>0</v>
      </c>
      <c r="AO55" s="50">
        <f t="shared" si="31"/>
        <v>0</v>
      </c>
      <c r="AP55" s="50">
        <f t="shared" si="32"/>
        <v>0</v>
      </c>
      <c r="AQ55" s="50">
        <f t="shared" si="33"/>
        <v>0</v>
      </c>
      <c r="AR55" s="50">
        <f t="shared" si="34"/>
        <v>0</v>
      </c>
      <c r="AS55" s="50">
        <f t="shared" si="35"/>
        <v>0</v>
      </c>
    </row>
    <row r="56" spans="1:45" ht="12" customHeight="1" x14ac:dyDescent="0.25">
      <c r="A56" s="14" t="s">
        <v>23</v>
      </c>
      <c r="B56" s="110" t="s">
        <v>137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>
        <f t="shared" si="139"/>
        <v>0</v>
      </c>
      <c r="AI56" s="41"/>
      <c r="AJ56" s="41"/>
      <c r="AK56" s="41">
        <f t="shared" si="140"/>
        <v>0</v>
      </c>
      <c r="AL56" s="41"/>
      <c r="AM56" s="215"/>
      <c r="AN56" s="50">
        <f t="shared" si="30"/>
        <v>0</v>
      </c>
      <c r="AO56" s="50">
        <f t="shared" si="31"/>
        <v>0</v>
      </c>
      <c r="AP56" s="50">
        <f t="shared" si="32"/>
        <v>0</v>
      </c>
      <c r="AQ56" s="50">
        <f t="shared" si="33"/>
        <v>0</v>
      </c>
      <c r="AR56" s="50">
        <f t="shared" si="34"/>
        <v>0</v>
      </c>
      <c r="AS56" s="50">
        <f t="shared" si="35"/>
        <v>0</v>
      </c>
    </row>
    <row r="57" spans="1:45" ht="12" customHeight="1" x14ac:dyDescent="0.25">
      <c r="A57" s="14" t="s">
        <v>25</v>
      </c>
      <c r="B57" s="110" t="s">
        <v>138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>
        <f t="shared" si="139"/>
        <v>0</v>
      </c>
      <c r="AI57" s="41"/>
      <c r="AJ57" s="41"/>
      <c r="AK57" s="41">
        <f t="shared" si="140"/>
        <v>0</v>
      </c>
      <c r="AL57" s="41"/>
      <c r="AM57" s="215"/>
      <c r="AN57" s="50">
        <f t="shared" si="30"/>
        <v>0</v>
      </c>
      <c r="AO57" s="50">
        <f t="shared" si="31"/>
        <v>0</v>
      </c>
      <c r="AP57" s="50">
        <f t="shared" si="32"/>
        <v>0</v>
      </c>
      <c r="AQ57" s="50">
        <f t="shared" si="33"/>
        <v>0</v>
      </c>
      <c r="AR57" s="50">
        <f t="shared" si="34"/>
        <v>0</v>
      </c>
      <c r="AS57" s="50">
        <f t="shared" si="35"/>
        <v>0</v>
      </c>
    </row>
    <row r="58" spans="1:45" ht="12" customHeight="1" x14ac:dyDescent="0.25">
      <c r="A58" s="14" t="s">
        <v>27</v>
      </c>
      <c r="B58" s="111" t="s">
        <v>139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>
        <f t="shared" si="139"/>
        <v>0</v>
      </c>
      <c r="AI58" s="41"/>
      <c r="AJ58" s="41"/>
      <c r="AK58" s="41">
        <f t="shared" si="140"/>
        <v>0</v>
      </c>
      <c r="AL58" s="41"/>
      <c r="AM58" s="215"/>
      <c r="AN58" s="50">
        <f t="shared" si="30"/>
        <v>0</v>
      </c>
      <c r="AO58" s="50">
        <f t="shared" si="31"/>
        <v>0</v>
      </c>
      <c r="AP58" s="50">
        <f t="shared" si="32"/>
        <v>0</v>
      </c>
      <c r="AQ58" s="50">
        <f t="shared" si="33"/>
        <v>0</v>
      </c>
      <c r="AR58" s="50">
        <f t="shared" si="34"/>
        <v>0</v>
      </c>
      <c r="AS58" s="50">
        <f t="shared" si="35"/>
        <v>0</v>
      </c>
    </row>
    <row r="59" spans="1:45" ht="12" customHeight="1" thickBot="1" x14ac:dyDescent="0.3">
      <c r="A59" s="14" t="s">
        <v>25</v>
      </c>
      <c r="B59" s="110" t="s">
        <v>273</v>
      </c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>
        <f t="shared" si="139"/>
        <v>0</v>
      </c>
      <c r="AI59" s="204"/>
      <c r="AJ59" s="204"/>
      <c r="AK59" s="204">
        <f t="shared" si="140"/>
        <v>0</v>
      </c>
      <c r="AL59" s="204"/>
      <c r="AM59" s="215"/>
      <c r="AN59" s="50">
        <f t="shared" si="30"/>
        <v>0</v>
      </c>
      <c r="AO59" s="50">
        <f t="shared" si="31"/>
        <v>0</v>
      </c>
      <c r="AP59" s="50">
        <f t="shared" si="32"/>
        <v>0</v>
      </c>
      <c r="AQ59" s="50">
        <f t="shared" si="33"/>
        <v>0</v>
      </c>
      <c r="AR59" s="50">
        <f t="shared" si="34"/>
        <v>0</v>
      </c>
      <c r="AS59" s="50">
        <f t="shared" si="35"/>
        <v>0</v>
      </c>
    </row>
    <row r="60" spans="1:45" ht="12" customHeight="1" thickBot="1" x14ac:dyDescent="0.3">
      <c r="A60" s="206" t="s">
        <v>274</v>
      </c>
      <c r="B60" s="20" t="s">
        <v>294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15"/>
      <c r="AN60" s="50">
        <f t="shared" si="30"/>
        <v>0</v>
      </c>
      <c r="AO60" s="50">
        <f t="shared" si="31"/>
        <v>0</v>
      </c>
      <c r="AP60" s="50">
        <f t="shared" si="32"/>
        <v>0</v>
      </c>
      <c r="AQ60" s="50">
        <f t="shared" si="33"/>
        <v>0</v>
      </c>
      <c r="AR60" s="50">
        <f t="shared" si="34"/>
        <v>0</v>
      </c>
      <c r="AS60" s="50">
        <f t="shared" si="35"/>
        <v>0</v>
      </c>
    </row>
    <row r="61" spans="1:45" ht="15" customHeight="1" thickBot="1" x14ac:dyDescent="0.3">
      <c r="A61" s="19" t="s">
        <v>141</v>
      </c>
      <c r="B61" s="42" t="s">
        <v>275</v>
      </c>
      <c r="C61" s="43">
        <f>+C47+C53+C60</f>
        <v>115436602</v>
      </c>
      <c r="D61" s="43">
        <f>+D47+D53+D60</f>
        <v>0</v>
      </c>
      <c r="E61" s="43">
        <f>+E47+E53+E60</f>
        <v>115436602</v>
      </c>
      <c r="F61" s="43">
        <f t="shared" ref="F61:AK61" si="141">+F47+F53+F60</f>
        <v>0</v>
      </c>
      <c r="G61" s="43">
        <f t="shared" ref="G61:H61" si="142">+G47+G53+G60</f>
        <v>0</v>
      </c>
      <c r="H61" s="43">
        <f t="shared" si="142"/>
        <v>0</v>
      </c>
      <c r="I61" s="43">
        <f t="shared" si="141"/>
        <v>448505373</v>
      </c>
      <c r="J61" s="43">
        <f t="shared" ref="J61:K61" si="143">+J47+J53+J60</f>
        <v>0</v>
      </c>
      <c r="K61" s="43">
        <f t="shared" si="143"/>
        <v>448505373</v>
      </c>
      <c r="L61" s="43">
        <f t="shared" si="141"/>
        <v>0</v>
      </c>
      <c r="M61" s="43">
        <f t="shared" ref="M61:N61" si="144">+M47+M53+M60</f>
        <v>0</v>
      </c>
      <c r="N61" s="43">
        <f t="shared" si="144"/>
        <v>0</v>
      </c>
      <c r="O61" s="43">
        <f t="shared" si="141"/>
        <v>56514379</v>
      </c>
      <c r="P61" s="43">
        <f t="shared" ref="P61:Q61" si="145">+P47+P53+P60</f>
        <v>0</v>
      </c>
      <c r="Q61" s="43">
        <f t="shared" si="145"/>
        <v>56514379</v>
      </c>
      <c r="R61" s="43">
        <f t="shared" si="141"/>
        <v>0</v>
      </c>
      <c r="S61" s="43">
        <f t="shared" ref="S61:T61" si="146">+S47+S53+S60</f>
        <v>0</v>
      </c>
      <c r="T61" s="43">
        <f t="shared" si="146"/>
        <v>0</v>
      </c>
      <c r="U61" s="43">
        <f t="shared" si="141"/>
        <v>27926503</v>
      </c>
      <c r="V61" s="43">
        <f t="shared" ref="V61:W61" si="147">+V47+V53+V60</f>
        <v>0</v>
      </c>
      <c r="W61" s="43">
        <f t="shared" si="147"/>
        <v>27926503</v>
      </c>
      <c r="X61" s="43">
        <f t="shared" si="141"/>
        <v>0</v>
      </c>
      <c r="Y61" s="43">
        <f t="shared" ref="Y61:AF61" si="148">+Y47+Y53+Y60</f>
        <v>0</v>
      </c>
      <c r="Z61" s="43">
        <f t="shared" si="148"/>
        <v>0</v>
      </c>
      <c r="AA61" s="43">
        <f t="shared" si="148"/>
        <v>0</v>
      </c>
      <c r="AB61" s="43">
        <f t="shared" si="148"/>
        <v>0</v>
      </c>
      <c r="AC61" s="43">
        <f t="shared" si="148"/>
        <v>0</v>
      </c>
      <c r="AD61" s="43">
        <f t="shared" si="148"/>
        <v>14036199</v>
      </c>
      <c r="AE61" s="43">
        <f t="shared" si="148"/>
        <v>0</v>
      </c>
      <c r="AF61" s="43">
        <f t="shared" si="148"/>
        <v>14036199</v>
      </c>
      <c r="AG61" s="43">
        <f t="shared" si="141"/>
        <v>0</v>
      </c>
      <c r="AH61" s="43">
        <f t="shared" ref="AH61:AI61" si="149">+AH47+AH53+AH60</f>
        <v>25722000</v>
      </c>
      <c r="AI61" s="43">
        <f t="shared" si="149"/>
        <v>25722000</v>
      </c>
      <c r="AJ61" s="43">
        <f t="shared" si="141"/>
        <v>0</v>
      </c>
      <c r="AK61" s="43">
        <f t="shared" si="141"/>
        <v>11650000</v>
      </c>
      <c r="AL61" s="43">
        <f t="shared" ref="AL61" si="150">+AL47+AL53+AL60</f>
        <v>11650000</v>
      </c>
      <c r="AM61" s="36"/>
      <c r="AN61" s="50">
        <f t="shared" si="30"/>
        <v>648382857</v>
      </c>
      <c r="AO61" s="50">
        <f t="shared" si="31"/>
        <v>25722000</v>
      </c>
      <c r="AP61" s="50">
        <f t="shared" si="32"/>
        <v>674104857</v>
      </c>
      <c r="AQ61" s="50">
        <f t="shared" si="33"/>
        <v>14036199</v>
      </c>
      <c r="AR61" s="50">
        <f t="shared" si="34"/>
        <v>11650000</v>
      </c>
      <c r="AS61" s="50">
        <f t="shared" si="35"/>
        <v>25686199</v>
      </c>
    </row>
    <row r="62" spans="1:45" ht="13.5" thickBot="1" x14ac:dyDescent="0.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50">
        <f t="shared" ref="AN62:AN63" si="151">SUM(C62,I62,O62,U62,AG62)</f>
        <v>0</v>
      </c>
      <c r="AO62" s="50">
        <f t="shared" ref="AO62:AO63" si="152">SUM(F62,L62,R62,X62,AJ62)</f>
        <v>0</v>
      </c>
      <c r="AP62" s="50"/>
      <c r="AQ62" s="50"/>
    </row>
    <row r="63" spans="1:45" ht="15" customHeight="1" thickBot="1" x14ac:dyDescent="0.3">
      <c r="A63" s="46" t="s">
        <v>276</v>
      </c>
      <c r="B63" s="47"/>
      <c r="C63" s="496">
        <v>8.75</v>
      </c>
      <c r="D63" s="496"/>
      <c r="E63" s="496">
        <v>8.75</v>
      </c>
      <c r="F63" s="496"/>
      <c r="G63" s="496"/>
      <c r="H63" s="496"/>
      <c r="I63" s="495">
        <v>82.5</v>
      </c>
      <c r="J63" s="495"/>
      <c r="K63" s="495">
        <v>82.5</v>
      </c>
      <c r="L63" s="495"/>
      <c r="M63" s="495"/>
      <c r="N63" s="495"/>
      <c r="O63" s="495">
        <v>14</v>
      </c>
      <c r="P63" s="495"/>
      <c r="Q63" s="495">
        <v>14</v>
      </c>
      <c r="R63" s="495"/>
      <c r="S63" s="495"/>
      <c r="T63" s="495"/>
      <c r="U63" s="495">
        <v>6</v>
      </c>
      <c r="V63" s="495"/>
      <c r="W63" s="495">
        <v>6</v>
      </c>
      <c r="X63" s="495"/>
      <c r="Y63" s="495"/>
      <c r="Z63" s="495"/>
      <c r="AA63" s="495"/>
      <c r="AB63" s="495"/>
      <c r="AC63" s="495"/>
      <c r="AD63" s="496">
        <v>2.75</v>
      </c>
      <c r="AE63" s="496"/>
      <c r="AF63" s="496">
        <v>2.75</v>
      </c>
      <c r="AG63" s="495"/>
      <c r="AH63" s="495">
        <v>8.6</v>
      </c>
      <c r="AI63" s="495">
        <v>8.6</v>
      </c>
      <c r="AJ63" s="496"/>
      <c r="AK63" s="496">
        <v>1.4</v>
      </c>
      <c r="AL63" s="496">
        <v>1.4</v>
      </c>
      <c r="AM63" s="216"/>
      <c r="AN63" s="50">
        <f t="shared" si="151"/>
        <v>111.25</v>
      </c>
      <c r="AO63" s="50">
        <f t="shared" si="152"/>
        <v>0</v>
      </c>
      <c r="AP63" s="50"/>
      <c r="AQ63" s="50"/>
    </row>
    <row r="64" spans="1:45" ht="14.25" customHeight="1" thickBot="1" x14ac:dyDescent="0.3">
      <c r="A64" s="46" t="s">
        <v>277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216"/>
      <c r="AN64" s="216"/>
    </row>
  </sheetData>
  <sheetProtection formatCells="0"/>
  <mergeCells count="20">
    <mergeCell ref="A1:A2"/>
    <mergeCell ref="B1:B2"/>
    <mergeCell ref="C1:H1"/>
    <mergeCell ref="I1:N1"/>
    <mergeCell ref="AG46:AL46"/>
    <mergeCell ref="C3:F3"/>
    <mergeCell ref="I3:L3"/>
    <mergeCell ref="O3:R3"/>
    <mergeCell ref="U3:X3"/>
    <mergeCell ref="AG3:AJ3"/>
    <mergeCell ref="C46:H46"/>
    <mergeCell ref="I46:N46"/>
    <mergeCell ref="O46:T46"/>
    <mergeCell ref="U46:Z46"/>
    <mergeCell ref="AA46:AF46"/>
    <mergeCell ref="AG1:AL1"/>
    <mergeCell ref="O1:T1"/>
    <mergeCell ref="U1:Z1"/>
    <mergeCell ref="AA1:AF1"/>
    <mergeCell ref="AA3:AD3"/>
  </mergeCells>
  <phoneticPr fontId="31" type="noConversion"/>
  <printOptions horizontalCentered="1"/>
  <pageMargins left="0.19685039370078741" right="0.19685039370078741" top="0.94488188976377963" bottom="0.74803149606299213" header="0.31496062992125984" footer="0.31496062992125984"/>
  <pageSetup paperSize="9" scale="80" orientation="landscape" verticalDpi="300" r:id="rId1"/>
  <headerFooter alignWithMargins="0">
    <oddHeader>&amp;C&amp;"-,Félkövér"&amp;14Bonyhád Város Önkormányzata Intézményei
 bevételei és kiadásai előirányzat csoport és kiemelt előirányzat szerinti bontásban&amp;R3.  melléklet
Adatok: Ft-ban</oddHeader>
  </headerFooter>
  <rowBreaks count="1" manualBreakCount="1">
    <brk id="45" max="16" man="1"/>
  </rowBreaks>
  <colBreaks count="2" manualBreakCount="2">
    <brk id="14" max="63" man="1"/>
    <brk id="26" max="6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P64"/>
  <sheetViews>
    <sheetView view="pageBreakPreview" zoomScaleNormal="130" workbookViewId="0">
      <pane xSplit="2" ySplit="5" topLeftCell="C6" activePane="bottomRight" state="frozen"/>
      <selection activeCell="U51" sqref="U51"/>
      <selection pane="topRight" activeCell="U51" sqref="U51"/>
      <selection pane="bottomLeft" activeCell="U51" sqref="U51"/>
      <selection pane="bottomRight" activeCell="D21" sqref="D21"/>
    </sheetView>
  </sheetViews>
  <sheetFormatPr defaultColWidth="9.140625" defaultRowHeight="12.75" x14ac:dyDescent="0.25"/>
  <cols>
    <col min="1" max="1" width="8.42578125" style="44" customWidth="1"/>
    <col min="2" max="2" width="54.85546875" style="6" bestFit="1" customWidth="1"/>
    <col min="3" max="5" width="10.85546875" style="6" bestFit="1" customWidth="1"/>
    <col min="6" max="7" width="9.140625" style="6" bestFit="1" customWidth="1"/>
    <col min="8" max="8" width="10.5703125" style="6" customWidth="1"/>
    <col min="9" max="11" width="10" style="6" bestFit="1" customWidth="1"/>
    <col min="12" max="13" width="9.140625" style="6"/>
    <col min="14" max="16" width="14.140625" style="6" customWidth="1"/>
    <col min="17" max="251" width="9.140625" style="6"/>
    <col min="252" max="252" width="11.85546875" style="6" customWidth="1"/>
    <col min="253" max="253" width="67.85546875" style="6" customWidth="1"/>
    <col min="254" max="254" width="21.42578125" style="6" customWidth="1"/>
    <col min="255" max="16384" width="9.140625" style="6"/>
  </cols>
  <sheetData>
    <row r="1" spans="1:13" s="5" customFormat="1" ht="15.9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3" ht="15.75" customHeight="1" thickBot="1" x14ac:dyDescent="0.3">
      <c r="A2" s="209" t="s">
        <v>245</v>
      </c>
      <c r="B2" s="186" t="s">
        <v>246</v>
      </c>
      <c r="C2" s="627" t="s">
        <v>278</v>
      </c>
      <c r="D2" s="619"/>
      <c r="E2" s="619"/>
      <c r="F2" s="619"/>
      <c r="G2" s="619"/>
      <c r="H2" s="619"/>
      <c r="I2" s="619"/>
      <c r="J2" s="619"/>
      <c r="K2" s="619"/>
    </row>
    <row r="3" spans="1:13" s="8" customFormat="1" ht="32.25" customHeight="1" thickBot="1" x14ac:dyDescent="0.3">
      <c r="A3" s="7">
        <v>1</v>
      </c>
      <c r="B3" s="49">
        <v>2</v>
      </c>
      <c r="C3" s="195" t="s">
        <v>252</v>
      </c>
      <c r="D3" s="49" t="s">
        <v>727</v>
      </c>
      <c r="E3" s="49" t="s">
        <v>728</v>
      </c>
      <c r="F3" s="184" t="s">
        <v>253</v>
      </c>
      <c r="G3" s="49" t="s">
        <v>727</v>
      </c>
      <c r="H3" s="49" t="s">
        <v>728</v>
      </c>
      <c r="I3" s="185" t="s">
        <v>279</v>
      </c>
      <c r="J3" s="49" t="s">
        <v>727</v>
      </c>
      <c r="K3" s="49" t="s">
        <v>728</v>
      </c>
    </row>
    <row r="4" spans="1:13" s="8" customFormat="1" ht="23.25" customHeight="1" thickBot="1" x14ac:dyDescent="0.3">
      <c r="A4" s="9"/>
      <c r="B4" s="10" t="s">
        <v>160</v>
      </c>
      <c r="C4" s="620" t="s">
        <v>255</v>
      </c>
      <c r="D4" s="621"/>
      <c r="E4" s="621"/>
      <c r="F4" s="621"/>
      <c r="G4" s="621"/>
      <c r="H4" s="621"/>
      <c r="I4" s="626"/>
      <c r="J4" s="603"/>
      <c r="K4" s="603"/>
    </row>
    <row r="5" spans="1:13" s="13" customFormat="1" ht="12" customHeight="1" thickBot="1" x14ac:dyDescent="0.3">
      <c r="A5" s="7" t="s">
        <v>6</v>
      </c>
      <c r="B5" s="187" t="s">
        <v>256</v>
      </c>
      <c r="C5" s="196">
        <f t="shared" ref="C5:K5" si="0">SUM(C6:C15)</f>
        <v>0</v>
      </c>
      <c r="D5" s="196">
        <f t="shared" si="0"/>
        <v>0</v>
      </c>
      <c r="E5" s="196">
        <f t="shared" si="0"/>
        <v>0</v>
      </c>
      <c r="F5" s="196">
        <f t="shared" si="0"/>
        <v>0</v>
      </c>
      <c r="G5" s="196">
        <f t="shared" si="0"/>
        <v>0</v>
      </c>
      <c r="H5" s="196">
        <f t="shared" si="0"/>
        <v>0</v>
      </c>
      <c r="I5" s="196">
        <f t="shared" si="0"/>
        <v>107000</v>
      </c>
      <c r="J5" s="196">
        <f t="shared" si="0"/>
        <v>0</v>
      </c>
      <c r="K5" s="196">
        <f t="shared" si="0"/>
        <v>107000</v>
      </c>
      <c r="M5" s="50"/>
    </row>
    <row r="6" spans="1:13" s="73" customFormat="1" ht="12" customHeight="1" x14ac:dyDescent="0.2">
      <c r="A6" s="14" t="s">
        <v>391</v>
      </c>
      <c r="B6" s="248" t="s">
        <v>46</v>
      </c>
      <c r="C6" s="251"/>
      <c r="D6" s="251"/>
      <c r="E6" s="251"/>
      <c r="F6" s="76"/>
      <c r="G6" s="76"/>
      <c r="H6" s="76"/>
      <c r="I6" s="76"/>
      <c r="J6" s="76"/>
      <c r="K6" s="76"/>
    </row>
    <row r="7" spans="1:13" s="73" customFormat="1" ht="12" customHeight="1" x14ac:dyDescent="0.2">
      <c r="A7" s="14" t="s">
        <v>392</v>
      </c>
      <c r="B7" s="249" t="s">
        <v>48</v>
      </c>
      <c r="C7" s="79"/>
      <c r="D7" s="79"/>
      <c r="E7" s="79"/>
      <c r="F7" s="79"/>
      <c r="G7" s="79"/>
      <c r="H7" s="79"/>
      <c r="I7" s="79">
        <v>84000</v>
      </c>
      <c r="J7" s="79"/>
      <c r="K7" s="79">
        <v>84000</v>
      </c>
    </row>
    <row r="8" spans="1:13" s="73" customFormat="1" ht="12" customHeight="1" x14ac:dyDescent="0.2">
      <c r="A8" s="14" t="s">
        <v>393</v>
      </c>
      <c r="B8" s="249" t="s">
        <v>50</v>
      </c>
      <c r="C8" s="79"/>
      <c r="D8" s="79"/>
      <c r="E8" s="79"/>
      <c r="F8" s="79"/>
      <c r="G8" s="79"/>
      <c r="H8" s="79"/>
      <c r="I8" s="79"/>
      <c r="J8" s="79"/>
      <c r="K8" s="79"/>
    </row>
    <row r="9" spans="1:13" s="73" customFormat="1" ht="12" customHeight="1" x14ac:dyDescent="0.2">
      <c r="A9" s="14" t="s">
        <v>394</v>
      </c>
      <c r="B9" s="249" t="s">
        <v>52</v>
      </c>
      <c r="C9" s="79"/>
      <c r="D9" s="79"/>
      <c r="E9" s="79"/>
      <c r="F9" s="79"/>
      <c r="G9" s="79"/>
      <c r="H9" s="79"/>
      <c r="I9" s="79"/>
      <c r="J9" s="79"/>
      <c r="K9" s="79"/>
    </row>
    <row r="10" spans="1:13" s="73" customFormat="1" ht="12" customHeight="1" x14ac:dyDescent="0.2">
      <c r="A10" s="14" t="s">
        <v>133</v>
      </c>
      <c r="B10" s="249" t="s">
        <v>54</v>
      </c>
      <c r="C10" s="79"/>
      <c r="D10" s="79"/>
      <c r="E10" s="79"/>
      <c r="F10" s="79"/>
      <c r="G10" s="79"/>
      <c r="H10" s="79"/>
      <c r="I10" s="79"/>
      <c r="J10" s="79"/>
      <c r="K10" s="79"/>
    </row>
    <row r="11" spans="1:13" s="73" customFormat="1" ht="12" customHeight="1" x14ac:dyDescent="0.2">
      <c r="A11" s="14" t="s">
        <v>395</v>
      </c>
      <c r="B11" s="249" t="s">
        <v>56</v>
      </c>
      <c r="C11" s="79"/>
      <c r="D11" s="79"/>
      <c r="E11" s="79"/>
      <c r="F11" s="79"/>
      <c r="G11" s="79"/>
      <c r="H11" s="79"/>
      <c r="I11" s="79">
        <v>23000</v>
      </c>
      <c r="J11" s="79"/>
      <c r="K11" s="79">
        <v>23000</v>
      </c>
    </row>
    <row r="12" spans="1:13" s="73" customFormat="1" ht="12" customHeight="1" x14ac:dyDescent="0.2">
      <c r="A12" s="14" t="s">
        <v>396</v>
      </c>
      <c r="B12" s="249" t="s">
        <v>58</v>
      </c>
      <c r="C12" s="252"/>
      <c r="D12" s="252"/>
      <c r="E12" s="252"/>
      <c r="F12" s="79"/>
      <c r="G12" s="79"/>
      <c r="H12" s="79"/>
      <c r="I12" s="79"/>
      <c r="J12" s="79"/>
      <c r="K12" s="79"/>
    </row>
    <row r="13" spans="1:13" s="73" customFormat="1" ht="12" customHeight="1" x14ac:dyDescent="0.2">
      <c r="A13" s="14" t="s">
        <v>397</v>
      </c>
      <c r="B13" s="249" t="s">
        <v>60</v>
      </c>
      <c r="C13" s="252"/>
      <c r="D13" s="252"/>
      <c r="E13" s="252"/>
      <c r="F13" s="79"/>
      <c r="G13" s="79"/>
      <c r="H13" s="79"/>
      <c r="I13" s="79"/>
      <c r="J13" s="79"/>
      <c r="K13" s="79"/>
    </row>
    <row r="14" spans="1:13" s="73" customFormat="1" ht="12" customHeight="1" x14ac:dyDescent="0.2">
      <c r="A14" s="14" t="s">
        <v>398</v>
      </c>
      <c r="B14" s="249" t="s">
        <v>62</v>
      </c>
      <c r="C14" s="253"/>
      <c r="D14" s="253"/>
      <c r="E14" s="253"/>
      <c r="F14" s="85"/>
      <c r="G14" s="85"/>
      <c r="H14" s="85"/>
      <c r="I14" s="85"/>
      <c r="J14" s="85"/>
      <c r="K14" s="85"/>
    </row>
    <row r="15" spans="1:13" s="73" customFormat="1" ht="12" customHeight="1" thickBot="1" x14ac:dyDescent="0.25">
      <c r="A15" s="14" t="s">
        <v>399</v>
      </c>
      <c r="B15" s="250" t="s">
        <v>64</v>
      </c>
      <c r="C15" s="254"/>
      <c r="D15" s="254"/>
      <c r="E15" s="254"/>
      <c r="F15" s="86"/>
      <c r="G15" s="86"/>
      <c r="H15" s="86"/>
      <c r="I15" s="86"/>
      <c r="J15" s="86"/>
      <c r="K15" s="86"/>
    </row>
    <row r="16" spans="1:13" s="13" customFormat="1" ht="12" customHeight="1" thickBot="1" x14ac:dyDescent="0.3">
      <c r="A16" s="7" t="s">
        <v>17</v>
      </c>
      <c r="B16" s="187" t="s">
        <v>502</v>
      </c>
      <c r="C16" s="196">
        <f t="shared" ref="C16:K16" si="1">SUM(C17:C21)</f>
        <v>5267000</v>
      </c>
      <c r="D16" s="196">
        <f t="shared" si="1"/>
        <v>0</v>
      </c>
      <c r="E16" s="196">
        <f t="shared" si="1"/>
        <v>5267000</v>
      </c>
      <c r="F16" s="196">
        <f t="shared" si="1"/>
        <v>0</v>
      </c>
      <c r="G16" s="196">
        <f t="shared" si="1"/>
        <v>0</v>
      </c>
      <c r="H16" s="196">
        <f t="shared" si="1"/>
        <v>0</v>
      </c>
      <c r="I16" s="196">
        <f t="shared" si="1"/>
        <v>0</v>
      </c>
      <c r="J16" s="196">
        <f t="shared" si="1"/>
        <v>0</v>
      </c>
      <c r="K16" s="196">
        <f t="shared" si="1"/>
        <v>0</v>
      </c>
      <c r="M16" s="50"/>
    </row>
    <row r="17" spans="1:13" s="17" customFormat="1" ht="12" customHeight="1" x14ac:dyDescent="0.2">
      <c r="A17" s="14" t="s">
        <v>400</v>
      </c>
      <c r="B17" s="75" t="s">
        <v>20</v>
      </c>
      <c r="C17" s="197"/>
      <c r="D17" s="197"/>
      <c r="E17" s="197"/>
      <c r="F17" s="16"/>
      <c r="G17" s="16"/>
      <c r="H17" s="16"/>
      <c r="I17" s="16"/>
      <c r="J17" s="16"/>
      <c r="K17" s="16"/>
      <c r="M17" s="50"/>
    </row>
    <row r="18" spans="1:13" s="17" customFormat="1" ht="12" customHeight="1" x14ac:dyDescent="0.2">
      <c r="A18" s="14" t="s">
        <v>401</v>
      </c>
      <c r="B18" s="78" t="s">
        <v>22</v>
      </c>
      <c r="C18" s="197"/>
      <c r="D18" s="197"/>
      <c r="E18" s="197"/>
      <c r="F18" s="16"/>
      <c r="G18" s="16"/>
      <c r="H18" s="16"/>
      <c r="I18" s="16"/>
      <c r="J18" s="16"/>
      <c r="K18" s="16"/>
      <c r="M18" s="50"/>
    </row>
    <row r="19" spans="1:13" s="17" customFormat="1" ht="12" customHeight="1" x14ac:dyDescent="0.2">
      <c r="A19" s="14" t="s">
        <v>402</v>
      </c>
      <c r="B19" s="78" t="s">
        <v>24</v>
      </c>
      <c r="C19" s="197"/>
      <c r="D19" s="197"/>
      <c r="E19" s="197"/>
      <c r="F19" s="16"/>
      <c r="G19" s="16"/>
      <c r="H19" s="16"/>
      <c r="I19" s="16"/>
      <c r="J19" s="16"/>
      <c r="K19" s="16"/>
      <c r="M19" s="50"/>
    </row>
    <row r="20" spans="1:13" s="17" customFormat="1" ht="12" customHeight="1" x14ac:dyDescent="0.2">
      <c r="A20" s="14" t="s">
        <v>403</v>
      </c>
      <c r="B20" s="78" t="s">
        <v>26</v>
      </c>
      <c r="C20" s="197"/>
      <c r="D20" s="197"/>
      <c r="E20" s="197"/>
      <c r="F20" s="16"/>
      <c r="G20" s="16"/>
      <c r="H20" s="16"/>
      <c r="I20" s="16"/>
      <c r="J20" s="16"/>
      <c r="K20" s="16"/>
      <c r="M20" s="50"/>
    </row>
    <row r="21" spans="1:13" s="17" customFormat="1" ht="12" customHeight="1" thickBot="1" x14ac:dyDescent="0.3">
      <c r="A21" s="14" t="s">
        <v>404</v>
      </c>
      <c r="B21" s="189" t="s">
        <v>258</v>
      </c>
      <c r="C21" s="197">
        <v>5267000</v>
      </c>
      <c r="D21" s="197"/>
      <c r="E21" s="197">
        <v>5267000</v>
      </c>
      <c r="F21" s="16"/>
      <c r="G21" s="16"/>
      <c r="H21" s="16"/>
      <c r="I21" s="16"/>
      <c r="J21" s="16"/>
      <c r="K21" s="16"/>
      <c r="M21" s="50"/>
    </row>
    <row r="22" spans="1:13" s="17" customFormat="1" ht="12" customHeight="1" thickBot="1" x14ac:dyDescent="0.3">
      <c r="A22" s="19" t="s">
        <v>29</v>
      </c>
      <c r="B22" s="190" t="s">
        <v>167</v>
      </c>
      <c r="C22" s="198"/>
      <c r="D22" s="198"/>
      <c r="E22" s="198"/>
      <c r="F22" s="21"/>
      <c r="G22" s="21"/>
      <c r="H22" s="21"/>
      <c r="I22" s="21"/>
      <c r="J22" s="21"/>
      <c r="K22" s="21"/>
      <c r="M22" s="50"/>
    </row>
    <row r="23" spans="1:13" s="17" customFormat="1" ht="12" customHeight="1" thickBot="1" x14ac:dyDescent="0.3">
      <c r="A23" s="19" t="s">
        <v>141</v>
      </c>
      <c r="B23" s="190" t="s">
        <v>503</v>
      </c>
      <c r="C23" s="196">
        <f t="shared" ref="C23:K23" si="2">+C24+C28</f>
        <v>0</v>
      </c>
      <c r="D23" s="196">
        <f t="shared" si="2"/>
        <v>0</v>
      </c>
      <c r="E23" s="196">
        <f t="shared" si="2"/>
        <v>0</v>
      </c>
      <c r="F23" s="196">
        <f t="shared" si="2"/>
        <v>0</v>
      </c>
      <c r="G23" s="196">
        <f t="shared" si="2"/>
        <v>0</v>
      </c>
      <c r="H23" s="196">
        <f t="shared" si="2"/>
        <v>0</v>
      </c>
      <c r="I23" s="196">
        <f t="shared" si="2"/>
        <v>0</v>
      </c>
      <c r="J23" s="196">
        <f t="shared" si="2"/>
        <v>0</v>
      </c>
      <c r="K23" s="196">
        <f t="shared" si="2"/>
        <v>0</v>
      </c>
      <c r="M23" s="50"/>
    </row>
    <row r="24" spans="1:13" s="17" customFormat="1" ht="12" customHeight="1" x14ac:dyDescent="0.2">
      <c r="A24" s="22" t="s">
        <v>405</v>
      </c>
      <c r="B24" s="75" t="s">
        <v>32</v>
      </c>
      <c r="C24" s="199"/>
      <c r="D24" s="199"/>
      <c r="E24" s="199"/>
      <c r="F24" s="199"/>
      <c r="G24" s="199"/>
      <c r="H24" s="199"/>
      <c r="I24" s="199"/>
      <c r="J24" s="199"/>
      <c r="K24" s="199"/>
      <c r="M24" s="50"/>
    </row>
    <row r="25" spans="1:13" s="17" customFormat="1" ht="12" customHeight="1" x14ac:dyDescent="0.2">
      <c r="A25" s="22" t="s">
        <v>406</v>
      </c>
      <c r="B25" s="78" t="s">
        <v>34</v>
      </c>
      <c r="C25" s="199"/>
      <c r="D25" s="199"/>
      <c r="E25" s="199"/>
      <c r="F25" s="199"/>
      <c r="G25" s="199"/>
      <c r="H25" s="199"/>
      <c r="I25" s="199"/>
      <c r="J25" s="199"/>
      <c r="K25" s="199"/>
      <c r="M25" s="50"/>
    </row>
    <row r="26" spans="1:13" s="17" customFormat="1" ht="12" customHeight="1" x14ac:dyDescent="0.2">
      <c r="A26" s="22" t="s">
        <v>407</v>
      </c>
      <c r="B26" s="78" t="s">
        <v>36</v>
      </c>
      <c r="C26" s="199"/>
      <c r="D26" s="199"/>
      <c r="E26" s="199"/>
      <c r="F26" s="199"/>
      <c r="G26" s="199"/>
      <c r="H26" s="199"/>
      <c r="I26" s="199"/>
      <c r="J26" s="199"/>
      <c r="K26" s="199"/>
      <c r="M26" s="50"/>
    </row>
    <row r="27" spans="1:13" s="17" customFormat="1" ht="12" customHeight="1" x14ac:dyDescent="0.2">
      <c r="A27" s="22" t="s">
        <v>408</v>
      </c>
      <c r="B27" s="78" t="s">
        <v>38</v>
      </c>
      <c r="C27" s="199"/>
      <c r="D27" s="199"/>
      <c r="E27" s="199"/>
      <c r="F27" s="199"/>
      <c r="G27" s="199"/>
      <c r="H27" s="199"/>
      <c r="I27" s="199"/>
      <c r="J27" s="199"/>
      <c r="K27" s="199"/>
      <c r="M27" s="50"/>
    </row>
    <row r="28" spans="1:13" s="17" customFormat="1" ht="12" customHeight="1" thickBot="1" x14ac:dyDescent="0.3">
      <c r="A28" s="22" t="s">
        <v>409</v>
      </c>
      <c r="B28" s="192" t="s">
        <v>260</v>
      </c>
      <c r="C28" s="199"/>
      <c r="D28" s="199"/>
      <c r="E28" s="199"/>
      <c r="F28" s="199"/>
      <c r="G28" s="199"/>
      <c r="H28" s="199"/>
      <c r="I28" s="199"/>
      <c r="J28" s="199"/>
      <c r="K28" s="199"/>
      <c r="M28" s="50"/>
    </row>
    <row r="29" spans="1:13" s="17" customFormat="1" ht="12" customHeight="1" thickBot="1" x14ac:dyDescent="0.3">
      <c r="A29" s="19" t="s">
        <v>43</v>
      </c>
      <c r="B29" s="190" t="s">
        <v>261</v>
      </c>
      <c r="C29" s="196">
        <f t="shared" ref="C29:K29" si="3">+C30+C31+C32</f>
        <v>0</v>
      </c>
      <c r="D29" s="196">
        <f t="shared" si="3"/>
        <v>0</v>
      </c>
      <c r="E29" s="196">
        <f t="shared" si="3"/>
        <v>0</v>
      </c>
      <c r="F29" s="196">
        <f t="shared" si="3"/>
        <v>0</v>
      </c>
      <c r="G29" s="196">
        <f t="shared" si="3"/>
        <v>0</v>
      </c>
      <c r="H29" s="196">
        <f t="shared" si="3"/>
        <v>0</v>
      </c>
      <c r="I29" s="196">
        <f t="shared" si="3"/>
        <v>0</v>
      </c>
      <c r="J29" s="196">
        <f t="shared" si="3"/>
        <v>0</v>
      </c>
      <c r="K29" s="196">
        <f t="shared" si="3"/>
        <v>0</v>
      </c>
      <c r="M29" s="50"/>
    </row>
    <row r="30" spans="1:13" s="17" customFormat="1" ht="12" customHeight="1" x14ac:dyDescent="0.25">
      <c r="A30" s="22" t="s">
        <v>45</v>
      </c>
      <c r="B30" s="191" t="s">
        <v>68</v>
      </c>
      <c r="C30" s="199"/>
      <c r="D30" s="199"/>
      <c r="E30" s="199"/>
      <c r="F30" s="24"/>
      <c r="G30" s="24"/>
      <c r="H30" s="24"/>
      <c r="I30" s="24"/>
      <c r="J30" s="24"/>
      <c r="K30" s="24"/>
      <c r="M30" s="50"/>
    </row>
    <row r="31" spans="1:13" s="17" customFormat="1" ht="12" customHeight="1" x14ac:dyDescent="0.25">
      <c r="A31" s="22" t="s">
        <v>47</v>
      </c>
      <c r="B31" s="192" t="s">
        <v>70</v>
      </c>
      <c r="C31" s="200"/>
      <c r="D31" s="200"/>
      <c r="E31" s="200"/>
      <c r="F31" s="26"/>
      <c r="G31" s="26"/>
      <c r="H31" s="26"/>
      <c r="I31" s="26"/>
      <c r="J31" s="26"/>
      <c r="K31" s="26"/>
      <c r="M31" s="50"/>
    </row>
    <row r="32" spans="1:13" s="17" customFormat="1" ht="12" customHeight="1" thickBot="1" x14ac:dyDescent="0.3">
      <c r="A32" s="14" t="s">
        <v>49</v>
      </c>
      <c r="B32" s="193" t="s">
        <v>72</v>
      </c>
      <c r="C32" s="201"/>
      <c r="D32" s="201"/>
      <c r="E32" s="201"/>
      <c r="F32" s="27"/>
      <c r="G32" s="27"/>
      <c r="H32" s="27"/>
      <c r="I32" s="27"/>
      <c r="J32" s="27"/>
      <c r="K32" s="27"/>
      <c r="M32" s="50"/>
    </row>
    <row r="33" spans="1:16" s="13" customFormat="1" ht="12" customHeight="1" thickBot="1" x14ac:dyDescent="0.3">
      <c r="A33" s="19" t="s">
        <v>65</v>
      </c>
      <c r="B33" s="190" t="s">
        <v>168</v>
      </c>
      <c r="C33" s="198"/>
      <c r="D33" s="198"/>
      <c r="E33" s="198"/>
      <c r="F33" s="21"/>
      <c r="G33" s="21"/>
      <c r="H33" s="21"/>
      <c r="I33" s="21"/>
      <c r="J33" s="21"/>
      <c r="K33" s="21"/>
      <c r="M33" s="50"/>
    </row>
    <row r="34" spans="1:16" s="73" customFormat="1" ht="22.5" x14ac:dyDescent="0.2">
      <c r="A34" s="22" t="s">
        <v>411</v>
      </c>
      <c r="B34" s="248" t="s">
        <v>565</v>
      </c>
      <c r="C34" s="255"/>
      <c r="D34" s="255"/>
      <c r="E34" s="255"/>
      <c r="F34" s="76"/>
      <c r="G34" s="76"/>
      <c r="H34" s="76"/>
      <c r="I34" s="76"/>
      <c r="J34" s="76"/>
      <c r="K34" s="76"/>
    </row>
    <row r="35" spans="1:16" s="73" customFormat="1" ht="12" customHeight="1" x14ac:dyDescent="0.2">
      <c r="A35" s="22" t="s">
        <v>412</v>
      </c>
      <c r="B35" s="249" t="s">
        <v>599</v>
      </c>
      <c r="C35" s="252"/>
      <c r="D35" s="252"/>
      <c r="E35" s="252"/>
      <c r="F35" s="79"/>
      <c r="G35" s="79"/>
      <c r="H35" s="79"/>
      <c r="I35" s="79"/>
      <c r="J35" s="79"/>
      <c r="K35" s="79"/>
    </row>
    <row r="36" spans="1:16" s="73" customFormat="1" ht="22.5" x14ac:dyDescent="0.2">
      <c r="A36" s="22" t="s">
        <v>413</v>
      </c>
      <c r="B36" s="249" t="s">
        <v>594</v>
      </c>
      <c r="C36" s="252"/>
      <c r="D36" s="252"/>
      <c r="E36" s="252"/>
      <c r="F36" s="79"/>
      <c r="G36" s="79"/>
      <c r="H36" s="79"/>
      <c r="I36" s="79"/>
      <c r="J36" s="79"/>
      <c r="K36" s="79"/>
    </row>
    <row r="37" spans="1:16" s="73" customFormat="1" ht="22.5" x14ac:dyDescent="0.2">
      <c r="A37" s="22"/>
      <c r="B37" s="250" t="s">
        <v>573</v>
      </c>
      <c r="C37" s="268"/>
      <c r="D37" s="268"/>
      <c r="E37" s="268"/>
      <c r="F37" s="83"/>
      <c r="G37" s="83"/>
      <c r="H37" s="83"/>
      <c r="I37" s="83"/>
      <c r="J37" s="83"/>
      <c r="K37" s="83"/>
    </row>
    <row r="38" spans="1:16" s="73" customFormat="1" ht="13.5" thickBot="1" x14ac:dyDescent="0.25">
      <c r="A38" s="22" t="s">
        <v>414</v>
      </c>
      <c r="B38" s="250" t="s">
        <v>574</v>
      </c>
      <c r="C38" s="256"/>
      <c r="D38" s="256"/>
      <c r="E38" s="256"/>
      <c r="F38" s="83"/>
      <c r="G38" s="83"/>
      <c r="H38" s="83"/>
      <c r="I38" s="83"/>
      <c r="J38" s="83"/>
      <c r="K38" s="83"/>
    </row>
    <row r="39" spans="1:16" s="13" customFormat="1" ht="12" customHeight="1" thickBot="1" x14ac:dyDescent="0.3">
      <c r="A39" s="19" t="s">
        <v>148</v>
      </c>
      <c r="B39" s="190" t="s">
        <v>262</v>
      </c>
      <c r="C39" s="198"/>
      <c r="D39" s="198"/>
      <c r="E39" s="198"/>
      <c r="F39" s="29"/>
      <c r="G39" s="29"/>
      <c r="H39" s="29"/>
      <c r="I39" s="29"/>
      <c r="J39" s="29"/>
      <c r="K39" s="29"/>
      <c r="M39" s="50"/>
    </row>
    <row r="40" spans="1:16" s="13" customFormat="1" ht="12" customHeight="1" thickBot="1" x14ac:dyDescent="0.3">
      <c r="A40" s="7" t="s">
        <v>83</v>
      </c>
      <c r="B40" s="190" t="s">
        <v>263</v>
      </c>
      <c r="C40" s="196">
        <f t="shared" ref="C40:K40" si="4">+C5+C16+C22+C23+C29+C33+C39</f>
        <v>5267000</v>
      </c>
      <c r="D40" s="196">
        <f t="shared" si="4"/>
        <v>0</v>
      </c>
      <c r="E40" s="196">
        <f t="shared" si="4"/>
        <v>5267000</v>
      </c>
      <c r="F40" s="196">
        <f t="shared" si="4"/>
        <v>0</v>
      </c>
      <c r="G40" s="196">
        <f t="shared" si="4"/>
        <v>0</v>
      </c>
      <c r="H40" s="196">
        <f t="shared" si="4"/>
        <v>0</v>
      </c>
      <c r="I40" s="196">
        <f t="shared" si="4"/>
        <v>107000</v>
      </c>
      <c r="J40" s="196">
        <f t="shared" si="4"/>
        <v>0</v>
      </c>
      <c r="K40" s="196">
        <f t="shared" si="4"/>
        <v>107000</v>
      </c>
      <c r="M40" s="50"/>
    </row>
    <row r="41" spans="1:16" s="13" customFormat="1" ht="12" customHeight="1" thickBot="1" x14ac:dyDescent="0.3">
      <c r="A41" s="31" t="s">
        <v>85</v>
      </c>
      <c r="B41" s="190" t="s">
        <v>264</v>
      </c>
      <c r="C41" s="196">
        <f t="shared" ref="C41:K41" si="5">+C42+C43+C44</f>
        <v>178809000</v>
      </c>
      <c r="D41" s="196">
        <f t="shared" si="5"/>
        <v>0</v>
      </c>
      <c r="E41" s="196">
        <f t="shared" si="5"/>
        <v>178809000</v>
      </c>
      <c r="F41" s="196">
        <f t="shared" si="5"/>
        <v>4481000</v>
      </c>
      <c r="G41" s="196">
        <f t="shared" si="5"/>
        <v>0</v>
      </c>
      <c r="H41" s="196">
        <f t="shared" si="5"/>
        <v>4481000</v>
      </c>
      <c r="I41" s="196">
        <f t="shared" si="5"/>
        <v>72582000</v>
      </c>
      <c r="J41" s="196">
        <f t="shared" si="5"/>
        <v>0</v>
      </c>
      <c r="K41" s="196">
        <f t="shared" si="5"/>
        <v>72582000</v>
      </c>
      <c r="M41" s="50"/>
    </row>
    <row r="42" spans="1:16" s="13" customFormat="1" ht="12" customHeight="1" x14ac:dyDescent="0.25">
      <c r="A42" s="22" t="s">
        <v>265</v>
      </c>
      <c r="B42" s="191" t="s">
        <v>221</v>
      </c>
      <c r="C42" s="199">
        <v>584748</v>
      </c>
      <c r="D42" s="199"/>
      <c r="E42" s="199">
        <v>584748</v>
      </c>
      <c r="F42" s="24"/>
      <c r="G42" s="24"/>
      <c r="H42" s="24"/>
      <c r="I42" s="24"/>
      <c r="J42" s="24"/>
      <c r="K42" s="24"/>
      <c r="M42" s="50"/>
    </row>
    <row r="43" spans="1:16" s="13" customFormat="1" ht="12" customHeight="1" x14ac:dyDescent="0.25">
      <c r="A43" s="22" t="s">
        <v>266</v>
      </c>
      <c r="B43" s="192" t="s">
        <v>267</v>
      </c>
      <c r="C43" s="200"/>
      <c r="D43" s="200"/>
      <c r="E43" s="200"/>
      <c r="F43" s="26"/>
      <c r="G43" s="26"/>
      <c r="H43" s="26"/>
      <c r="I43" s="26"/>
      <c r="J43" s="26"/>
      <c r="K43" s="26"/>
      <c r="M43" s="50"/>
    </row>
    <row r="44" spans="1:16" s="17" customFormat="1" ht="12" customHeight="1" thickBot="1" x14ac:dyDescent="0.3">
      <c r="A44" s="14" t="s">
        <v>268</v>
      </c>
      <c r="B44" s="193" t="s">
        <v>269</v>
      </c>
      <c r="C44" s="201">
        <f t="shared" ref="C44:K44" si="6">C61-(C40+C42+C43)</f>
        <v>178224252</v>
      </c>
      <c r="D44" s="201">
        <f t="shared" si="6"/>
        <v>0</v>
      </c>
      <c r="E44" s="201">
        <f t="shared" si="6"/>
        <v>178224252</v>
      </c>
      <c r="F44" s="27">
        <f t="shared" si="6"/>
        <v>4481000</v>
      </c>
      <c r="G44" s="27">
        <f t="shared" si="6"/>
        <v>0</v>
      </c>
      <c r="H44" s="27">
        <f t="shared" si="6"/>
        <v>4481000</v>
      </c>
      <c r="I44" s="27">
        <f t="shared" si="6"/>
        <v>72582000</v>
      </c>
      <c r="J44" s="27">
        <f t="shared" si="6"/>
        <v>0</v>
      </c>
      <c r="K44" s="27">
        <f t="shared" si="6"/>
        <v>72582000</v>
      </c>
      <c r="M44" s="50"/>
      <c r="N44" s="545"/>
      <c r="O44" s="545"/>
      <c r="P44" s="545"/>
    </row>
    <row r="45" spans="1:16" s="17" customFormat="1" ht="15" customHeight="1" thickBot="1" x14ac:dyDescent="0.25">
      <c r="A45" s="31" t="s">
        <v>154</v>
      </c>
      <c r="B45" s="194" t="s">
        <v>270</v>
      </c>
      <c r="C45" s="202">
        <f t="shared" ref="C45:K45" si="7">+C40+C41</f>
        <v>184076000</v>
      </c>
      <c r="D45" s="202">
        <f t="shared" si="7"/>
        <v>0</v>
      </c>
      <c r="E45" s="202">
        <f t="shared" si="7"/>
        <v>184076000</v>
      </c>
      <c r="F45" s="33">
        <f t="shared" si="7"/>
        <v>4481000</v>
      </c>
      <c r="G45" s="33">
        <f t="shared" si="7"/>
        <v>0</v>
      </c>
      <c r="H45" s="33">
        <f t="shared" si="7"/>
        <v>4481000</v>
      </c>
      <c r="I45" s="33">
        <f t="shared" si="7"/>
        <v>72689000</v>
      </c>
      <c r="J45" s="33">
        <f t="shared" si="7"/>
        <v>0</v>
      </c>
      <c r="K45" s="33">
        <f t="shared" si="7"/>
        <v>72689000</v>
      </c>
      <c r="M45" s="50"/>
    </row>
    <row r="46" spans="1:16" s="17" customFormat="1" ht="15" customHeight="1" thickBot="1" x14ac:dyDescent="0.3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M46" s="50"/>
    </row>
    <row r="47" spans="1:16" s="8" customFormat="1" ht="27.75" customHeight="1" thickBot="1" x14ac:dyDescent="0.3">
      <c r="A47" s="39"/>
      <c r="B47" s="208" t="s">
        <v>161</v>
      </c>
      <c r="C47" s="195" t="s">
        <v>252</v>
      </c>
      <c r="D47" s="195" t="s">
        <v>727</v>
      </c>
      <c r="E47" s="195" t="s">
        <v>728</v>
      </c>
      <c r="F47" s="184" t="s">
        <v>253</v>
      </c>
      <c r="G47" s="184" t="s">
        <v>727</v>
      </c>
      <c r="H47" s="184" t="s">
        <v>728</v>
      </c>
      <c r="I47" s="185" t="s">
        <v>279</v>
      </c>
      <c r="J47" s="185" t="s">
        <v>727</v>
      </c>
      <c r="K47" s="185" t="s">
        <v>728</v>
      </c>
      <c r="M47" s="50"/>
    </row>
    <row r="48" spans="1:16" s="40" customFormat="1" ht="12" customHeight="1" thickBot="1" x14ac:dyDescent="0.3">
      <c r="A48" s="19" t="s">
        <v>6</v>
      </c>
      <c r="B48" s="190" t="s">
        <v>271</v>
      </c>
      <c r="C48" s="196">
        <f t="shared" ref="C48:K48" si="8">SUM(C49:C53)</f>
        <v>181776000</v>
      </c>
      <c r="D48" s="196">
        <f t="shared" si="8"/>
        <v>0</v>
      </c>
      <c r="E48" s="196">
        <f t="shared" si="8"/>
        <v>181776000</v>
      </c>
      <c r="F48" s="12">
        <f t="shared" si="8"/>
        <v>4481000</v>
      </c>
      <c r="G48" s="12">
        <f t="shared" si="8"/>
        <v>0</v>
      </c>
      <c r="H48" s="12">
        <f t="shared" si="8"/>
        <v>4481000</v>
      </c>
      <c r="I48" s="12">
        <f t="shared" si="8"/>
        <v>72689000</v>
      </c>
      <c r="J48" s="12">
        <f t="shared" si="8"/>
        <v>0</v>
      </c>
      <c r="K48" s="12">
        <f t="shared" si="8"/>
        <v>72689000</v>
      </c>
      <c r="M48" s="50"/>
    </row>
    <row r="49" spans="1:13" ht="12" customHeight="1" x14ac:dyDescent="0.25">
      <c r="A49" s="14" t="s">
        <v>8</v>
      </c>
      <c r="B49" s="188" t="s">
        <v>129</v>
      </c>
      <c r="C49" s="199">
        <v>130777000</v>
      </c>
      <c r="D49" s="199"/>
      <c r="E49" s="199">
        <v>130777000</v>
      </c>
      <c r="F49" s="24">
        <v>3693000</v>
      </c>
      <c r="G49" s="24"/>
      <c r="H49" s="24">
        <v>3693000</v>
      </c>
      <c r="I49" s="24">
        <v>59295000</v>
      </c>
      <c r="J49" s="24"/>
      <c r="K49" s="24">
        <v>59295000</v>
      </c>
      <c r="M49" s="50"/>
    </row>
    <row r="50" spans="1:13" ht="12" customHeight="1" x14ac:dyDescent="0.25">
      <c r="A50" s="14" t="s">
        <v>10</v>
      </c>
      <c r="B50" s="189" t="s">
        <v>130</v>
      </c>
      <c r="C50" s="203">
        <v>28759000</v>
      </c>
      <c r="D50" s="203"/>
      <c r="E50" s="203">
        <v>28759000</v>
      </c>
      <c r="F50" s="41">
        <v>758000</v>
      </c>
      <c r="G50" s="41"/>
      <c r="H50" s="41">
        <v>758000</v>
      </c>
      <c r="I50" s="41">
        <v>12664000</v>
      </c>
      <c r="J50" s="41"/>
      <c r="K50" s="41">
        <v>12664000</v>
      </c>
      <c r="M50" s="50"/>
    </row>
    <row r="51" spans="1:13" ht="12" customHeight="1" x14ac:dyDescent="0.25">
      <c r="A51" s="14" t="s">
        <v>12</v>
      </c>
      <c r="B51" s="189" t="s">
        <v>131</v>
      </c>
      <c r="C51" s="203">
        <v>22240000</v>
      </c>
      <c r="D51" s="203"/>
      <c r="E51" s="203">
        <v>22240000</v>
      </c>
      <c r="F51" s="41">
        <v>30000</v>
      </c>
      <c r="G51" s="41"/>
      <c r="H51" s="41">
        <v>30000</v>
      </c>
      <c r="I51" s="41">
        <v>730000</v>
      </c>
      <c r="J51" s="41"/>
      <c r="K51" s="41">
        <v>730000</v>
      </c>
      <c r="M51" s="50"/>
    </row>
    <row r="52" spans="1:13" ht="12" customHeight="1" x14ac:dyDescent="0.25">
      <c r="A52" s="14" t="s">
        <v>13</v>
      </c>
      <c r="B52" s="189" t="s">
        <v>132</v>
      </c>
      <c r="C52" s="203"/>
      <c r="D52" s="203"/>
      <c r="E52" s="203"/>
      <c r="F52" s="41"/>
      <c r="G52" s="41"/>
      <c r="H52" s="41"/>
      <c r="I52" s="41"/>
      <c r="J52" s="41"/>
      <c r="K52" s="41"/>
      <c r="M52" s="50"/>
    </row>
    <row r="53" spans="1:13" ht="12" customHeight="1" thickBot="1" x14ac:dyDescent="0.3">
      <c r="A53" s="14" t="s">
        <v>15</v>
      </c>
      <c r="B53" s="189" t="s">
        <v>134</v>
      </c>
      <c r="C53" s="203"/>
      <c r="D53" s="203"/>
      <c r="E53" s="203"/>
      <c r="F53" s="41"/>
      <c r="G53" s="41"/>
      <c r="H53" s="41"/>
      <c r="I53" s="41"/>
      <c r="J53" s="41"/>
      <c r="K53" s="41"/>
      <c r="M53" s="50"/>
    </row>
    <row r="54" spans="1:13" ht="12" customHeight="1" thickBot="1" x14ac:dyDescent="0.3">
      <c r="A54" s="19" t="s">
        <v>17</v>
      </c>
      <c r="B54" s="190" t="s">
        <v>272</v>
      </c>
      <c r="C54" s="196">
        <f t="shared" ref="C54:H54" si="9">SUM(C55:C59)</f>
        <v>2300000</v>
      </c>
      <c r="D54" s="196">
        <f t="shared" si="9"/>
        <v>0</v>
      </c>
      <c r="E54" s="196">
        <f t="shared" si="9"/>
        <v>2300000</v>
      </c>
      <c r="F54" s="12">
        <f t="shared" si="9"/>
        <v>0</v>
      </c>
      <c r="G54" s="12">
        <f t="shared" si="9"/>
        <v>0</v>
      </c>
      <c r="H54" s="12">
        <f t="shared" si="9"/>
        <v>0</v>
      </c>
      <c r="I54" s="12"/>
      <c r="J54" s="12"/>
      <c r="K54" s="12"/>
      <c r="M54" s="50"/>
    </row>
    <row r="55" spans="1:13" s="40" customFormat="1" ht="12" customHeight="1" x14ac:dyDescent="0.25">
      <c r="A55" s="74" t="s">
        <v>19</v>
      </c>
      <c r="B55" s="15" t="s">
        <v>135</v>
      </c>
      <c r="C55" s="199">
        <v>2300000</v>
      </c>
      <c r="D55" s="199"/>
      <c r="E55" s="199">
        <v>2300000</v>
      </c>
      <c r="F55" s="24"/>
      <c r="G55" s="24"/>
      <c r="H55" s="24"/>
      <c r="I55" s="24"/>
      <c r="J55" s="24"/>
      <c r="K55" s="24"/>
      <c r="M55" s="50"/>
    </row>
    <row r="56" spans="1:13" s="40" customFormat="1" ht="12" customHeight="1" x14ac:dyDescent="0.25">
      <c r="A56" s="74" t="s">
        <v>21</v>
      </c>
      <c r="B56" s="110" t="s">
        <v>136</v>
      </c>
      <c r="C56" s="199"/>
      <c r="D56" s="199"/>
      <c r="E56" s="199"/>
      <c r="F56" s="24"/>
      <c r="G56" s="24"/>
      <c r="H56" s="24"/>
      <c r="I56" s="24"/>
      <c r="J56" s="24"/>
      <c r="K56" s="24"/>
      <c r="M56" s="50"/>
    </row>
    <row r="57" spans="1:13" ht="12" customHeight="1" x14ac:dyDescent="0.25">
      <c r="A57" s="74" t="s">
        <v>23</v>
      </c>
      <c r="B57" s="110" t="s">
        <v>137</v>
      </c>
      <c r="C57" s="203"/>
      <c r="D57" s="203"/>
      <c r="E57" s="203"/>
      <c r="F57" s="41"/>
      <c r="G57" s="41"/>
      <c r="H57" s="41"/>
      <c r="I57" s="41"/>
      <c r="J57" s="41"/>
      <c r="K57" s="41"/>
      <c r="M57" s="50"/>
    </row>
    <row r="58" spans="1:13" ht="12" customHeight="1" x14ac:dyDescent="0.25">
      <c r="A58" s="74" t="s">
        <v>25</v>
      </c>
      <c r="B58" s="110" t="s">
        <v>138</v>
      </c>
      <c r="C58" s="203"/>
      <c r="D58" s="203"/>
      <c r="E58" s="203"/>
      <c r="F58" s="41"/>
      <c r="G58" s="41"/>
      <c r="H58" s="41"/>
      <c r="I58" s="41"/>
      <c r="J58" s="41"/>
      <c r="K58" s="41"/>
      <c r="M58" s="50"/>
    </row>
    <row r="59" spans="1:13" ht="12" customHeight="1" thickBot="1" x14ac:dyDescent="0.3">
      <c r="A59" s="74" t="s">
        <v>27</v>
      </c>
      <c r="B59" s="111" t="s">
        <v>139</v>
      </c>
      <c r="C59" s="203"/>
      <c r="D59" s="203"/>
      <c r="E59" s="203"/>
      <c r="F59" s="41"/>
      <c r="G59" s="41"/>
      <c r="H59" s="41"/>
      <c r="I59" s="41"/>
      <c r="J59" s="41"/>
      <c r="K59" s="41"/>
      <c r="M59" s="50"/>
    </row>
    <row r="60" spans="1:13" ht="12" customHeight="1" thickBot="1" x14ac:dyDescent="0.3">
      <c r="A60" s="206" t="s">
        <v>274</v>
      </c>
      <c r="B60" s="20" t="s">
        <v>294</v>
      </c>
      <c r="C60" s="207"/>
      <c r="D60" s="207"/>
      <c r="E60" s="207"/>
      <c r="F60" s="205"/>
      <c r="G60" s="205"/>
      <c r="H60" s="205"/>
      <c r="I60" s="205"/>
      <c r="J60" s="205"/>
      <c r="K60" s="205"/>
      <c r="M60" s="50"/>
    </row>
    <row r="61" spans="1:13" ht="15" customHeight="1" thickBot="1" x14ac:dyDescent="0.3">
      <c r="A61" s="19" t="s">
        <v>141</v>
      </c>
      <c r="B61" s="42" t="s">
        <v>275</v>
      </c>
      <c r="C61" s="202">
        <f t="shared" ref="C61:K61" si="10">+C48+C54+C60</f>
        <v>184076000</v>
      </c>
      <c r="D61" s="202">
        <f t="shared" si="10"/>
        <v>0</v>
      </c>
      <c r="E61" s="202">
        <f t="shared" si="10"/>
        <v>184076000</v>
      </c>
      <c r="F61" s="202">
        <f t="shared" si="10"/>
        <v>4481000</v>
      </c>
      <c r="G61" s="202">
        <f t="shared" si="10"/>
        <v>0</v>
      </c>
      <c r="H61" s="202">
        <f t="shared" si="10"/>
        <v>4481000</v>
      </c>
      <c r="I61" s="202">
        <f t="shared" si="10"/>
        <v>72689000</v>
      </c>
      <c r="J61" s="202">
        <f t="shared" si="10"/>
        <v>0</v>
      </c>
      <c r="K61" s="202">
        <f t="shared" si="10"/>
        <v>72689000</v>
      </c>
      <c r="M61" s="50"/>
    </row>
    <row r="62" spans="1:13" ht="13.5" thickBot="1" x14ac:dyDescent="0.3">
      <c r="C62" s="45"/>
      <c r="D62" s="45"/>
      <c r="E62" s="45"/>
      <c r="F62" s="45"/>
      <c r="G62" s="45"/>
      <c r="H62" s="45"/>
      <c r="I62" s="45"/>
      <c r="J62" s="45"/>
      <c r="K62" s="45"/>
    </row>
    <row r="63" spans="1:13" ht="15" customHeight="1" thickBot="1" x14ac:dyDescent="0.3">
      <c r="A63" s="46" t="s">
        <v>276</v>
      </c>
      <c r="B63" s="47"/>
      <c r="C63" s="496">
        <v>35</v>
      </c>
      <c r="D63" s="496"/>
      <c r="E63" s="496">
        <v>35</v>
      </c>
      <c r="F63" s="496">
        <v>2</v>
      </c>
      <c r="G63" s="496"/>
      <c r="H63" s="496">
        <v>2</v>
      </c>
      <c r="I63" s="496">
        <v>20</v>
      </c>
      <c r="J63" s="496"/>
      <c r="K63" s="496">
        <v>20</v>
      </c>
    </row>
    <row r="64" spans="1:13" ht="14.25" customHeight="1" thickBot="1" x14ac:dyDescent="0.3">
      <c r="A64" s="46" t="s">
        <v>277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</row>
  </sheetData>
  <sheetProtection formatCells="0"/>
  <mergeCells count="2">
    <mergeCell ref="C4:I4"/>
    <mergeCell ref="C2:K2"/>
  </mergeCells>
  <phoneticPr fontId="31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90" orientation="portrait" verticalDpi="300" r:id="rId1"/>
  <headerFooter alignWithMargins="0">
    <oddHeader>&amp;C&amp;"-,Félkövér"&amp;14Bonyhádi Közös Önkormányzati Hivatal
 bevételei és kiadásai előirányzat csoport és kiemelt előirányzat szerinti bontásban&amp;R&amp;"-,Félkövér dőlt"&amp;12 4. melléklet
Forinban</oddHeader>
  </headerFooter>
  <colBreaks count="2" manualBreakCount="2">
    <brk id="5" max="63" man="1"/>
    <brk id="8" max="6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136"/>
  <sheetViews>
    <sheetView view="pageBreakPreview" zoomScale="115" zoomScaleNormal="130" zoomScaleSheetLayoutView="115" workbookViewId="0">
      <pane xSplit="2" ySplit="3" topLeftCell="C124" activePane="bottomRight" state="frozen"/>
      <selection activeCell="F63" sqref="F63"/>
      <selection pane="topRight" activeCell="F63" sqref="F63"/>
      <selection pane="bottomLeft" activeCell="F63" sqref="F63"/>
      <selection pane="bottomRight" activeCell="I2" activeCellId="2" sqref="C1:D1048576 F1:G1048576 I1:J1048576"/>
    </sheetView>
  </sheetViews>
  <sheetFormatPr defaultColWidth="9.140625" defaultRowHeight="12.75" x14ac:dyDescent="0.25"/>
  <cols>
    <col min="1" max="1" width="9.7109375" style="44" customWidth="1"/>
    <col min="2" max="2" width="62" style="6" bestFit="1" customWidth="1"/>
    <col min="3" max="4" width="11.140625" style="6" hidden="1" customWidth="1"/>
    <col min="5" max="5" width="11.140625" style="6" bestFit="1" customWidth="1"/>
    <col min="6" max="7" width="12.140625" style="6" hidden="1" customWidth="1"/>
    <col min="8" max="8" width="12.140625" style="6" bestFit="1" customWidth="1"/>
    <col min="9" max="9" width="12.7109375" style="6" hidden="1" customWidth="1"/>
    <col min="10" max="10" width="11.85546875" style="6" hidden="1" customWidth="1"/>
    <col min="11" max="11" width="10" style="6" bestFit="1" customWidth="1"/>
    <col min="12" max="13" width="9.140625" style="6"/>
    <col min="14" max="14" width="12.140625" style="6" bestFit="1" customWidth="1"/>
    <col min="15" max="15" width="13.85546875" style="6" bestFit="1" customWidth="1"/>
    <col min="16" max="16" width="12.140625" style="6" bestFit="1" customWidth="1"/>
    <col min="17" max="17" width="11.140625" style="6" bestFit="1" customWidth="1"/>
    <col min="18" max="18" width="14" style="6" bestFit="1" customWidth="1"/>
    <col min="19" max="19" width="11.140625" style="6" bestFit="1" customWidth="1"/>
    <col min="20" max="20" width="8.85546875" style="6" bestFit="1" customWidth="1"/>
    <col min="21" max="21" width="9.140625" style="6"/>
    <col min="22" max="22" width="8.85546875" style="6" bestFit="1" customWidth="1"/>
    <col min="23" max="249" width="9.140625" style="6"/>
    <col min="250" max="250" width="11.85546875" style="6" customWidth="1"/>
    <col min="251" max="251" width="67.85546875" style="6" customWidth="1"/>
    <col min="252" max="252" width="21.42578125" style="6" customWidth="1"/>
    <col min="253" max="16384" width="9.140625" style="6"/>
  </cols>
  <sheetData>
    <row r="1" spans="1:16" s="53" customFormat="1" ht="15.75" thickBot="1" x14ac:dyDescent="0.3">
      <c r="A1" s="217" t="s">
        <v>245</v>
      </c>
      <c r="B1" s="234" t="s">
        <v>246</v>
      </c>
      <c r="C1" s="628" t="s">
        <v>280</v>
      </c>
      <c r="D1" s="629"/>
      <c r="E1" s="629"/>
      <c r="F1" s="629"/>
      <c r="G1" s="629"/>
      <c r="H1" s="629"/>
      <c r="I1" s="629"/>
      <c r="J1" s="629"/>
      <c r="K1" s="629"/>
    </row>
    <row r="2" spans="1:16" s="220" customFormat="1" ht="27.75" customHeight="1" thickBot="1" x14ac:dyDescent="0.3">
      <c r="A2" s="218">
        <v>1</v>
      </c>
      <c r="B2" s="219">
        <v>2</v>
      </c>
      <c r="C2" s="195" t="s">
        <v>252</v>
      </c>
      <c r="D2" s="49" t="s">
        <v>727</v>
      </c>
      <c r="E2" s="49" t="s">
        <v>728</v>
      </c>
      <c r="F2" s="184" t="s">
        <v>253</v>
      </c>
      <c r="G2" s="49" t="s">
        <v>727</v>
      </c>
      <c r="H2" s="49" t="s">
        <v>728</v>
      </c>
      <c r="I2" s="185" t="s">
        <v>279</v>
      </c>
      <c r="J2" s="49" t="s">
        <v>727</v>
      </c>
      <c r="K2" s="49" t="s">
        <v>728</v>
      </c>
    </row>
    <row r="3" spans="1:16" s="220" customFormat="1" ht="16.5" thickBot="1" x14ac:dyDescent="0.3">
      <c r="A3" s="221"/>
      <c r="B3" s="222" t="s">
        <v>160</v>
      </c>
      <c r="C3" s="630" t="s">
        <v>255</v>
      </c>
      <c r="D3" s="631"/>
      <c r="E3" s="631"/>
      <c r="F3" s="631"/>
      <c r="G3" s="631"/>
      <c r="H3" s="631"/>
      <c r="I3" s="632"/>
      <c r="J3" s="604"/>
      <c r="K3" s="604"/>
    </row>
    <row r="4" spans="1:16" s="220" customFormat="1" ht="16.5" thickBot="1" x14ac:dyDescent="0.3">
      <c r="A4" s="51" t="s">
        <v>6</v>
      </c>
      <c r="B4" s="257" t="s">
        <v>7</v>
      </c>
      <c r="C4" s="265">
        <f>+C5+C6+C7+C8+C9+C10</f>
        <v>852230622</v>
      </c>
      <c r="D4" s="265">
        <f>+D5+D6+D7+D8+D9+D10</f>
        <v>0</v>
      </c>
      <c r="E4" s="265">
        <f>+E5+E6+E7+E8+E9+E10</f>
        <v>852230622</v>
      </c>
      <c r="F4" s="265">
        <f t="shared" ref="F4:I4" si="0">+F5+F6+F7+F8+F9+F10</f>
        <v>0</v>
      </c>
      <c r="G4" s="265">
        <f>+G5+G6+G7+G8+G9+G10</f>
        <v>0</v>
      </c>
      <c r="H4" s="265">
        <f t="shared" ref="H4" si="1">+H5+H6+H7+H8+H9+H10</f>
        <v>0</v>
      </c>
      <c r="I4" s="265">
        <f t="shared" si="0"/>
        <v>0</v>
      </c>
      <c r="J4" s="265">
        <f>+J5+J6+J7+J8+J9+J10</f>
        <v>0</v>
      </c>
      <c r="K4" s="265">
        <f t="shared" ref="K4" si="2">+K5+K6+K7+K8+K9+K10</f>
        <v>0</v>
      </c>
      <c r="O4" s="591"/>
    </row>
    <row r="5" spans="1:16" s="223" customFormat="1" ht="15.75" x14ac:dyDescent="0.2">
      <c r="A5" s="54" t="s">
        <v>8</v>
      </c>
      <c r="B5" s="258" t="s">
        <v>9</v>
      </c>
      <c r="C5" s="251">
        <v>254912723</v>
      </c>
      <c r="D5" s="251">
        <f>E5-C5</f>
        <v>0</v>
      </c>
      <c r="E5" s="251">
        <v>254912723</v>
      </c>
      <c r="F5" s="76"/>
      <c r="G5" s="76">
        <f>H5-F5</f>
        <v>0</v>
      </c>
      <c r="H5" s="76"/>
      <c r="I5" s="76"/>
      <c r="J5" s="76">
        <f>K5-I5</f>
        <v>0</v>
      </c>
      <c r="K5" s="76"/>
      <c r="O5" s="591"/>
    </row>
    <row r="6" spans="1:16" s="225" customFormat="1" ht="15.75" x14ac:dyDescent="0.2">
      <c r="A6" s="224" t="s">
        <v>10</v>
      </c>
      <c r="B6" s="259" t="s">
        <v>11</v>
      </c>
      <c r="C6" s="252">
        <v>292911351</v>
      </c>
      <c r="D6" s="252">
        <f t="shared" ref="D6:D10" si="3">E6-C6</f>
        <v>0</v>
      </c>
      <c r="E6" s="252">
        <v>292911351</v>
      </c>
      <c r="F6" s="79"/>
      <c r="G6" s="79">
        <f t="shared" ref="G6:G10" si="4">H6-F6</f>
        <v>0</v>
      </c>
      <c r="H6" s="79"/>
      <c r="I6" s="79"/>
      <c r="J6" s="79">
        <f t="shared" ref="J6:J10" si="5">K6-I6</f>
        <v>0</v>
      </c>
      <c r="K6" s="79"/>
      <c r="O6" s="591"/>
    </row>
    <row r="7" spans="1:16" s="225" customFormat="1" ht="15.75" x14ac:dyDescent="0.2">
      <c r="A7" s="224" t="s">
        <v>12</v>
      </c>
      <c r="B7" s="259" t="s">
        <v>553</v>
      </c>
      <c r="C7" s="252">
        <v>285158668</v>
      </c>
      <c r="D7" s="252">
        <f t="shared" si="3"/>
        <v>0</v>
      </c>
      <c r="E7" s="252">
        <v>285158668</v>
      </c>
      <c r="F7" s="79"/>
      <c r="G7" s="79">
        <f t="shared" si="4"/>
        <v>0</v>
      </c>
      <c r="H7" s="79"/>
      <c r="I7" s="79"/>
      <c r="J7" s="79">
        <f t="shared" si="5"/>
        <v>0</v>
      </c>
      <c r="K7" s="79"/>
      <c r="O7" s="591"/>
    </row>
    <row r="8" spans="1:16" s="225" customFormat="1" ht="15.75" x14ac:dyDescent="0.2">
      <c r="A8" s="224" t="s">
        <v>13</v>
      </c>
      <c r="B8" s="259" t="s">
        <v>14</v>
      </c>
      <c r="C8" s="252">
        <v>19247880</v>
      </c>
      <c r="D8" s="252">
        <f t="shared" si="3"/>
        <v>0</v>
      </c>
      <c r="E8" s="252">
        <v>19247880</v>
      </c>
      <c r="F8" s="79"/>
      <c r="G8" s="79">
        <f t="shared" si="4"/>
        <v>0</v>
      </c>
      <c r="H8" s="79"/>
      <c r="I8" s="79"/>
      <c r="J8" s="79">
        <f t="shared" si="5"/>
        <v>0</v>
      </c>
      <c r="K8" s="79"/>
      <c r="O8" s="591"/>
    </row>
    <row r="9" spans="1:16" s="225" customFormat="1" ht="15.75" x14ac:dyDescent="0.2">
      <c r="A9" s="224" t="s">
        <v>15</v>
      </c>
      <c r="B9" s="259" t="s">
        <v>554</v>
      </c>
      <c r="C9" s="266"/>
      <c r="D9" s="266">
        <f t="shared" si="3"/>
        <v>0</v>
      </c>
      <c r="E9" s="266"/>
      <c r="F9" s="232"/>
      <c r="G9" s="232">
        <f t="shared" si="4"/>
        <v>0</v>
      </c>
      <c r="H9" s="232"/>
      <c r="I9" s="232"/>
      <c r="J9" s="232">
        <f t="shared" si="5"/>
        <v>0</v>
      </c>
      <c r="K9" s="232"/>
      <c r="O9" s="591"/>
    </row>
    <row r="10" spans="1:16" s="223" customFormat="1" ht="16.5" thickBot="1" x14ac:dyDescent="0.25">
      <c r="A10" s="226" t="s">
        <v>16</v>
      </c>
      <c r="B10" s="260" t="s">
        <v>555</v>
      </c>
      <c r="C10" s="267">
        <v>0</v>
      </c>
      <c r="D10" s="267">
        <f t="shared" si="3"/>
        <v>0</v>
      </c>
      <c r="E10" s="267">
        <v>0</v>
      </c>
      <c r="F10" s="233"/>
      <c r="G10" s="233">
        <f t="shared" si="4"/>
        <v>0</v>
      </c>
      <c r="H10" s="233"/>
      <c r="I10" s="233"/>
      <c r="J10" s="233">
        <f t="shared" si="5"/>
        <v>0</v>
      </c>
      <c r="K10" s="233"/>
      <c r="O10" s="591"/>
    </row>
    <row r="11" spans="1:16" s="223" customFormat="1" ht="16.5" thickBot="1" x14ac:dyDescent="0.3">
      <c r="A11" s="51" t="s">
        <v>17</v>
      </c>
      <c r="B11" s="261" t="s">
        <v>18</v>
      </c>
      <c r="C11" s="265">
        <f>+C12+C13+C14+C15+C16</f>
        <v>35620000</v>
      </c>
      <c r="D11" s="265">
        <f>+D12+D13+D14+D15+D16</f>
        <v>0</v>
      </c>
      <c r="E11" s="265">
        <f>+E12+E13+E14+E15+E16</f>
        <v>35620000</v>
      </c>
      <c r="F11" s="265">
        <f t="shared" ref="F11:I11" si="6">+F12+F13+F14+F15+F16</f>
        <v>0</v>
      </c>
      <c r="G11" s="265">
        <f>+G12+G13+G14+G15+G16</f>
        <v>0</v>
      </c>
      <c r="H11" s="265">
        <f t="shared" ref="H11" si="7">+H12+H13+H14+H15+H16</f>
        <v>0</v>
      </c>
      <c r="I11" s="265">
        <f t="shared" si="6"/>
        <v>0</v>
      </c>
      <c r="J11" s="265">
        <f>+J12+J13+J14+J15+J16</f>
        <v>0</v>
      </c>
      <c r="K11" s="265">
        <f t="shared" ref="K11" si="8">+K12+K13+K14+K15+K16</f>
        <v>0</v>
      </c>
      <c r="O11" s="591"/>
    </row>
    <row r="12" spans="1:16" s="223" customFormat="1" ht="15" x14ac:dyDescent="0.2">
      <c r="A12" s="54" t="s">
        <v>19</v>
      </c>
      <c r="B12" s="258" t="s">
        <v>20</v>
      </c>
      <c r="C12" s="251"/>
      <c r="D12" s="251">
        <f t="shared" ref="D12:D16" si="9">E12-C12</f>
        <v>0</v>
      </c>
      <c r="E12" s="251"/>
      <c r="F12" s="76"/>
      <c r="G12" s="76">
        <f t="shared" ref="G12:G16" si="10">H12-F12</f>
        <v>0</v>
      </c>
      <c r="H12" s="76"/>
      <c r="I12" s="76"/>
      <c r="J12" s="76">
        <f t="shared" ref="J12:J16" si="11">K12-I12</f>
        <v>0</v>
      </c>
      <c r="K12" s="76"/>
      <c r="N12" s="593">
        <f>C12+'4. sz. mell'!C17+'3. sz. mell'!AN16</f>
        <v>0</v>
      </c>
      <c r="O12" s="593">
        <f>F12+'4. sz. mell'!F17+'3. sz. mell'!AO16</f>
        <v>0</v>
      </c>
      <c r="P12" s="593">
        <f>I12+'4. sz. mell'!I17+'3. sz. mell'!AP16</f>
        <v>0</v>
      </c>
    </row>
    <row r="13" spans="1:16" s="223" customFormat="1" ht="15" x14ac:dyDescent="0.2">
      <c r="A13" s="224" t="s">
        <v>21</v>
      </c>
      <c r="B13" s="259" t="s">
        <v>22</v>
      </c>
      <c r="C13" s="252"/>
      <c r="D13" s="252">
        <f t="shared" si="9"/>
        <v>0</v>
      </c>
      <c r="E13" s="252"/>
      <c r="F13" s="79"/>
      <c r="G13" s="79">
        <f t="shared" si="10"/>
        <v>0</v>
      </c>
      <c r="H13" s="79"/>
      <c r="I13" s="79"/>
      <c r="J13" s="79">
        <f t="shared" si="11"/>
        <v>0</v>
      </c>
      <c r="K13" s="79"/>
      <c r="N13" s="593">
        <f>C13+'4. sz. mell'!C18+'3. sz. mell'!AN17</f>
        <v>0</v>
      </c>
      <c r="O13" s="593">
        <f>F13+'4. sz. mell'!F18+'3. sz. mell'!AO17</f>
        <v>0</v>
      </c>
      <c r="P13" s="593">
        <f>I13+'4. sz. mell'!I18+'3. sz. mell'!AP17</f>
        <v>0</v>
      </c>
    </row>
    <row r="14" spans="1:16" s="223" customFormat="1" ht="15" x14ac:dyDescent="0.2">
      <c r="A14" s="224" t="s">
        <v>23</v>
      </c>
      <c r="B14" s="259" t="s">
        <v>24</v>
      </c>
      <c r="C14" s="252"/>
      <c r="D14" s="252">
        <f t="shared" si="9"/>
        <v>0</v>
      </c>
      <c r="E14" s="252"/>
      <c r="F14" s="79"/>
      <c r="G14" s="79">
        <f t="shared" si="10"/>
        <v>0</v>
      </c>
      <c r="H14" s="79"/>
      <c r="I14" s="79"/>
      <c r="J14" s="79">
        <f t="shared" si="11"/>
        <v>0</v>
      </c>
      <c r="K14" s="79"/>
      <c r="N14" s="593">
        <f>C14+'4. sz. mell'!C19+'3. sz. mell'!AN18</f>
        <v>0</v>
      </c>
      <c r="O14" s="593">
        <f>F14+'4. sz. mell'!F19+'3. sz. mell'!AO18</f>
        <v>0</v>
      </c>
      <c r="P14" s="593">
        <f>I14+'4. sz. mell'!I19+'3. sz. mell'!AP18</f>
        <v>0</v>
      </c>
    </row>
    <row r="15" spans="1:16" s="223" customFormat="1" ht="15" x14ac:dyDescent="0.2">
      <c r="A15" s="224" t="s">
        <v>25</v>
      </c>
      <c r="B15" s="259" t="s">
        <v>26</v>
      </c>
      <c r="C15" s="252"/>
      <c r="D15" s="252">
        <f t="shared" si="9"/>
        <v>0</v>
      </c>
      <c r="E15" s="252"/>
      <c r="F15" s="79"/>
      <c r="G15" s="79">
        <f t="shared" si="10"/>
        <v>0</v>
      </c>
      <c r="H15" s="79"/>
      <c r="I15" s="79"/>
      <c r="J15" s="79">
        <f t="shared" si="11"/>
        <v>0</v>
      </c>
      <c r="K15" s="79"/>
      <c r="N15" s="593">
        <f>C15+'4. sz. mell'!C20+'3. sz. mell'!AN19</f>
        <v>0</v>
      </c>
      <c r="O15" s="593">
        <f>F15+'4. sz. mell'!F20+'3. sz. mell'!AO19</f>
        <v>0</v>
      </c>
      <c r="P15" s="593">
        <f>I15+'4. sz. mell'!I20+'3. sz. mell'!AP19</f>
        <v>0</v>
      </c>
    </row>
    <row r="16" spans="1:16" s="223" customFormat="1" ht="15.75" thickBot="1" x14ac:dyDescent="0.25">
      <c r="A16" s="224" t="s">
        <v>27</v>
      </c>
      <c r="B16" s="259" t="s">
        <v>28</v>
      </c>
      <c r="C16" s="252">
        <v>35620000</v>
      </c>
      <c r="D16" s="252">
        <f t="shared" si="9"/>
        <v>0</v>
      </c>
      <c r="E16" s="252">
        <v>35620000</v>
      </c>
      <c r="F16" s="79"/>
      <c r="G16" s="79">
        <f t="shared" si="10"/>
        <v>0</v>
      </c>
      <c r="H16" s="79"/>
      <c r="I16" s="79"/>
      <c r="J16" s="79">
        <f t="shared" si="11"/>
        <v>0</v>
      </c>
      <c r="K16" s="79"/>
      <c r="N16" s="593">
        <f>C16+'4. sz. mell'!C21+'3. sz. mell'!AN20</f>
        <v>44387000</v>
      </c>
      <c r="O16" s="593">
        <f>F16+'4. sz. mell'!F21+'3. sz. mell'!AO20</f>
        <v>0</v>
      </c>
      <c r="P16" s="593">
        <f>I16+'4. sz. mell'!I21+'3. sz. mell'!AP20</f>
        <v>3500000</v>
      </c>
    </row>
    <row r="17" spans="1:22" s="225" customFormat="1" ht="16.5" thickBot="1" x14ac:dyDescent="0.3">
      <c r="A17" s="51" t="s">
        <v>29</v>
      </c>
      <c r="B17" s="257" t="s">
        <v>30</v>
      </c>
      <c r="C17" s="265">
        <f>+C18+C19+C20+C21+C22</f>
        <v>0</v>
      </c>
      <c r="D17" s="265">
        <f>+D18+D19+D20+D21+D22</f>
        <v>0</v>
      </c>
      <c r="E17" s="265">
        <f>+E18+E19+E20+E21+E22</f>
        <v>0</v>
      </c>
      <c r="F17" s="265">
        <f t="shared" ref="F17:I17" si="12">+F18+F19+F20+F21+F22</f>
        <v>1963877999</v>
      </c>
      <c r="G17" s="265">
        <f>+G18+G19+G20+G21+G22</f>
        <v>0</v>
      </c>
      <c r="H17" s="265">
        <f t="shared" ref="H17" si="13">+H18+H19+H20+H21+H22</f>
        <v>1963877999</v>
      </c>
      <c r="I17" s="265">
        <f t="shared" si="12"/>
        <v>0</v>
      </c>
      <c r="J17" s="265">
        <f>+J18+J19+J20+J21+J22</f>
        <v>0</v>
      </c>
      <c r="K17" s="265">
        <f t="shared" ref="K17" si="14">+K18+K19+K20+K21+K22</f>
        <v>0</v>
      </c>
      <c r="O17" s="591"/>
    </row>
    <row r="18" spans="1:22" s="225" customFormat="1" ht="15" x14ac:dyDescent="0.2">
      <c r="A18" s="54" t="s">
        <v>31</v>
      </c>
      <c r="B18" s="258" t="s">
        <v>32</v>
      </c>
      <c r="C18" s="251"/>
      <c r="D18" s="251">
        <f t="shared" ref="D18:D22" si="15">E18-C18</f>
        <v>0</v>
      </c>
      <c r="E18" s="251"/>
      <c r="F18" s="76">
        <v>29999999</v>
      </c>
      <c r="G18" s="76">
        <f t="shared" ref="G18:G22" si="16">H18-F18</f>
        <v>0</v>
      </c>
      <c r="H18" s="76">
        <v>29999999</v>
      </c>
      <c r="I18" s="76"/>
      <c r="J18" s="76">
        <f t="shared" ref="J18:J22" si="17">K18-I18</f>
        <v>0</v>
      </c>
      <c r="K18" s="76"/>
      <c r="N18" s="592">
        <f>C18+'4. sz. mell'!C24+'3. sz. mell'!AN23</f>
        <v>0</v>
      </c>
      <c r="O18" s="592">
        <f>F18+'4. sz. mell'!F24+'3. sz. mell'!AO23</f>
        <v>29999999</v>
      </c>
      <c r="P18" s="592">
        <f>I18+'4. sz. mell'!I24+'3. sz. mell'!AP23</f>
        <v>0</v>
      </c>
    </row>
    <row r="19" spans="1:22" s="223" customFormat="1" ht="15" x14ac:dyDescent="0.2">
      <c r="A19" s="224" t="s">
        <v>33</v>
      </c>
      <c r="B19" s="259" t="s">
        <v>34</v>
      </c>
      <c r="C19" s="252"/>
      <c r="D19" s="252">
        <f t="shared" si="15"/>
        <v>0</v>
      </c>
      <c r="E19" s="252"/>
      <c r="F19" s="79"/>
      <c r="G19" s="79">
        <f t="shared" si="16"/>
        <v>0</v>
      </c>
      <c r="H19" s="79"/>
      <c r="I19" s="79"/>
      <c r="J19" s="79">
        <f t="shared" si="17"/>
        <v>0</v>
      </c>
      <c r="K19" s="79"/>
      <c r="N19" s="592">
        <f>C19+'4. sz. mell'!C25+'3. sz. mell'!AN24</f>
        <v>0</v>
      </c>
      <c r="O19" s="592">
        <f>F19+'4. sz. mell'!F25+'3. sz. mell'!AO24</f>
        <v>0</v>
      </c>
      <c r="P19" s="592">
        <f>I19+'4. sz. mell'!I25+'3. sz. mell'!AP24</f>
        <v>0</v>
      </c>
    </row>
    <row r="20" spans="1:22" s="225" customFormat="1" ht="15" x14ac:dyDescent="0.2">
      <c r="A20" s="224" t="s">
        <v>35</v>
      </c>
      <c r="B20" s="259" t="s">
        <v>36</v>
      </c>
      <c r="C20" s="252"/>
      <c r="D20" s="252">
        <f t="shared" si="15"/>
        <v>0</v>
      </c>
      <c r="E20" s="252"/>
      <c r="F20" s="79"/>
      <c r="G20" s="79">
        <f t="shared" si="16"/>
        <v>0</v>
      </c>
      <c r="H20" s="79"/>
      <c r="I20" s="79"/>
      <c r="J20" s="79">
        <f t="shared" si="17"/>
        <v>0</v>
      </c>
      <c r="K20" s="79"/>
      <c r="N20" s="592">
        <f>C20+'4. sz. mell'!C26+'3. sz. mell'!AN25</f>
        <v>0</v>
      </c>
      <c r="O20" s="592">
        <f>F20+'4. sz. mell'!F26+'3. sz. mell'!AO25</f>
        <v>0</v>
      </c>
      <c r="P20" s="592">
        <f>I20+'4. sz. mell'!I26+'3. sz. mell'!AP25</f>
        <v>0</v>
      </c>
    </row>
    <row r="21" spans="1:22" s="225" customFormat="1" ht="15" x14ac:dyDescent="0.2">
      <c r="A21" s="224" t="s">
        <v>37</v>
      </c>
      <c r="B21" s="259" t="s">
        <v>38</v>
      </c>
      <c r="C21" s="252"/>
      <c r="D21" s="252">
        <f t="shared" si="15"/>
        <v>0</v>
      </c>
      <c r="E21" s="252"/>
      <c r="F21" s="79"/>
      <c r="G21" s="79">
        <f t="shared" si="16"/>
        <v>0</v>
      </c>
      <c r="H21" s="79"/>
      <c r="I21" s="79"/>
      <c r="J21" s="79">
        <f t="shared" si="17"/>
        <v>0</v>
      </c>
      <c r="K21" s="79"/>
      <c r="N21" s="592">
        <f>C21+'4. sz. mell'!C27+'3. sz. mell'!AN26</f>
        <v>0</v>
      </c>
      <c r="O21" s="592">
        <f>F21+'4. sz. mell'!F27+'3. sz. mell'!AO26</f>
        <v>0</v>
      </c>
      <c r="P21" s="592">
        <f>I21+'4. sz. mell'!I27+'3. sz. mell'!AP26</f>
        <v>0</v>
      </c>
    </row>
    <row r="22" spans="1:22" s="225" customFormat="1" ht="15.75" thickBot="1" x14ac:dyDescent="0.25">
      <c r="A22" s="224" t="s">
        <v>39</v>
      </c>
      <c r="B22" s="259" t="s">
        <v>40</v>
      </c>
      <c r="C22" s="252"/>
      <c r="D22" s="252">
        <f t="shared" si="15"/>
        <v>0</v>
      </c>
      <c r="E22" s="252"/>
      <c r="F22" s="590">
        <v>1933878000</v>
      </c>
      <c r="G22" s="590">
        <f t="shared" si="16"/>
        <v>0</v>
      </c>
      <c r="H22" s="590">
        <v>1933878000</v>
      </c>
      <c r="I22" s="79"/>
      <c r="J22" s="79">
        <f t="shared" si="17"/>
        <v>0</v>
      </c>
      <c r="K22" s="79"/>
      <c r="N22" s="592">
        <f>C22+'4. sz. mell'!C28+'3. sz. mell'!AN27</f>
        <v>0</v>
      </c>
      <c r="O22" s="592">
        <f>F22+'4. sz. mell'!F28+'3. sz. mell'!AO27</f>
        <v>1933878000</v>
      </c>
      <c r="P22" s="592">
        <f>I22+'4. sz. mell'!I28+'3. sz. mell'!AP27</f>
        <v>0</v>
      </c>
    </row>
    <row r="23" spans="1:22" s="225" customFormat="1" ht="16.5" thickBot="1" x14ac:dyDescent="0.3">
      <c r="A23" s="51" t="s">
        <v>41</v>
      </c>
      <c r="B23" s="257" t="s">
        <v>42</v>
      </c>
      <c r="C23" s="269">
        <f>SUM(C24:C30)</f>
        <v>108184897</v>
      </c>
      <c r="D23" s="269">
        <f>SUM(D24:D30)</f>
        <v>-1350000</v>
      </c>
      <c r="E23" s="269">
        <f>SUM(E24:E30)</f>
        <v>106834897</v>
      </c>
      <c r="F23" s="269">
        <f t="shared" ref="F23:I23" si="18">SUM(F24:F30)</f>
        <v>406033103</v>
      </c>
      <c r="G23" s="269">
        <f>SUM(G24:G30)</f>
        <v>1350000</v>
      </c>
      <c r="H23" s="269">
        <f t="shared" ref="H23" si="19">SUM(H24:H30)</f>
        <v>407383103</v>
      </c>
      <c r="I23" s="269">
        <f t="shared" si="18"/>
        <v>72582000</v>
      </c>
      <c r="J23" s="269">
        <f>SUM(J24:J30)</f>
        <v>0</v>
      </c>
      <c r="K23" s="269">
        <f t="shared" ref="K23" si="20">SUM(K24:K30)</f>
        <v>72582000</v>
      </c>
      <c r="O23" s="591"/>
    </row>
    <row r="24" spans="1:22" s="225" customFormat="1" ht="15.75" x14ac:dyDescent="0.2">
      <c r="A24" s="54" t="s">
        <v>405</v>
      </c>
      <c r="B24" s="75" t="s">
        <v>559</v>
      </c>
      <c r="C24" s="270">
        <v>56000000</v>
      </c>
      <c r="D24" s="270">
        <f t="shared" ref="D24:D30" si="21">E24-C24</f>
        <v>0</v>
      </c>
      <c r="E24" s="270">
        <v>56000000</v>
      </c>
      <c r="F24" s="270"/>
      <c r="G24" s="270">
        <f t="shared" ref="G24:G30" si="22">H24-F24</f>
        <v>0</v>
      </c>
      <c r="H24" s="270"/>
      <c r="I24" s="270"/>
      <c r="J24" s="270">
        <f t="shared" ref="J24:J30" si="23">K24-I24</f>
        <v>0</v>
      </c>
      <c r="K24" s="270"/>
      <c r="O24" s="591"/>
    </row>
    <row r="25" spans="1:22" s="225" customFormat="1" ht="15.75" x14ac:dyDescent="0.2">
      <c r="A25" s="54" t="s">
        <v>406</v>
      </c>
      <c r="B25" s="75" t="s">
        <v>600</v>
      </c>
      <c r="C25" s="270"/>
      <c r="D25" s="270">
        <f t="shared" si="21"/>
        <v>0</v>
      </c>
      <c r="E25" s="270"/>
      <c r="F25" s="183"/>
      <c r="G25" s="183">
        <f t="shared" si="22"/>
        <v>0</v>
      </c>
      <c r="H25" s="183"/>
      <c r="I25" s="183"/>
      <c r="J25" s="183">
        <f t="shared" si="23"/>
        <v>0</v>
      </c>
      <c r="K25" s="183"/>
      <c r="O25" s="591"/>
    </row>
    <row r="26" spans="1:22" s="225" customFormat="1" ht="15.75" x14ac:dyDescent="0.2">
      <c r="A26" s="54" t="s">
        <v>407</v>
      </c>
      <c r="B26" s="78" t="s">
        <v>560</v>
      </c>
      <c r="C26" s="252">
        <v>1884897</v>
      </c>
      <c r="D26" s="252">
        <f t="shared" si="21"/>
        <v>-1350000</v>
      </c>
      <c r="E26" s="252">
        <v>534897</v>
      </c>
      <c r="F26" s="79">
        <v>406033103</v>
      </c>
      <c r="G26" s="79">
        <f t="shared" si="22"/>
        <v>1350000</v>
      </c>
      <c r="H26" s="79">
        <v>407383103</v>
      </c>
      <c r="I26" s="79">
        <v>72582000</v>
      </c>
      <c r="J26" s="79">
        <f t="shared" si="23"/>
        <v>0</v>
      </c>
      <c r="K26" s="79">
        <v>72582000</v>
      </c>
      <c r="O26" s="591"/>
    </row>
    <row r="27" spans="1:22" s="225" customFormat="1" ht="15.75" x14ac:dyDescent="0.2">
      <c r="A27" s="54" t="s">
        <v>408</v>
      </c>
      <c r="B27" s="78" t="s">
        <v>561</v>
      </c>
      <c r="C27" s="252"/>
      <c r="D27" s="252">
        <f t="shared" si="21"/>
        <v>0</v>
      </c>
      <c r="E27" s="252"/>
      <c r="F27" s="79"/>
      <c r="G27" s="79">
        <f t="shared" si="22"/>
        <v>0</v>
      </c>
      <c r="H27" s="79"/>
      <c r="I27" s="79"/>
      <c r="J27" s="79">
        <f t="shared" si="23"/>
        <v>0</v>
      </c>
      <c r="K27" s="79"/>
      <c r="O27" s="591"/>
    </row>
    <row r="28" spans="1:22" s="225" customFormat="1" ht="15.75" x14ac:dyDescent="0.2">
      <c r="A28" s="54" t="s">
        <v>409</v>
      </c>
      <c r="B28" s="78" t="s">
        <v>562</v>
      </c>
      <c r="C28" s="252">
        <v>48500000</v>
      </c>
      <c r="D28" s="252">
        <f t="shared" si="21"/>
        <v>0</v>
      </c>
      <c r="E28" s="252">
        <v>48500000</v>
      </c>
      <c r="F28" s="79"/>
      <c r="G28" s="79">
        <f t="shared" si="22"/>
        <v>0</v>
      </c>
      <c r="H28" s="79"/>
      <c r="I28" s="79"/>
      <c r="J28" s="79">
        <f t="shared" si="23"/>
        <v>0</v>
      </c>
      <c r="K28" s="79"/>
      <c r="O28" s="591"/>
    </row>
    <row r="29" spans="1:22" s="225" customFormat="1" ht="15.75" x14ac:dyDescent="0.2">
      <c r="A29" s="54" t="s">
        <v>410</v>
      </c>
      <c r="B29" s="81" t="s">
        <v>563</v>
      </c>
      <c r="C29" s="252">
        <v>500000</v>
      </c>
      <c r="D29" s="252">
        <f t="shared" si="21"/>
        <v>0</v>
      </c>
      <c r="E29" s="252">
        <v>500000</v>
      </c>
      <c r="F29" s="79"/>
      <c r="G29" s="79">
        <f t="shared" si="22"/>
        <v>0</v>
      </c>
      <c r="H29" s="79"/>
      <c r="I29" s="79"/>
      <c r="J29" s="79">
        <f t="shared" si="23"/>
        <v>0</v>
      </c>
      <c r="K29" s="79"/>
      <c r="O29" s="591"/>
    </row>
    <row r="30" spans="1:22" s="225" customFormat="1" ht="16.5" thickBot="1" x14ac:dyDescent="0.25">
      <c r="A30" s="54" t="s">
        <v>602</v>
      </c>
      <c r="B30" s="81" t="s">
        <v>558</v>
      </c>
      <c r="C30" s="268">
        <v>1300000</v>
      </c>
      <c r="D30" s="268">
        <f t="shared" si="21"/>
        <v>0</v>
      </c>
      <c r="E30" s="268">
        <v>1300000</v>
      </c>
      <c r="F30" s="83"/>
      <c r="G30" s="83">
        <f t="shared" si="22"/>
        <v>0</v>
      </c>
      <c r="H30" s="83"/>
      <c r="I30" s="83"/>
      <c r="J30" s="83">
        <f t="shared" si="23"/>
        <v>0</v>
      </c>
      <c r="K30" s="83"/>
      <c r="O30" s="591"/>
    </row>
    <row r="31" spans="1:22" s="225" customFormat="1" ht="16.5" thickBot="1" x14ac:dyDescent="0.3">
      <c r="A31" s="51" t="s">
        <v>43</v>
      </c>
      <c r="B31" s="257" t="s">
        <v>44</v>
      </c>
      <c r="C31" s="265">
        <f>SUM(C32:C41)</f>
        <v>119341000</v>
      </c>
      <c r="D31" s="265">
        <f>SUM(D32:D41)</f>
        <v>-1100000</v>
      </c>
      <c r="E31" s="265">
        <f>SUM(E32:E41)</f>
        <v>118241000</v>
      </c>
      <c r="F31" s="265">
        <f t="shared" ref="F31:I31" si="24">SUM(F32:F41)</f>
        <v>24784000</v>
      </c>
      <c r="G31" s="265">
        <f>SUM(G32:G41)</f>
        <v>-11560000</v>
      </c>
      <c r="H31" s="265">
        <f t="shared" ref="H31" si="25">SUM(H32:H41)</f>
        <v>13224000</v>
      </c>
      <c r="I31" s="265">
        <f t="shared" si="24"/>
        <v>0</v>
      </c>
      <c r="J31" s="265">
        <f>SUM(J32:J41)</f>
        <v>0</v>
      </c>
      <c r="K31" s="265">
        <f t="shared" ref="K31" si="26">SUM(K32:K41)</f>
        <v>0</v>
      </c>
      <c r="O31" s="591"/>
    </row>
    <row r="32" spans="1:22" s="225" customFormat="1" ht="15" x14ac:dyDescent="0.2">
      <c r="A32" s="54" t="s">
        <v>45</v>
      </c>
      <c r="B32" s="258" t="s">
        <v>46</v>
      </c>
      <c r="C32" s="251"/>
      <c r="D32" s="251">
        <f t="shared" ref="D32:D41" si="27">E32-C32</f>
        <v>0</v>
      </c>
      <c r="E32" s="251"/>
      <c r="F32" s="76"/>
      <c r="G32" s="76">
        <f t="shared" ref="G32:G41" si="28">H32-F32</f>
        <v>0</v>
      </c>
      <c r="H32" s="76"/>
      <c r="I32" s="76"/>
      <c r="J32" s="76">
        <f t="shared" ref="J32:J41" si="29">K32-I32</f>
        <v>0</v>
      </c>
      <c r="K32" s="76"/>
      <c r="N32" s="592">
        <f>C32+'4. sz. mell'!C6+'3. sz. mell'!AN5</f>
        <v>0</v>
      </c>
      <c r="O32" s="592">
        <f>D32+'4. sz. mell'!D6+'3. sz. mell'!AO5</f>
        <v>0</v>
      </c>
      <c r="P32" s="592">
        <f>E32+'4. sz. mell'!E6+'3. sz. mell'!AP5</f>
        <v>0</v>
      </c>
      <c r="Q32" s="592">
        <f>F32+'4. sz. mell'!F6+'3. sz. mell'!AQ5</f>
        <v>0</v>
      </c>
      <c r="R32" s="592">
        <f>G32+'4. sz. mell'!G6+'3. sz. mell'!AR5</f>
        <v>0</v>
      </c>
      <c r="S32" s="592">
        <f>H32+'4. sz. mell'!H6+'3. sz. mell'!AS5</f>
        <v>0</v>
      </c>
      <c r="T32" s="592">
        <f>I32+'4. sz. mell'!I6+'3. sz. mell'!AT5</f>
        <v>0</v>
      </c>
      <c r="U32" s="592">
        <f>J32+'4. sz. mell'!J6+'3. sz. mell'!AU5</f>
        <v>0</v>
      </c>
      <c r="V32" s="592">
        <f>K32+'4. sz. mell'!K6+'3. sz. mell'!AV5</f>
        <v>0</v>
      </c>
    </row>
    <row r="33" spans="1:22" s="225" customFormat="1" ht="15" x14ac:dyDescent="0.2">
      <c r="A33" s="224" t="s">
        <v>47</v>
      </c>
      <c r="B33" s="259" t="s">
        <v>48</v>
      </c>
      <c r="C33" s="252"/>
      <c r="D33" s="252">
        <f t="shared" si="27"/>
        <v>0</v>
      </c>
      <c r="E33" s="252"/>
      <c r="F33" s="79"/>
      <c r="G33" s="79">
        <f t="shared" si="28"/>
        <v>0</v>
      </c>
      <c r="H33" s="79"/>
      <c r="I33" s="79"/>
      <c r="J33" s="79">
        <f t="shared" si="29"/>
        <v>0</v>
      </c>
      <c r="K33" s="79"/>
      <c r="N33" s="592">
        <f>C33+'4. sz. mell'!C7+'3. sz. mell'!AN6</f>
        <v>0</v>
      </c>
      <c r="O33" s="592">
        <f>D33+'4. sz. mell'!D7+'3. sz. mell'!AO6</f>
        <v>0</v>
      </c>
      <c r="P33" s="592">
        <f>E33+'4. sz. mell'!E7+'3. sz. mell'!AP6</f>
        <v>0</v>
      </c>
      <c r="Q33" s="592">
        <f>F33+'4. sz. mell'!F7+'3. sz. mell'!AQ6</f>
        <v>0</v>
      </c>
      <c r="R33" s="592">
        <f>G33+'4. sz. mell'!G7+'3. sz. mell'!AR6</f>
        <v>0</v>
      </c>
      <c r="S33" s="592">
        <f>H33+'4. sz. mell'!H7+'3. sz. mell'!AS6</f>
        <v>0</v>
      </c>
      <c r="T33" s="592">
        <f>I33+'4. sz. mell'!I7+'3. sz. mell'!AT6</f>
        <v>84000</v>
      </c>
      <c r="U33" s="592">
        <f>J33+'4. sz. mell'!J7+'3. sz. mell'!AU6</f>
        <v>0</v>
      </c>
      <c r="V33" s="592">
        <f>K33+'4. sz. mell'!K7+'3. sz. mell'!AV6</f>
        <v>84000</v>
      </c>
    </row>
    <row r="34" spans="1:22" s="225" customFormat="1" ht="15" x14ac:dyDescent="0.2">
      <c r="A34" s="224" t="s">
        <v>49</v>
      </c>
      <c r="B34" s="259" t="s">
        <v>50</v>
      </c>
      <c r="C34" s="252"/>
      <c r="D34" s="252">
        <f t="shared" si="27"/>
        <v>0</v>
      </c>
      <c r="E34" s="252"/>
      <c r="F34" s="79"/>
      <c r="G34" s="79">
        <f t="shared" si="28"/>
        <v>0</v>
      </c>
      <c r="H34" s="79"/>
      <c r="I34" s="79"/>
      <c r="J34" s="79">
        <f t="shared" si="29"/>
        <v>0</v>
      </c>
      <c r="K34" s="79"/>
      <c r="N34" s="592">
        <f>C34+'4. sz. mell'!C8+'3. sz. mell'!AN7</f>
        <v>0</v>
      </c>
      <c r="O34" s="592">
        <f>D34+'4. sz. mell'!D8+'3. sz. mell'!AO7</f>
        <v>0</v>
      </c>
      <c r="P34" s="592">
        <f>E34+'4. sz. mell'!E8+'3. sz. mell'!AP7</f>
        <v>0</v>
      </c>
      <c r="Q34" s="592">
        <f>F34+'4. sz. mell'!F8+'3. sz. mell'!AQ7</f>
        <v>0</v>
      </c>
      <c r="R34" s="592">
        <f>G34+'4. sz. mell'!G8+'3. sz. mell'!AR7</f>
        <v>0</v>
      </c>
      <c r="S34" s="592">
        <f>H34+'4. sz. mell'!H8+'3. sz. mell'!AS7</f>
        <v>0</v>
      </c>
      <c r="T34" s="592">
        <f>I34+'4. sz. mell'!I8+'3. sz. mell'!AT7</f>
        <v>0</v>
      </c>
      <c r="U34" s="592">
        <f>J34+'4. sz. mell'!J8+'3. sz. mell'!AU7</f>
        <v>0</v>
      </c>
      <c r="V34" s="592">
        <f>K34+'4. sz. mell'!K8+'3. sz. mell'!AV7</f>
        <v>0</v>
      </c>
    </row>
    <row r="35" spans="1:22" s="225" customFormat="1" ht="15" x14ac:dyDescent="0.2">
      <c r="A35" s="224" t="s">
        <v>51</v>
      </c>
      <c r="B35" s="259" t="s">
        <v>52</v>
      </c>
      <c r="C35" s="252">
        <v>56500000</v>
      </c>
      <c r="D35" s="252">
        <f t="shared" si="27"/>
        <v>0</v>
      </c>
      <c r="E35" s="252">
        <v>56500000</v>
      </c>
      <c r="F35" s="79">
        <v>2000000</v>
      </c>
      <c r="G35" s="79">
        <f t="shared" si="28"/>
        <v>0</v>
      </c>
      <c r="H35" s="79">
        <v>2000000</v>
      </c>
      <c r="I35" s="79"/>
      <c r="J35" s="79">
        <f t="shared" si="29"/>
        <v>0</v>
      </c>
      <c r="K35" s="79"/>
      <c r="N35" s="592">
        <f>C35+'4. sz. mell'!C9+'3. sz. mell'!AN8</f>
        <v>56500000</v>
      </c>
      <c r="O35" s="592">
        <f>D35+'4. sz. mell'!D9+'3. sz. mell'!AO8</f>
        <v>0</v>
      </c>
      <c r="P35" s="592">
        <f>E35+'4. sz. mell'!E9+'3. sz. mell'!AP8</f>
        <v>56500000</v>
      </c>
      <c r="Q35" s="592">
        <f>F35+'4. sz. mell'!F9+'3. sz. mell'!AQ8</f>
        <v>2000000</v>
      </c>
      <c r="R35" s="592">
        <f>G35+'4. sz. mell'!G9+'3. sz. mell'!AR8</f>
        <v>0</v>
      </c>
      <c r="S35" s="592">
        <f>H35+'4. sz. mell'!H9+'3. sz. mell'!AS8</f>
        <v>2000000</v>
      </c>
      <c r="T35" s="592">
        <f>I35+'4. sz. mell'!I9+'3. sz. mell'!AT8</f>
        <v>0</v>
      </c>
      <c r="U35" s="592">
        <f>J35+'4. sz. mell'!J9+'3. sz. mell'!AU8</f>
        <v>0</v>
      </c>
      <c r="V35" s="592">
        <f>K35+'4. sz. mell'!K9+'3. sz. mell'!AV8</f>
        <v>0</v>
      </c>
    </row>
    <row r="36" spans="1:22" s="225" customFormat="1" ht="15" x14ac:dyDescent="0.2">
      <c r="A36" s="224" t="s">
        <v>53</v>
      </c>
      <c r="B36" s="259" t="s">
        <v>54</v>
      </c>
      <c r="C36" s="252"/>
      <c r="D36" s="252">
        <f t="shared" si="27"/>
        <v>0</v>
      </c>
      <c r="E36" s="252"/>
      <c r="F36" s="79"/>
      <c r="G36" s="79">
        <f t="shared" si="28"/>
        <v>0</v>
      </c>
      <c r="H36" s="79"/>
      <c r="I36" s="79"/>
      <c r="J36" s="79">
        <f t="shared" si="29"/>
        <v>0</v>
      </c>
      <c r="K36" s="79"/>
      <c r="N36" s="592">
        <f>C36+'4. sz. mell'!C10+'3. sz. mell'!AN9</f>
        <v>0</v>
      </c>
      <c r="O36" s="592">
        <f>D36+'4. sz. mell'!D10+'3. sz. mell'!AO9</f>
        <v>0</v>
      </c>
      <c r="P36" s="592">
        <f>E36+'4. sz. mell'!E10+'3. sz. mell'!AP9</f>
        <v>0</v>
      </c>
      <c r="Q36" s="592">
        <f>F36+'4. sz. mell'!F10+'3. sz. mell'!AQ9</f>
        <v>0</v>
      </c>
      <c r="R36" s="592">
        <f>G36+'4. sz. mell'!G10+'3. sz. mell'!AR9</f>
        <v>0</v>
      </c>
      <c r="S36" s="592">
        <f>H36+'4. sz. mell'!H10+'3. sz. mell'!AS9</f>
        <v>0</v>
      </c>
      <c r="T36" s="592">
        <f>I36+'4. sz. mell'!I10+'3. sz. mell'!AT9</f>
        <v>0</v>
      </c>
      <c r="U36" s="592">
        <f>J36+'4. sz. mell'!J10+'3. sz. mell'!AU9</f>
        <v>0</v>
      </c>
      <c r="V36" s="592">
        <f>K36+'4. sz. mell'!K10+'3. sz. mell'!AV9</f>
        <v>0</v>
      </c>
    </row>
    <row r="37" spans="1:22" s="225" customFormat="1" ht="15" x14ac:dyDescent="0.2">
      <c r="A37" s="224" t="s">
        <v>55</v>
      </c>
      <c r="B37" s="259" t="s">
        <v>56</v>
      </c>
      <c r="C37" s="252"/>
      <c r="D37" s="252">
        <f t="shared" si="27"/>
        <v>0</v>
      </c>
      <c r="E37" s="252"/>
      <c r="F37" s="79"/>
      <c r="G37" s="79">
        <f t="shared" si="28"/>
        <v>0</v>
      </c>
      <c r="H37" s="79"/>
      <c r="I37" s="79"/>
      <c r="J37" s="79">
        <f t="shared" si="29"/>
        <v>0</v>
      </c>
      <c r="K37" s="79"/>
      <c r="N37" s="592">
        <f>C37+'4. sz. mell'!C11+'3. sz. mell'!AN10</f>
        <v>0</v>
      </c>
      <c r="O37" s="592">
        <f>D37+'4. sz. mell'!D11+'3. sz. mell'!AO10</f>
        <v>0</v>
      </c>
      <c r="P37" s="592">
        <f>E37+'4. sz. mell'!E11+'3. sz. mell'!AP10</f>
        <v>0</v>
      </c>
      <c r="Q37" s="592">
        <f>F37+'4. sz. mell'!F11+'3. sz. mell'!AQ10</f>
        <v>0</v>
      </c>
      <c r="R37" s="592">
        <f>G37+'4. sz. mell'!G11+'3. sz. mell'!AR10</f>
        <v>0</v>
      </c>
      <c r="S37" s="592">
        <f>H37+'4. sz. mell'!H11+'3. sz. mell'!AS10</f>
        <v>0</v>
      </c>
      <c r="T37" s="592">
        <f>I37+'4. sz. mell'!I11+'3. sz. mell'!AT10</f>
        <v>23000</v>
      </c>
      <c r="U37" s="592">
        <f>J37+'4. sz. mell'!J11+'3. sz. mell'!AU10</f>
        <v>0</v>
      </c>
      <c r="V37" s="592">
        <f>K37+'4. sz. mell'!K11+'3. sz. mell'!AV10</f>
        <v>23000</v>
      </c>
    </row>
    <row r="38" spans="1:22" s="225" customFormat="1" ht="15" x14ac:dyDescent="0.2">
      <c r="A38" s="224" t="s">
        <v>57</v>
      </c>
      <c r="B38" s="259" t="s">
        <v>58</v>
      </c>
      <c r="C38" s="252"/>
      <c r="D38" s="252">
        <f t="shared" si="27"/>
        <v>0</v>
      </c>
      <c r="E38" s="252"/>
      <c r="F38" s="79"/>
      <c r="G38" s="79">
        <f t="shared" si="28"/>
        <v>0</v>
      </c>
      <c r="H38" s="79"/>
      <c r="I38" s="79"/>
      <c r="J38" s="79">
        <f t="shared" si="29"/>
        <v>0</v>
      </c>
      <c r="K38" s="79"/>
      <c r="N38" s="592">
        <f>C38+'4. sz. mell'!C12+'3. sz. mell'!AN11</f>
        <v>0</v>
      </c>
      <c r="O38" s="592">
        <f>D38+'4. sz. mell'!D12+'3. sz. mell'!AO11</f>
        <v>0</v>
      </c>
      <c r="P38" s="592">
        <f>E38+'4. sz. mell'!E12+'3. sz. mell'!AP11</f>
        <v>0</v>
      </c>
      <c r="Q38" s="592">
        <f>F38+'4. sz. mell'!F12+'3. sz. mell'!AQ11</f>
        <v>0</v>
      </c>
      <c r="R38" s="592">
        <f>G38+'4. sz. mell'!G12+'3. sz. mell'!AR11</f>
        <v>0</v>
      </c>
      <c r="S38" s="592">
        <f>H38+'4. sz. mell'!H12+'3. sz. mell'!AS11</f>
        <v>0</v>
      </c>
      <c r="T38" s="592">
        <f>I38+'4. sz. mell'!I12+'3. sz. mell'!AT11</f>
        <v>0</v>
      </c>
      <c r="U38" s="592">
        <f>J38+'4. sz. mell'!J12+'3. sz. mell'!AU11</f>
        <v>0</v>
      </c>
      <c r="V38" s="592">
        <f>K38+'4. sz. mell'!K12+'3. sz. mell'!AV11</f>
        <v>0</v>
      </c>
    </row>
    <row r="39" spans="1:22" s="225" customFormat="1" ht="15" x14ac:dyDescent="0.2">
      <c r="A39" s="224" t="s">
        <v>59</v>
      </c>
      <c r="B39" s="259" t="s">
        <v>60</v>
      </c>
      <c r="C39" s="252"/>
      <c r="D39" s="252">
        <f t="shared" si="27"/>
        <v>0</v>
      </c>
      <c r="E39" s="252"/>
      <c r="F39" s="79"/>
      <c r="G39" s="79">
        <f t="shared" si="28"/>
        <v>0</v>
      </c>
      <c r="H39" s="79"/>
      <c r="I39" s="79"/>
      <c r="J39" s="79">
        <f t="shared" si="29"/>
        <v>0</v>
      </c>
      <c r="K39" s="79"/>
      <c r="N39" s="592">
        <f>C39+'4. sz. mell'!C13+'3. sz. mell'!AN12</f>
        <v>0</v>
      </c>
      <c r="O39" s="592">
        <f>D39+'4. sz. mell'!D13+'3. sz. mell'!AO12</f>
        <v>0</v>
      </c>
      <c r="P39" s="592">
        <f>E39+'4. sz. mell'!E13+'3. sz. mell'!AP12</f>
        <v>0</v>
      </c>
      <c r="Q39" s="592">
        <f>F39+'4. sz. mell'!F13+'3. sz. mell'!AQ12</f>
        <v>0</v>
      </c>
      <c r="R39" s="592">
        <f>G39+'4. sz. mell'!G13+'3. sz. mell'!AR12</f>
        <v>0</v>
      </c>
      <c r="S39" s="592">
        <f>H39+'4. sz. mell'!H13+'3. sz. mell'!AS12</f>
        <v>0</v>
      </c>
      <c r="T39" s="592">
        <f>I39+'4. sz. mell'!I13+'3. sz. mell'!AT12</f>
        <v>0</v>
      </c>
      <c r="U39" s="592">
        <f>J39+'4. sz. mell'!J13+'3. sz. mell'!AU12</f>
        <v>0</v>
      </c>
      <c r="V39" s="592">
        <f>K39+'4. sz. mell'!K13+'3. sz. mell'!AV12</f>
        <v>0</v>
      </c>
    </row>
    <row r="40" spans="1:22" s="225" customFormat="1" ht="15" x14ac:dyDescent="0.2">
      <c r="A40" s="224" t="s">
        <v>61</v>
      </c>
      <c r="B40" s="259" t="s">
        <v>62</v>
      </c>
      <c r="C40" s="253"/>
      <c r="D40" s="253">
        <f t="shared" si="27"/>
        <v>0</v>
      </c>
      <c r="E40" s="253"/>
      <c r="F40" s="85"/>
      <c r="G40" s="85">
        <f t="shared" si="28"/>
        <v>0</v>
      </c>
      <c r="H40" s="85"/>
      <c r="I40" s="85"/>
      <c r="J40" s="85">
        <f t="shared" si="29"/>
        <v>0</v>
      </c>
      <c r="K40" s="85"/>
      <c r="N40" s="592">
        <f>C40+'4. sz. mell'!C14+'3. sz. mell'!AN13</f>
        <v>0</v>
      </c>
      <c r="O40" s="592">
        <f>D40+'4. sz. mell'!D14+'3. sz. mell'!AO13</f>
        <v>0</v>
      </c>
      <c r="P40" s="592">
        <f>E40+'4. sz. mell'!E14+'3. sz. mell'!AP13</f>
        <v>0</v>
      </c>
      <c r="Q40" s="592">
        <f>F40+'4. sz. mell'!F14+'3. sz. mell'!AQ13</f>
        <v>0</v>
      </c>
      <c r="R40" s="592">
        <f>G40+'4. sz. mell'!G14+'3. sz. mell'!AR13</f>
        <v>0</v>
      </c>
      <c r="S40" s="592">
        <f>H40+'4. sz. mell'!H14+'3. sz. mell'!AS13</f>
        <v>0</v>
      </c>
      <c r="T40" s="592">
        <f>I40+'4. sz. mell'!I14+'3. sz. mell'!AT13</f>
        <v>0</v>
      </c>
      <c r="U40" s="592">
        <f>J40+'4. sz. mell'!J14+'3. sz. mell'!AU13</f>
        <v>0</v>
      </c>
      <c r="V40" s="592">
        <f>K40+'4. sz. mell'!K14+'3. sz. mell'!AV13</f>
        <v>0</v>
      </c>
    </row>
    <row r="41" spans="1:22" s="225" customFormat="1" ht="15.75" thickBot="1" x14ac:dyDescent="0.25">
      <c r="A41" s="226" t="s">
        <v>63</v>
      </c>
      <c r="B41" s="260" t="s">
        <v>64</v>
      </c>
      <c r="C41" s="254">
        <v>62841000</v>
      </c>
      <c r="D41" s="254">
        <f t="shared" si="27"/>
        <v>-1100000</v>
      </c>
      <c r="E41" s="254">
        <v>61741000</v>
      </c>
      <c r="F41" s="86">
        <v>22784000</v>
      </c>
      <c r="G41" s="86">
        <f t="shared" si="28"/>
        <v>-11560000</v>
      </c>
      <c r="H41" s="86">
        <v>11224000</v>
      </c>
      <c r="I41" s="86"/>
      <c r="J41" s="86">
        <f t="shared" si="29"/>
        <v>0</v>
      </c>
      <c r="K41" s="86"/>
      <c r="N41" s="592">
        <f>C41+'4. sz. mell'!C15+'3. sz. mell'!AN14</f>
        <v>133799000</v>
      </c>
      <c r="O41" s="592">
        <f>D41+'4. sz. mell'!D15+'3. sz. mell'!AO14</f>
        <v>1300000</v>
      </c>
      <c r="P41" s="592">
        <f>E41+'4. sz. mell'!E15+'3. sz. mell'!AP14</f>
        <v>135099000</v>
      </c>
      <c r="Q41" s="592">
        <f>F41+'4. sz. mell'!F15+'3. sz. mell'!AQ14</f>
        <v>23609000</v>
      </c>
      <c r="R41" s="592">
        <f>G41+'4. sz. mell'!G15+'3. sz. mell'!AR14</f>
        <v>0</v>
      </c>
      <c r="S41" s="592">
        <f>H41+'4. sz. mell'!H15+'3. sz. mell'!AS14</f>
        <v>23609000</v>
      </c>
      <c r="T41" s="592">
        <f>I41+'4. sz. mell'!I15+'3. sz. mell'!AT14</f>
        <v>0</v>
      </c>
      <c r="U41" s="592">
        <f>J41+'4. sz. mell'!J15+'3. sz. mell'!AU14</f>
        <v>0</v>
      </c>
      <c r="V41" s="592">
        <f>K41+'4. sz. mell'!K15+'3. sz. mell'!AV14</f>
        <v>0</v>
      </c>
    </row>
    <row r="42" spans="1:22" s="225" customFormat="1" ht="16.5" thickBot="1" x14ac:dyDescent="0.3">
      <c r="A42" s="51" t="s">
        <v>65</v>
      </c>
      <c r="B42" s="257" t="s">
        <v>66</v>
      </c>
      <c r="C42" s="265">
        <f t="shared" ref="C42:K42" si="30">SUM(C43:C47)</f>
        <v>0</v>
      </c>
      <c r="D42" s="265">
        <f t="shared" si="30"/>
        <v>0</v>
      </c>
      <c r="E42" s="265">
        <f t="shared" si="30"/>
        <v>0</v>
      </c>
      <c r="F42" s="52">
        <f t="shared" si="30"/>
        <v>22000000</v>
      </c>
      <c r="G42" s="52">
        <f t="shared" si="30"/>
        <v>0</v>
      </c>
      <c r="H42" s="52">
        <f t="shared" si="30"/>
        <v>22000000</v>
      </c>
      <c r="I42" s="52">
        <f t="shared" si="30"/>
        <v>0</v>
      </c>
      <c r="J42" s="52">
        <f t="shared" si="30"/>
        <v>0</v>
      </c>
      <c r="K42" s="52">
        <f t="shared" si="30"/>
        <v>0</v>
      </c>
      <c r="O42" s="591"/>
    </row>
    <row r="43" spans="1:22" s="225" customFormat="1" ht="15.75" x14ac:dyDescent="0.2">
      <c r="A43" s="54" t="s">
        <v>67</v>
      </c>
      <c r="B43" s="258" t="s">
        <v>68</v>
      </c>
      <c r="C43" s="271"/>
      <c r="D43" s="271">
        <f t="shared" ref="D43:D47" si="31">E43-C43</f>
        <v>0</v>
      </c>
      <c r="E43" s="271"/>
      <c r="F43" s="87"/>
      <c r="G43" s="87">
        <f t="shared" ref="G43:G47" si="32">H43-F43</f>
        <v>0</v>
      </c>
      <c r="H43" s="87"/>
      <c r="I43" s="87"/>
      <c r="J43" s="87">
        <f t="shared" ref="J43:J47" si="33">K43-I43</f>
        <v>0</v>
      </c>
      <c r="K43" s="87"/>
      <c r="O43" s="591"/>
    </row>
    <row r="44" spans="1:22" s="225" customFormat="1" ht="15.75" x14ac:dyDescent="0.2">
      <c r="A44" s="224" t="s">
        <v>69</v>
      </c>
      <c r="B44" s="259" t="s">
        <v>70</v>
      </c>
      <c r="C44" s="253"/>
      <c r="D44" s="253">
        <f t="shared" si="31"/>
        <v>0</v>
      </c>
      <c r="E44" s="253"/>
      <c r="F44" s="85">
        <v>22000000</v>
      </c>
      <c r="G44" s="85">
        <f t="shared" si="32"/>
        <v>0</v>
      </c>
      <c r="H44" s="85">
        <v>22000000</v>
      </c>
      <c r="I44" s="85"/>
      <c r="J44" s="85">
        <f t="shared" si="33"/>
        <v>0</v>
      </c>
      <c r="K44" s="85"/>
      <c r="O44" s="591"/>
    </row>
    <row r="45" spans="1:22" s="225" customFormat="1" ht="15.75" x14ac:dyDescent="0.2">
      <c r="A45" s="224" t="s">
        <v>71</v>
      </c>
      <c r="B45" s="259" t="s">
        <v>72</v>
      </c>
      <c r="C45" s="253"/>
      <c r="D45" s="253">
        <f t="shared" si="31"/>
        <v>0</v>
      </c>
      <c r="E45" s="253"/>
      <c r="F45" s="85"/>
      <c r="G45" s="85">
        <f t="shared" si="32"/>
        <v>0</v>
      </c>
      <c r="H45" s="85"/>
      <c r="I45" s="85"/>
      <c r="J45" s="85">
        <f t="shared" si="33"/>
        <v>0</v>
      </c>
      <c r="K45" s="85"/>
      <c r="O45" s="591"/>
    </row>
    <row r="46" spans="1:22" s="225" customFormat="1" ht="15.75" x14ac:dyDescent="0.2">
      <c r="A46" s="224" t="s">
        <v>73</v>
      </c>
      <c r="B46" s="259" t="s">
        <v>74</v>
      </c>
      <c r="C46" s="253"/>
      <c r="D46" s="253">
        <f t="shared" si="31"/>
        <v>0</v>
      </c>
      <c r="E46" s="253"/>
      <c r="F46" s="85"/>
      <c r="G46" s="85">
        <f t="shared" si="32"/>
        <v>0</v>
      </c>
      <c r="H46" s="85"/>
      <c r="I46" s="85"/>
      <c r="J46" s="85">
        <f t="shared" si="33"/>
        <v>0</v>
      </c>
      <c r="K46" s="85"/>
      <c r="O46" s="591"/>
    </row>
    <row r="47" spans="1:22" s="225" customFormat="1" ht="16.5" thickBot="1" x14ac:dyDescent="0.25">
      <c r="A47" s="226" t="s">
        <v>75</v>
      </c>
      <c r="B47" s="260" t="s">
        <v>76</v>
      </c>
      <c r="C47" s="254"/>
      <c r="D47" s="254">
        <f t="shared" si="31"/>
        <v>0</v>
      </c>
      <c r="E47" s="254"/>
      <c r="F47" s="86"/>
      <c r="G47" s="86">
        <f t="shared" si="32"/>
        <v>0</v>
      </c>
      <c r="H47" s="86"/>
      <c r="I47" s="86"/>
      <c r="J47" s="86">
        <f t="shared" si="33"/>
        <v>0</v>
      </c>
      <c r="K47" s="86"/>
      <c r="O47" s="591"/>
    </row>
    <row r="48" spans="1:22" s="225" customFormat="1" ht="16.5" thickBot="1" x14ac:dyDescent="0.3">
      <c r="A48" s="51" t="s">
        <v>77</v>
      </c>
      <c r="B48" s="257" t="s">
        <v>78</v>
      </c>
      <c r="C48" s="265">
        <f t="shared" ref="C48:K48" si="34">SUM(C49:C51)</f>
        <v>0</v>
      </c>
      <c r="D48" s="265">
        <f t="shared" si="34"/>
        <v>0</v>
      </c>
      <c r="E48" s="265">
        <f t="shared" si="34"/>
        <v>0</v>
      </c>
      <c r="F48" s="52">
        <f t="shared" si="34"/>
        <v>0</v>
      </c>
      <c r="G48" s="52">
        <f t="shared" si="34"/>
        <v>0</v>
      </c>
      <c r="H48" s="52">
        <f t="shared" si="34"/>
        <v>0</v>
      </c>
      <c r="I48" s="52">
        <f t="shared" si="34"/>
        <v>0</v>
      </c>
      <c r="J48" s="52">
        <f t="shared" si="34"/>
        <v>0</v>
      </c>
      <c r="K48" s="52">
        <f t="shared" si="34"/>
        <v>0</v>
      </c>
      <c r="O48" s="591"/>
    </row>
    <row r="49" spans="1:15" s="225" customFormat="1" ht="15.75" x14ac:dyDescent="0.2">
      <c r="A49" s="54" t="s">
        <v>568</v>
      </c>
      <c r="B49" s="258" t="s">
        <v>565</v>
      </c>
      <c r="C49" s="251"/>
      <c r="D49" s="251">
        <f t="shared" ref="D49:D53" si="35">E49-C49</f>
        <v>0</v>
      </c>
      <c r="E49" s="251"/>
      <c r="F49" s="76"/>
      <c r="G49" s="76">
        <f t="shared" ref="G49:G53" si="36">H49-F49</f>
        <v>0</v>
      </c>
      <c r="H49" s="76"/>
      <c r="I49" s="76"/>
      <c r="J49" s="76">
        <f t="shared" ref="J49:J53" si="37">K49-I49</f>
        <v>0</v>
      </c>
      <c r="K49" s="76"/>
      <c r="O49" s="591"/>
    </row>
    <row r="50" spans="1:15" s="225" customFormat="1" ht="22.5" x14ac:dyDescent="0.2">
      <c r="A50" s="54" t="s">
        <v>569</v>
      </c>
      <c r="B50" s="259" t="s">
        <v>566</v>
      </c>
      <c r="C50" s="252"/>
      <c r="D50" s="252">
        <f t="shared" si="35"/>
        <v>0</v>
      </c>
      <c r="E50" s="252"/>
      <c r="F50" s="79"/>
      <c r="G50" s="79">
        <f t="shared" si="36"/>
        <v>0</v>
      </c>
      <c r="H50" s="79"/>
      <c r="I50" s="79"/>
      <c r="J50" s="79">
        <f t="shared" si="37"/>
        <v>0</v>
      </c>
      <c r="K50" s="79"/>
      <c r="O50" s="591"/>
    </row>
    <row r="51" spans="1:15" s="225" customFormat="1" ht="22.5" x14ac:dyDescent="0.2">
      <c r="A51" s="54" t="s">
        <v>570</v>
      </c>
      <c r="B51" s="259" t="s">
        <v>594</v>
      </c>
      <c r="C51" s="252"/>
      <c r="D51" s="252">
        <f t="shared" si="35"/>
        <v>0</v>
      </c>
      <c r="E51" s="252"/>
      <c r="F51" s="79"/>
      <c r="G51" s="79">
        <f t="shared" si="36"/>
        <v>0</v>
      </c>
      <c r="H51" s="79"/>
      <c r="I51" s="79"/>
      <c r="J51" s="79">
        <f t="shared" si="37"/>
        <v>0</v>
      </c>
      <c r="K51" s="79"/>
      <c r="O51" s="591"/>
    </row>
    <row r="52" spans="1:15" s="225" customFormat="1" ht="15.75" x14ac:dyDescent="0.2">
      <c r="A52" s="54" t="s">
        <v>571</v>
      </c>
      <c r="B52" s="260" t="s">
        <v>573</v>
      </c>
      <c r="C52" s="268"/>
      <c r="D52" s="268">
        <f t="shared" si="35"/>
        <v>0</v>
      </c>
      <c r="E52" s="268"/>
      <c r="F52" s="83"/>
      <c r="G52" s="83">
        <f t="shared" si="36"/>
        <v>0</v>
      </c>
      <c r="H52" s="83"/>
      <c r="I52" s="83"/>
      <c r="J52" s="83">
        <f t="shared" si="37"/>
        <v>0</v>
      </c>
      <c r="K52" s="83"/>
      <c r="O52" s="591"/>
    </row>
    <row r="53" spans="1:15" s="225" customFormat="1" ht="16.5" thickBot="1" x14ac:dyDescent="0.25">
      <c r="A53" s="54" t="s">
        <v>572</v>
      </c>
      <c r="B53" s="260" t="s">
        <v>574</v>
      </c>
      <c r="C53" s="268"/>
      <c r="D53" s="268">
        <f t="shared" si="35"/>
        <v>0</v>
      </c>
      <c r="E53" s="268"/>
      <c r="F53" s="83"/>
      <c r="G53" s="83">
        <f t="shared" si="36"/>
        <v>0</v>
      </c>
      <c r="H53" s="83"/>
      <c r="I53" s="83"/>
      <c r="J53" s="83">
        <f t="shared" si="37"/>
        <v>0</v>
      </c>
      <c r="K53" s="83"/>
      <c r="O53" s="591"/>
    </row>
    <row r="54" spans="1:15" s="225" customFormat="1" ht="16.5" thickBot="1" x14ac:dyDescent="0.3">
      <c r="A54" s="51" t="s">
        <v>83</v>
      </c>
      <c r="B54" s="261" t="s">
        <v>84</v>
      </c>
      <c r="C54" s="265">
        <f t="shared" ref="C54:K54" si="38">SUM(C55:C57)</f>
        <v>0</v>
      </c>
      <c r="D54" s="265">
        <f t="shared" si="38"/>
        <v>0</v>
      </c>
      <c r="E54" s="265">
        <f t="shared" si="38"/>
        <v>0</v>
      </c>
      <c r="F54" s="52">
        <f t="shared" si="38"/>
        <v>0</v>
      </c>
      <c r="G54" s="52">
        <f t="shared" si="38"/>
        <v>0</v>
      </c>
      <c r="H54" s="52">
        <f t="shared" si="38"/>
        <v>0</v>
      </c>
      <c r="I54" s="52">
        <f t="shared" si="38"/>
        <v>0</v>
      </c>
      <c r="J54" s="52">
        <f t="shared" si="38"/>
        <v>0</v>
      </c>
      <c r="K54" s="52">
        <f t="shared" si="38"/>
        <v>0</v>
      </c>
      <c r="O54" s="591"/>
    </row>
    <row r="55" spans="1:15" s="225" customFormat="1" ht="15.75" x14ac:dyDescent="0.2">
      <c r="A55" s="54" t="s">
        <v>580</v>
      </c>
      <c r="B55" s="258" t="s">
        <v>575</v>
      </c>
      <c r="C55" s="253"/>
      <c r="D55" s="253">
        <f t="shared" ref="D55:D59" si="39">E55-C55</f>
        <v>0</v>
      </c>
      <c r="E55" s="253"/>
      <c r="F55" s="85"/>
      <c r="G55" s="85">
        <f t="shared" ref="G55:G59" si="40">H55-F55</f>
        <v>0</v>
      </c>
      <c r="H55" s="85"/>
      <c r="I55" s="85"/>
      <c r="J55" s="85">
        <f t="shared" ref="J55:J59" si="41">K55-I55</f>
        <v>0</v>
      </c>
      <c r="K55" s="85"/>
      <c r="O55" s="591"/>
    </row>
    <row r="56" spans="1:15" s="225" customFormat="1" ht="22.5" x14ac:dyDescent="0.2">
      <c r="A56" s="54" t="s">
        <v>581</v>
      </c>
      <c r="B56" s="259" t="s">
        <v>576</v>
      </c>
      <c r="C56" s="253"/>
      <c r="D56" s="253">
        <f t="shared" si="39"/>
        <v>0</v>
      </c>
      <c r="E56" s="253"/>
      <c r="F56" s="85"/>
      <c r="G56" s="85">
        <f t="shared" si="40"/>
        <v>0</v>
      </c>
      <c r="H56" s="85"/>
      <c r="I56" s="85"/>
      <c r="J56" s="85">
        <f t="shared" si="41"/>
        <v>0</v>
      </c>
      <c r="K56" s="85"/>
      <c r="O56" s="591"/>
    </row>
    <row r="57" spans="1:15" s="225" customFormat="1" ht="22.5" x14ac:dyDescent="0.2">
      <c r="A57" s="54" t="s">
        <v>582</v>
      </c>
      <c r="B57" s="259" t="s">
        <v>595</v>
      </c>
      <c r="C57" s="253"/>
      <c r="D57" s="253">
        <f t="shared" si="39"/>
        <v>0</v>
      </c>
      <c r="E57" s="253"/>
      <c r="F57" s="85"/>
      <c r="G57" s="85">
        <f t="shared" si="40"/>
        <v>0</v>
      </c>
      <c r="H57" s="85"/>
      <c r="I57" s="85"/>
      <c r="J57" s="85">
        <f t="shared" si="41"/>
        <v>0</v>
      </c>
      <c r="K57" s="85"/>
      <c r="O57" s="591"/>
    </row>
    <row r="58" spans="1:15" s="225" customFormat="1" ht="15.75" x14ac:dyDescent="0.2">
      <c r="A58" s="54" t="s">
        <v>583</v>
      </c>
      <c r="B58" s="260" t="s">
        <v>577</v>
      </c>
      <c r="C58" s="253"/>
      <c r="D58" s="253">
        <f t="shared" si="39"/>
        <v>0</v>
      </c>
      <c r="E58" s="253"/>
      <c r="F58" s="85"/>
      <c r="G58" s="85">
        <f t="shared" si="40"/>
        <v>0</v>
      </c>
      <c r="H58" s="85"/>
      <c r="I58" s="85"/>
      <c r="J58" s="85">
        <f t="shared" si="41"/>
        <v>0</v>
      </c>
      <c r="K58" s="85"/>
      <c r="O58" s="591"/>
    </row>
    <row r="59" spans="1:15" s="225" customFormat="1" ht="16.5" thickBot="1" x14ac:dyDescent="0.25">
      <c r="A59" s="54" t="s">
        <v>584</v>
      </c>
      <c r="B59" s="260" t="s">
        <v>579</v>
      </c>
      <c r="C59" s="253"/>
      <c r="D59" s="253">
        <f t="shared" si="39"/>
        <v>0</v>
      </c>
      <c r="E59" s="253"/>
      <c r="F59" s="85"/>
      <c r="G59" s="85">
        <f t="shared" si="40"/>
        <v>0</v>
      </c>
      <c r="H59" s="85"/>
      <c r="I59" s="85"/>
      <c r="J59" s="85">
        <f t="shared" si="41"/>
        <v>0</v>
      </c>
      <c r="K59" s="85"/>
      <c r="O59" s="591"/>
    </row>
    <row r="60" spans="1:15" s="225" customFormat="1" ht="16.5" thickBot="1" x14ac:dyDescent="0.3">
      <c r="A60" s="51" t="s">
        <v>85</v>
      </c>
      <c r="B60" s="257" t="s">
        <v>86</v>
      </c>
      <c r="C60" s="269">
        <f t="shared" ref="C60:K60" si="42">+C4+C11+C17+C23+C31+C42+C48+C54</f>
        <v>1115376519</v>
      </c>
      <c r="D60" s="269">
        <f t="shared" si="42"/>
        <v>-2450000</v>
      </c>
      <c r="E60" s="269">
        <f t="shared" si="42"/>
        <v>1112926519</v>
      </c>
      <c r="F60" s="59">
        <f t="shared" si="42"/>
        <v>2416695102</v>
      </c>
      <c r="G60" s="59">
        <f t="shared" ref="G60" si="43">+G4+G11+G17+G23+G31+G42+G48+G54</f>
        <v>-10210000</v>
      </c>
      <c r="H60" s="59">
        <f t="shared" si="42"/>
        <v>2406485102</v>
      </c>
      <c r="I60" s="59">
        <f t="shared" si="42"/>
        <v>72582000</v>
      </c>
      <c r="J60" s="59">
        <f t="shared" ref="J60" si="44">+J4+J11+J17+J23+J31+J42+J48+J54</f>
        <v>0</v>
      </c>
      <c r="K60" s="59">
        <f t="shared" si="42"/>
        <v>72582000</v>
      </c>
      <c r="O60" s="591"/>
    </row>
    <row r="61" spans="1:15" s="225" customFormat="1" ht="16.5" thickBot="1" x14ac:dyDescent="0.2">
      <c r="A61" s="227" t="s">
        <v>281</v>
      </c>
      <c r="B61" s="261" t="s">
        <v>88</v>
      </c>
      <c r="C61" s="265">
        <f t="shared" ref="C61:K61" si="45">SUM(C62:C64)</f>
        <v>0</v>
      </c>
      <c r="D61" s="265">
        <f t="shared" si="45"/>
        <v>0</v>
      </c>
      <c r="E61" s="265">
        <f t="shared" si="45"/>
        <v>0</v>
      </c>
      <c r="F61" s="52">
        <f t="shared" si="45"/>
        <v>0</v>
      </c>
      <c r="G61" s="52">
        <f t="shared" si="45"/>
        <v>0</v>
      </c>
      <c r="H61" s="52">
        <f t="shared" si="45"/>
        <v>0</v>
      </c>
      <c r="I61" s="52">
        <f t="shared" si="45"/>
        <v>0</v>
      </c>
      <c r="J61" s="52">
        <f t="shared" si="45"/>
        <v>0</v>
      </c>
      <c r="K61" s="52">
        <f t="shared" si="45"/>
        <v>0</v>
      </c>
      <c r="O61" s="591"/>
    </row>
    <row r="62" spans="1:15" s="225" customFormat="1" ht="15.75" x14ac:dyDescent="0.2">
      <c r="A62" s="54" t="s">
        <v>89</v>
      </c>
      <c r="B62" s="258" t="s">
        <v>90</v>
      </c>
      <c r="C62" s="253"/>
      <c r="D62" s="253">
        <f t="shared" ref="D62:D64" si="46">E62-C62</f>
        <v>0</v>
      </c>
      <c r="E62" s="253"/>
      <c r="F62" s="85"/>
      <c r="G62" s="85">
        <f t="shared" ref="G62:G64" si="47">H62-F62</f>
        <v>0</v>
      </c>
      <c r="H62" s="85"/>
      <c r="I62" s="85"/>
      <c r="J62" s="85">
        <f t="shared" ref="J62:J64" si="48">K62-I62</f>
        <v>0</v>
      </c>
      <c r="K62" s="85"/>
      <c r="O62" s="591"/>
    </row>
    <row r="63" spans="1:15" s="225" customFormat="1" ht="15.75" x14ac:dyDescent="0.2">
      <c r="A63" s="224" t="s">
        <v>91</v>
      </c>
      <c r="B63" s="259" t="s">
        <v>92</v>
      </c>
      <c r="C63" s="253"/>
      <c r="D63" s="253">
        <f t="shared" si="46"/>
        <v>0</v>
      </c>
      <c r="E63" s="253"/>
      <c r="F63" s="85"/>
      <c r="G63" s="85">
        <f t="shared" si="47"/>
        <v>0</v>
      </c>
      <c r="H63" s="85"/>
      <c r="I63" s="85"/>
      <c r="J63" s="85">
        <f t="shared" si="48"/>
        <v>0</v>
      </c>
      <c r="K63" s="85"/>
      <c r="O63" s="591"/>
    </row>
    <row r="64" spans="1:15" s="225" customFormat="1" ht="16.5" thickBot="1" x14ac:dyDescent="0.25">
      <c r="A64" s="226" t="s">
        <v>93</v>
      </c>
      <c r="B64" s="262" t="s">
        <v>94</v>
      </c>
      <c r="C64" s="253"/>
      <c r="D64" s="253">
        <f t="shared" si="46"/>
        <v>0</v>
      </c>
      <c r="E64" s="253"/>
      <c r="F64" s="85"/>
      <c r="G64" s="85">
        <f t="shared" si="47"/>
        <v>0</v>
      </c>
      <c r="H64" s="85"/>
      <c r="I64" s="85"/>
      <c r="J64" s="85">
        <f t="shared" si="48"/>
        <v>0</v>
      </c>
      <c r="K64" s="85"/>
      <c r="O64" s="591"/>
    </row>
    <row r="65" spans="1:16" s="225" customFormat="1" ht="16.5" thickBot="1" x14ac:dyDescent="0.2">
      <c r="A65" s="227" t="s">
        <v>95</v>
      </c>
      <c r="B65" s="261" t="s">
        <v>96</v>
      </c>
      <c r="C65" s="265">
        <f t="shared" ref="C65:K65" si="49">SUM(C66:C69)</f>
        <v>0</v>
      </c>
      <c r="D65" s="265">
        <f t="shared" si="49"/>
        <v>0</v>
      </c>
      <c r="E65" s="265">
        <f t="shared" si="49"/>
        <v>0</v>
      </c>
      <c r="F65" s="52">
        <f t="shared" si="49"/>
        <v>0</v>
      </c>
      <c r="G65" s="52">
        <f t="shared" si="49"/>
        <v>0</v>
      </c>
      <c r="H65" s="52">
        <f t="shared" si="49"/>
        <v>0</v>
      </c>
      <c r="I65" s="52">
        <f t="shared" si="49"/>
        <v>0</v>
      </c>
      <c r="J65" s="52">
        <f t="shared" si="49"/>
        <v>0</v>
      </c>
      <c r="K65" s="52">
        <f t="shared" si="49"/>
        <v>0</v>
      </c>
      <c r="O65" s="591"/>
    </row>
    <row r="66" spans="1:16" s="225" customFormat="1" ht="15.75" x14ac:dyDescent="0.2">
      <c r="A66" s="54" t="s">
        <v>97</v>
      </c>
      <c r="B66" s="258" t="s">
        <v>98</v>
      </c>
      <c r="C66" s="253"/>
      <c r="D66" s="253">
        <f t="shared" ref="D66:D69" si="50">E66-C66</f>
        <v>0</v>
      </c>
      <c r="E66" s="253"/>
      <c r="F66" s="85"/>
      <c r="G66" s="85">
        <f t="shared" ref="G66:G69" si="51">H66-F66</f>
        <v>0</v>
      </c>
      <c r="H66" s="85"/>
      <c r="I66" s="85"/>
      <c r="J66" s="85">
        <f t="shared" ref="J66:J69" si="52">K66-I66</f>
        <v>0</v>
      </c>
      <c r="K66" s="85"/>
      <c r="O66" s="591"/>
    </row>
    <row r="67" spans="1:16" s="225" customFormat="1" ht="15.75" x14ac:dyDescent="0.2">
      <c r="A67" s="224" t="s">
        <v>99</v>
      </c>
      <c r="B67" s="259" t="s">
        <v>100</v>
      </c>
      <c r="C67" s="253"/>
      <c r="D67" s="253">
        <f t="shared" si="50"/>
        <v>0</v>
      </c>
      <c r="E67" s="253"/>
      <c r="F67" s="85"/>
      <c r="G67" s="85">
        <f t="shared" si="51"/>
        <v>0</v>
      </c>
      <c r="H67" s="85"/>
      <c r="I67" s="85"/>
      <c r="J67" s="85">
        <f t="shared" si="52"/>
        <v>0</v>
      </c>
      <c r="K67" s="85"/>
      <c r="O67" s="591"/>
    </row>
    <row r="68" spans="1:16" s="225" customFormat="1" ht="15.75" x14ac:dyDescent="0.2">
      <c r="A68" s="224" t="s">
        <v>101</v>
      </c>
      <c r="B68" s="259" t="s">
        <v>102</v>
      </c>
      <c r="C68" s="253"/>
      <c r="D68" s="253">
        <f t="shared" si="50"/>
        <v>0</v>
      </c>
      <c r="E68" s="253"/>
      <c r="F68" s="85"/>
      <c r="G68" s="85">
        <f t="shared" si="51"/>
        <v>0</v>
      </c>
      <c r="H68" s="85"/>
      <c r="I68" s="85"/>
      <c r="J68" s="85">
        <f t="shared" si="52"/>
        <v>0</v>
      </c>
      <c r="K68" s="85"/>
      <c r="O68" s="591"/>
    </row>
    <row r="69" spans="1:16" s="225" customFormat="1" ht="16.5" thickBot="1" x14ac:dyDescent="0.25">
      <c r="A69" s="226" t="s">
        <v>103</v>
      </c>
      <c r="B69" s="260" t="s">
        <v>104</v>
      </c>
      <c r="C69" s="253"/>
      <c r="D69" s="253">
        <f t="shared" si="50"/>
        <v>0</v>
      </c>
      <c r="E69" s="253"/>
      <c r="F69" s="85"/>
      <c r="G69" s="85">
        <f t="shared" si="51"/>
        <v>0</v>
      </c>
      <c r="H69" s="85"/>
      <c r="I69" s="85"/>
      <c r="J69" s="85">
        <f t="shared" si="52"/>
        <v>0</v>
      </c>
      <c r="K69" s="85"/>
      <c r="O69" s="591"/>
    </row>
    <row r="70" spans="1:16" s="225" customFormat="1" ht="16.5" thickBot="1" x14ac:dyDescent="0.2">
      <c r="A70" s="227" t="s">
        <v>105</v>
      </c>
      <c r="B70" s="261" t="s">
        <v>106</v>
      </c>
      <c r="C70" s="265">
        <f t="shared" ref="C70:K70" si="53">SUM(C71:C72)</f>
        <v>228706441</v>
      </c>
      <c r="D70" s="265">
        <f t="shared" si="53"/>
        <v>0</v>
      </c>
      <c r="E70" s="265">
        <f t="shared" si="53"/>
        <v>228706441</v>
      </c>
      <c r="F70" s="52">
        <f t="shared" si="53"/>
        <v>1470672612.9999998</v>
      </c>
      <c r="G70" s="52">
        <f t="shared" si="53"/>
        <v>0</v>
      </c>
      <c r="H70" s="52">
        <f t="shared" si="53"/>
        <v>1470672612.9999998</v>
      </c>
      <c r="I70" s="52">
        <f t="shared" si="53"/>
        <v>0</v>
      </c>
      <c r="J70" s="52">
        <f t="shared" si="53"/>
        <v>0</v>
      </c>
      <c r="K70" s="52">
        <f t="shared" si="53"/>
        <v>0</v>
      </c>
      <c r="O70" s="591"/>
    </row>
    <row r="71" spans="1:16" s="225" customFormat="1" ht="15" x14ac:dyDescent="0.2">
      <c r="A71" s="54" t="s">
        <v>107</v>
      </c>
      <c r="B71" s="258" t="s">
        <v>108</v>
      </c>
      <c r="C71" s="253">
        <v>228706441</v>
      </c>
      <c r="D71" s="253">
        <f t="shared" ref="D71:D72" si="54">E71-C71</f>
        <v>0</v>
      </c>
      <c r="E71" s="253">
        <v>228706441</v>
      </c>
      <c r="F71" s="85">
        <v>1470672612.9999998</v>
      </c>
      <c r="G71" s="85">
        <f t="shared" ref="G71:G72" si="55">H71-F71</f>
        <v>0</v>
      </c>
      <c r="H71" s="85">
        <v>1470672612.9999998</v>
      </c>
      <c r="I71" s="85"/>
      <c r="J71" s="85">
        <f t="shared" ref="J71:J72" si="56">K71-I71</f>
        <v>0</v>
      </c>
      <c r="K71" s="85"/>
      <c r="N71" s="592">
        <f>C71+'4. sz. mell'!C42+'3. sz. mell'!AN41</f>
        <v>231599046.40000001</v>
      </c>
      <c r="O71" s="592">
        <f>F71+'4. sz. mell'!F42+'3. sz. mell'!AO41</f>
        <v>1470672612.9999998</v>
      </c>
      <c r="P71" s="592">
        <f>I71+'4. sz. mell'!I42+'3. sz. mell'!AP41</f>
        <v>2307857.4000000004</v>
      </c>
    </row>
    <row r="72" spans="1:16" s="225" customFormat="1" ht="16.5" thickBot="1" x14ac:dyDescent="0.25">
      <c r="A72" s="226" t="s">
        <v>109</v>
      </c>
      <c r="B72" s="260" t="s">
        <v>110</v>
      </c>
      <c r="C72" s="253"/>
      <c r="D72" s="253">
        <f t="shared" si="54"/>
        <v>0</v>
      </c>
      <c r="E72" s="253"/>
      <c r="F72" s="85"/>
      <c r="G72" s="85">
        <f t="shared" si="55"/>
        <v>0</v>
      </c>
      <c r="H72" s="85"/>
      <c r="I72" s="85"/>
      <c r="J72" s="85">
        <f t="shared" si="56"/>
        <v>0</v>
      </c>
      <c r="K72" s="85"/>
      <c r="O72" s="591"/>
    </row>
    <row r="73" spans="1:16" s="223" customFormat="1" ht="16.5" thickBot="1" x14ac:dyDescent="0.2">
      <c r="A73" s="227" t="s">
        <v>111</v>
      </c>
      <c r="B73" s="261" t="s">
        <v>112</v>
      </c>
      <c r="C73" s="265">
        <f t="shared" ref="C73:K73" si="57">SUM(C74:C76)</f>
        <v>0</v>
      </c>
      <c r="D73" s="265">
        <f t="shared" si="57"/>
        <v>0</v>
      </c>
      <c r="E73" s="265">
        <f t="shared" si="57"/>
        <v>0</v>
      </c>
      <c r="F73" s="52">
        <f t="shared" si="57"/>
        <v>0</v>
      </c>
      <c r="G73" s="52">
        <f t="shared" si="57"/>
        <v>0</v>
      </c>
      <c r="H73" s="52">
        <f t="shared" si="57"/>
        <v>0</v>
      </c>
      <c r="I73" s="52">
        <f t="shared" si="57"/>
        <v>0</v>
      </c>
      <c r="J73" s="52">
        <f t="shared" si="57"/>
        <v>0</v>
      </c>
      <c r="K73" s="52">
        <f t="shared" si="57"/>
        <v>0</v>
      </c>
      <c r="O73" s="591"/>
    </row>
    <row r="74" spans="1:16" s="225" customFormat="1" ht="15.75" x14ac:dyDescent="0.2">
      <c r="A74" s="54" t="s">
        <v>587</v>
      </c>
      <c r="B74" s="258" t="s">
        <v>113</v>
      </c>
      <c r="C74" s="253"/>
      <c r="D74" s="253">
        <f t="shared" ref="D74:D76" si="58">E74-C74</f>
        <v>0</v>
      </c>
      <c r="E74" s="253"/>
      <c r="F74" s="85"/>
      <c r="G74" s="85">
        <f t="shared" ref="G74:G76" si="59">H74-F74</f>
        <v>0</v>
      </c>
      <c r="H74" s="85"/>
      <c r="I74" s="85"/>
      <c r="J74" s="85">
        <f t="shared" ref="J74:J76" si="60">K74-I74</f>
        <v>0</v>
      </c>
      <c r="K74" s="85"/>
      <c r="O74" s="591"/>
    </row>
    <row r="75" spans="1:16" s="225" customFormat="1" ht="15.75" x14ac:dyDescent="0.2">
      <c r="A75" s="54" t="s">
        <v>588</v>
      </c>
      <c r="B75" s="259" t="s">
        <v>114</v>
      </c>
      <c r="C75" s="253"/>
      <c r="D75" s="253">
        <f t="shared" si="58"/>
        <v>0</v>
      </c>
      <c r="E75" s="253"/>
      <c r="F75" s="85"/>
      <c r="G75" s="85">
        <f t="shared" si="59"/>
        <v>0</v>
      </c>
      <c r="H75" s="85"/>
      <c r="I75" s="85"/>
      <c r="J75" s="85">
        <f t="shared" si="60"/>
        <v>0</v>
      </c>
      <c r="K75" s="85"/>
      <c r="O75" s="591"/>
    </row>
    <row r="76" spans="1:16" s="225" customFormat="1" ht="16.5" thickBot="1" x14ac:dyDescent="0.25">
      <c r="A76" s="54" t="s">
        <v>589</v>
      </c>
      <c r="B76" s="260" t="s">
        <v>631</v>
      </c>
      <c r="C76" s="253"/>
      <c r="D76" s="253">
        <f t="shared" si="58"/>
        <v>0</v>
      </c>
      <c r="E76" s="253"/>
      <c r="F76" s="85"/>
      <c r="G76" s="85">
        <f t="shared" si="59"/>
        <v>0</v>
      </c>
      <c r="H76" s="85"/>
      <c r="I76" s="85"/>
      <c r="J76" s="85">
        <f t="shared" si="60"/>
        <v>0</v>
      </c>
      <c r="K76" s="85"/>
      <c r="O76" s="591"/>
    </row>
    <row r="77" spans="1:16" s="225" customFormat="1" ht="16.5" thickBot="1" x14ac:dyDescent="0.2">
      <c r="A77" s="227" t="s">
        <v>115</v>
      </c>
      <c r="B77" s="261" t="s">
        <v>116</v>
      </c>
      <c r="C77" s="265">
        <f t="shared" ref="C77:K77" si="61">SUM(C78:C81)</f>
        <v>0</v>
      </c>
      <c r="D77" s="265">
        <f t="shared" si="61"/>
        <v>0</v>
      </c>
      <c r="E77" s="265">
        <f t="shared" si="61"/>
        <v>0</v>
      </c>
      <c r="F77" s="52">
        <f t="shared" si="61"/>
        <v>0</v>
      </c>
      <c r="G77" s="52">
        <f t="shared" si="61"/>
        <v>0</v>
      </c>
      <c r="H77" s="52">
        <f t="shared" si="61"/>
        <v>0</v>
      </c>
      <c r="I77" s="52">
        <f t="shared" si="61"/>
        <v>0</v>
      </c>
      <c r="J77" s="52">
        <f t="shared" si="61"/>
        <v>0</v>
      </c>
      <c r="K77" s="52">
        <f t="shared" si="61"/>
        <v>0</v>
      </c>
      <c r="O77" s="591"/>
    </row>
    <row r="78" spans="1:16" s="225" customFormat="1" ht="15.75" x14ac:dyDescent="0.2">
      <c r="A78" s="228" t="s">
        <v>117</v>
      </c>
      <c r="B78" s="258" t="s">
        <v>632</v>
      </c>
      <c r="C78" s="253"/>
      <c r="D78" s="253">
        <f t="shared" ref="D78:D81" si="62">E78-C78</f>
        <v>0</v>
      </c>
      <c r="E78" s="253"/>
      <c r="F78" s="85"/>
      <c r="G78" s="85">
        <f t="shared" ref="G78:G81" si="63">H78-F78</f>
        <v>0</v>
      </c>
      <c r="H78" s="85"/>
      <c r="I78" s="85"/>
      <c r="J78" s="85">
        <f t="shared" ref="J78:J81" si="64">K78-I78</f>
        <v>0</v>
      </c>
      <c r="K78" s="85"/>
      <c r="O78" s="591"/>
    </row>
    <row r="79" spans="1:16" s="225" customFormat="1" ht="15.75" x14ac:dyDescent="0.2">
      <c r="A79" s="229" t="s">
        <v>118</v>
      </c>
      <c r="B79" s="259" t="s">
        <v>633</v>
      </c>
      <c r="C79" s="253"/>
      <c r="D79" s="253">
        <f t="shared" si="62"/>
        <v>0</v>
      </c>
      <c r="E79" s="253"/>
      <c r="F79" s="85"/>
      <c r="G79" s="85">
        <f t="shared" si="63"/>
        <v>0</v>
      </c>
      <c r="H79" s="85"/>
      <c r="I79" s="85"/>
      <c r="J79" s="85">
        <f t="shared" si="64"/>
        <v>0</v>
      </c>
      <c r="K79" s="85"/>
      <c r="O79" s="591"/>
    </row>
    <row r="80" spans="1:16" s="225" customFormat="1" ht="15.75" x14ac:dyDescent="0.2">
      <c r="A80" s="229" t="s">
        <v>592</v>
      </c>
      <c r="B80" s="259" t="s">
        <v>634</v>
      </c>
      <c r="C80" s="253"/>
      <c r="D80" s="253">
        <f t="shared" si="62"/>
        <v>0</v>
      </c>
      <c r="E80" s="253"/>
      <c r="F80" s="85"/>
      <c r="G80" s="85">
        <f t="shared" si="63"/>
        <v>0</v>
      </c>
      <c r="H80" s="85"/>
      <c r="I80" s="85"/>
      <c r="J80" s="85">
        <f t="shared" si="64"/>
        <v>0</v>
      </c>
      <c r="K80" s="85"/>
      <c r="O80" s="591"/>
    </row>
    <row r="81" spans="1:22" s="225" customFormat="1" ht="16.5" thickBot="1" x14ac:dyDescent="0.25">
      <c r="A81" s="229" t="s">
        <v>593</v>
      </c>
      <c r="B81" s="260" t="s">
        <v>635</v>
      </c>
      <c r="C81" s="253"/>
      <c r="D81" s="253">
        <f t="shared" si="62"/>
        <v>0</v>
      </c>
      <c r="E81" s="253"/>
      <c r="F81" s="85"/>
      <c r="G81" s="85">
        <f t="shared" si="63"/>
        <v>0</v>
      </c>
      <c r="H81" s="85"/>
      <c r="I81" s="85"/>
      <c r="J81" s="85">
        <f t="shared" si="64"/>
        <v>0</v>
      </c>
      <c r="K81" s="85"/>
      <c r="O81" s="591"/>
    </row>
    <row r="82" spans="1:22" s="223" customFormat="1" ht="16.5" thickBot="1" x14ac:dyDescent="0.2">
      <c r="A82" s="227" t="s">
        <v>119</v>
      </c>
      <c r="B82" s="261" t="s">
        <v>120</v>
      </c>
      <c r="C82" s="272"/>
      <c r="D82" s="272"/>
      <c r="E82" s="272"/>
      <c r="F82" s="93"/>
      <c r="G82" s="93"/>
      <c r="H82" s="93"/>
      <c r="I82" s="93"/>
      <c r="J82" s="93"/>
      <c r="K82" s="93"/>
      <c r="O82" s="591"/>
    </row>
    <row r="83" spans="1:22" s="223" customFormat="1" ht="16.5" thickBot="1" x14ac:dyDescent="0.2">
      <c r="A83" s="227" t="s">
        <v>121</v>
      </c>
      <c r="B83" s="263" t="s">
        <v>122</v>
      </c>
      <c r="C83" s="269">
        <f t="shared" ref="C83:K83" si="65">+C61+C65+C70+C73+C77+C82</f>
        <v>228706441</v>
      </c>
      <c r="D83" s="269">
        <f t="shared" si="65"/>
        <v>0</v>
      </c>
      <c r="E83" s="269">
        <f t="shared" si="65"/>
        <v>228706441</v>
      </c>
      <c r="F83" s="59">
        <f t="shared" si="65"/>
        <v>1470672612.9999998</v>
      </c>
      <c r="G83" s="59">
        <f t="shared" si="65"/>
        <v>0</v>
      </c>
      <c r="H83" s="59">
        <f t="shared" si="65"/>
        <v>1470672612.9999998</v>
      </c>
      <c r="I83" s="59">
        <f t="shared" si="65"/>
        <v>0</v>
      </c>
      <c r="J83" s="59">
        <f t="shared" si="65"/>
        <v>0</v>
      </c>
      <c r="K83" s="59">
        <f t="shared" si="65"/>
        <v>0</v>
      </c>
      <c r="O83" s="591"/>
    </row>
    <row r="84" spans="1:22" s="223" customFormat="1" ht="16.5" thickBot="1" x14ac:dyDescent="0.2">
      <c r="A84" s="230" t="s">
        <v>123</v>
      </c>
      <c r="B84" s="264" t="s">
        <v>282</v>
      </c>
      <c r="C84" s="269">
        <f t="shared" ref="C84:K84" si="66">+C60+C83</f>
        <v>1344082960</v>
      </c>
      <c r="D84" s="269">
        <f t="shared" si="66"/>
        <v>-2450000</v>
      </c>
      <c r="E84" s="269">
        <f t="shared" si="66"/>
        <v>1341632960</v>
      </c>
      <c r="F84" s="59">
        <f t="shared" si="66"/>
        <v>3887367715</v>
      </c>
      <c r="G84" s="59">
        <f t="shared" si="66"/>
        <v>-10210000</v>
      </c>
      <c r="H84" s="59">
        <f t="shared" si="66"/>
        <v>3877157715</v>
      </c>
      <c r="I84" s="59">
        <f t="shared" si="66"/>
        <v>72582000</v>
      </c>
      <c r="J84" s="59">
        <f t="shared" si="66"/>
        <v>0</v>
      </c>
      <c r="K84" s="59">
        <f t="shared" si="66"/>
        <v>72582000</v>
      </c>
      <c r="O84" s="591"/>
    </row>
    <row r="85" spans="1:22" s="3" customFormat="1" ht="15.75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22" ht="13.5" thickBot="1" x14ac:dyDescent="0.3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</row>
    <row r="87" spans="1:22" s="8" customFormat="1" ht="32.25" thickBot="1" x14ac:dyDescent="0.3">
      <c r="A87" s="39"/>
      <c r="B87" s="208" t="s">
        <v>161</v>
      </c>
      <c r="C87" s="195" t="s">
        <v>252</v>
      </c>
      <c r="D87" s="49" t="s">
        <v>727</v>
      </c>
      <c r="E87" s="49" t="s">
        <v>728</v>
      </c>
      <c r="F87" s="184" t="s">
        <v>253</v>
      </c>
      <c r="G87" s="49" t="s">
        <v>727</v>
      </c>
      <c r="H87" s="49" t="s">
        <v>728</v>
      </c>
      <c r="I87" s="185" t="s">
        <v>279</v>
      </c>
      <c r="J87" s="49" t="s">
        <v>727</v>
      </c>
      <c r="K87" s="49" t="s">
        <v>728</v>
      </c>
      <c r="N87" s="195" t="s">
        <v>252</v>
      </c>
      <c r="O87" s="49" t="s">
        <v>727</v>
      </c>
      <c r="P87" s="49" t="s">
        <v>728</v>
      </c>
      <c r="Q87" s="184" t="s">
        <v>253</v>
      </c>
      <c r="R87" s="49" t="s">
        <v>727</v>
      </c>
      <c r="S87" s="49" t="s">
        <v>728</v>
      </c>
      <c r="T87" s="185" t="s">
        <v>279</v>
      </c>
      <c r="U87" s="49" t="s">
        <v>727</v>
      </c>
      <c r="V87" s="49" t="s">
        <v>728</v>
      </c>
    </row>
    <row r="88" spans="1:22" s="40" customFormat="1" ht="13.5" thickBot="1" x14ac:dyDescent="0.3">
      <c r="A88" s="19" t="s">
        <v>6</v>
      </c>
      <c r="B88" s="190" t="s">
        <v>271</v>
      </c>
      <c r="C88" s="196">
        <f t="shared" ref="C88:K88" si="67">SUM(C89:C93)</f>
        <v>470371000</v>
      </c>
      <c r="D88" s="196">
        <f t="shared" si="67"/>
        <v>-24772000</v>
      </c>
      <c r="E88" s="196">
        <f t="shared" si="67"/>
        <v>445599000</v>
      </c>
      <c r="F88" s="196">
        <f t="shared" si="67"/>
        <v>540512000</v>
      </c>
      <c r="G88" s="196">
        <f t="shared" si="67"/>
        <v>-10300000</v>
      </c>
      <c r="H88" s="196">
        <f t="shared" si="67"/>
        <v>530212000</v>
      </c>
      <c r="I88" s="12">
        <f t="shared" si="67"/>
        <v>0</v>
      </c>
      <c r="J88" s="12">
        <f t="shared" si="67"/>
        <v>0</v>
      </c>
      <c r="K88" s="12">
        <f t="shared" si="67"/>
        <v>0</v>
      </c>
      <c r="N88" s="50"/>
      <c r="P88" s="546"/>
      <c r="R88" s="546">
        <f>SUM(C88:I88)</f>
        <v>1951622000</v>
      </c>
    </row>
    <row r="89" spans="1:22" x14ac:dyDescent="0.25">
      <c r="A89" s="14" t="s">
        <v>8</v>
      </c>
      <c r="B89" s="188" t="s">
        <v>129</v>
      </c>
      <c r="C89" s="199">
        <v>87232000</v>
      </c>
      <c r="D89" s="199">
        <f t="shared" ref="D89:D93" si="68">E89-C89</f>
        <v>-12058000</v>
      </c>
      <c r="E89" s="199">
        <v>75174000</v>
      </c>
      <c r="F89" s="280">
        <v>22176000</v>
      </c>
      <c r="G89" s="280">
        <f t="shared" ref="G89:G93" si="69">H89-F89</f>
        <v>-2438000</v>
      </c>
      <c r="H89" s="280">
        <v>19738000</v>
      </c>
      <c r="I89" s="24">
        <v>0</v>
      </c>
      <c r="J89" s="24">
        <f t="shared" ref="J89:J93" si="70">K89-I89</f>
        <v>0</v>
      </c>
      <c r="K89" s="24">
        <v>0</v>
      </c>
      <c r="M89" s="50"/>
      <c r="N89" s="50">
        <f>C89+'4. sz. mell'!C49+'3. sz. mell'!AN48</f>
        <v>563166000</v>
      </c>
      <c r="O89" s="50">
        <f>D89+'4. sz. mell'!D49+'3. sz. mell'!AO48</f>
        <v>0</v>
      </c>
      <c r="P89" s="50">
        <f>E89+'4. sz. mell'!E49+'3. sz. mell'!AP48</f>
        <v>563166000</v>
      </c>
      <c r="Q89" s="50">
        <f>F89+'4. sz. mell'!F49+'3. sz. mell'!AQ48</f>
        <v>34501000</v>
      </c>
      <c r="R89" s="50">
        <f>G89+'4. sz. mell'!G49+'3. sz. mell'!AR48</f>
        <v>0</v>
      </c>
      <c r="S89" s="50">
        <f>H89+'4. sz. mell'!H49+'3. sz. mell'!AS48</f>
        <v>34501000</v>
      </c>
      <c r="T89" s="50">
        <f>I89+'4. sz. mell'!I49+'3. sz. mell'!AT48</f>
        <v>59295000</v>
      </c>
      <c r="U89" s="50">
        <f>J89+'4. sz. mell'!J49+'3. sz. mell'!AU48</f>
        <v>0</v>
      </c>
      <c r="V89" s="50">
        <f>K89+'4. sz. mell'!K49+'3. sz. mell'!AV48</f>
        <v>59295000</v>
      </c>
    </row>
    <row r="90" spans="1:22" x14ac:dyDescent="0.25">
      <c r="A90" s="14" t="s">
        <v>10</v>
      </c>
      <c r="B90" s="189" t="s">
        <v>130</v>
      </c>
      <c r="C90" s="203">
        <v>16816000</v>
      </c>
      <c r="D90" s="203">
        <f t="shared" si="68"/>
        <v>-2554000</v>
      </c>
      <c r="E90" s="203">
        <v>14262000</v>
      </c>
      <c r="F90" s="281">
        <v>4540000</v>
      </c>
      <c r="G90" s="281">
        <f t="shared" si="69"/>
        <v>-481000</v>
      </c>
      <c r="H90" s="281">
        <v>4059000</v>
      </c>
      <c r="I90" s="41">
        <v>0</v>
      </c>
      <c r="J90" s="41">
        <f t="shared" si="70"/>
        <v>0</v>
      </c>
      <c r="K90" s="41">
        <v>0</v>
      </c>
      <c r="M90" s="50"/>
      <c r="N90" s="50">
        <f>C90+'4. sz. mell'!C50+'3. sz. mell'!AN49</f>
        <v>120111000</v>
      </c>
      <c r="O90" s="50">
        <f>D90+'4. sz. mell'!D50+'3. sz. mell'!AO49</f>
        <v>0</v>
      </c>
      <c r="P90" s="50">
        <f>E90+'4. sz. mell'!E50+'3. sz. mell'!AP49</f>
        <v>120111000</v>
      </c>
      <c r="Q90" s="50">
        <f>F90+'4. sz. mell'!F50+'3. sz. mell'!AQ49</f>
        <v>7023000</v>
      </c>
      <c r="R90" s="50">
        <f>G90+'4. sz. mell'!G50+'3. sz. mell'!AR49</f>
        <v>0</v>
      </c>
      <c r="S90" s="50">
        <f>H90+'4. sz. mell'!H50+'3. sz. mell'!AS49</f>
        <v>7023000</v>
      </c>
      <c r="T90" s="50">
        <f>I90+'4. sz. mell'!I50+'3. sz. mell'!AT49</f>
        <v>12664000</v>
      </c>
      <c r="U90" s="50">
        <f>J90+'4. sz. mell'!J50+'3. sz. mell'!AU49</f>
        <v>0</v>
      </c>
      <c r="V90" s="50">
        <f>K90+'4. sz. mell'!K50+'3. sz. mell'!AV49</f>
        <v>12664000</v>
      </c>
    </row>
    <row r="91" spans="1:22" x14ac:dyDescent="0.25">
      <c r="A91" s="14" t="s">
        <v>12</v>
      </c>
      <c r="B91" s="189" t="s">
        <v>131</v>
      </c>
      <c r="C91" s="203">
        <v>261369000</v>
      </c>
      <c r="D91" s="203">
        <f t="shared" si="68"/>
        <v>-10160000</v>
      </c>
      <c r="E91" s="203">
        <v>251209000</v>
      </c>
      <c r="F91" s="281">
        <v>346831000</v>
      </c>
      <c r="G91" s="281">
        <f t="shared" si="69"/>
        <v>-7381000</v>
      </c>
      <c r="H91" s="281">
        <v>339450000</v>
      </c>
      <c r="I91" s="41"/>
      <c r="J91" s="41">
        <f t="shared" si="70"/>
        <v>0</v>
      </c>
      <c r="K91" s="41"/>
      <c r="M91" s="50"/>
      <c r="N91" s="50">
        <f>C91+'4. sz. mell'!C51+'3. sz. mell'!AN50</f>
        <v>502730000</v>
      </c>
      <c r="O91" s="50">
        <f>D91+'4. sz. mell'!D51+'3. sz. mell'!AO50</f>
        <v>0</v>
      </c>
      <c r="P91" s="50">
        <f>E91+'4. sz. mell'!E51+'3. sz. mell'!AP50</f>
        <v>502730000</v>
      </c>
      <c r="Q91" s="50">
        <f>F91+'4. sz. mell'!F51+'3. sz. mell'!AQ50</f>
        <v>350040000</v>
      </c>
      <c r="R91" s="50">
        <f>G91+'4. sz. mell'!G51+'3. sz. mell'!AR50</f>
        <v>1350000</v>
      </c>
      <c r="S91" s="50">
        <f>H91+'4. sz. mell'!H51+'3. sz. mell'!AS50</f>
        <v>351390000</v>
      </c>
      <c r="T91" s="50">
        <f>I91+'4. sz. mell'!I51+'3. sz. mell'!AT50</f>
        <v>730000</v>
      </c>
      <c r="U91" s="50">
        <f>J91+'4. sz. mell'!J51+'3. sz. mell'!AU50</f>
        <v>0</v>
      </c>
      <c r="V91" s="50">
        <f>K91+'4. sz. mell'!K51+'3. sz. mell'!AV50</f>
        <v>730000</v>
      </c>
    </row>
    <row r="92" spans="1:22" x14ac:dyDescent="0.25">
      <c r="A92" s="14" t="s">
        <v>13</v>
      </c>
      <c r="B92" s="189" t="s">
        <v>132</v>
      </c>
      <c r="C92" s="203">
        <v>460000</v>
      </c>
      <c r="D92" s="203">
        <f t="shared" si="68"/>
        <v>0</v>
      </c>
      <c r="E92" s="203">
        <v>460000</v>
      </c>
      <c r="F92" s="281">
        <v>14759000</v>
      </c>
      <c r="G92" s="281">
        <f t="shared" si="69"/>
        <v>0</v>
      </c>
      <c r="H92" s="281">
        <v>14759000</v>
      </c>
      <c r="I92" s="41"/>
      <c r="J92" s="41">
        <f t="shared" si="70"/>
        <v>0</v>
      </c>
      <c r="K92" s="41"/>
      <c r="M92" s="50"/>
      <c r="N92" s="50">
        <f>C92+'4. sz. mell'!C52+'3. sz. mell'!AN51</f>
        <v>460000</v>
      </c>
      <c r="O92" s="50">
        <f>D92+'4. sz. mell'!D52+'3. sz. mell'!AO51</f>
        <v>0</v>
      </c>
      <c r="P92" s="50">
        <f>E92+'4. sz. mell'!E52+'3. sz. mell'!AP51</f>
        <v>460000</v>
      </c>
      <c r="Q92" s="50">
        <f>F92+'4. sz. mell'!F52+'3. sz. mell'!AQ51</f>
        <v>14759000</v>
      </c>
      <c r="R92" s="50">
        <f>G92+'4. sz. mell'!G52+'3. sz. mell'!AR51</f>
        <v>0</v>
      </c>
      <c r="S92" s="50">
        <f>H92+'4. sz. mell'!H52+'3. sz. mell'!AS51</f>
        <v>14759000</v>
      </c>
      <c r="T92" s="50">
        <f>I92+'4. sz. mell'!I52+'3. sz. mell'!AT51</f>
        <v>0</v>
      </c>
      <c r="U92" s="50">
        <f>J92+'4. sz. mell'!J52+'3. sz. mell'!AU51</f>
        <v>0</v>
      </c>
      <c r="V92" s="50">
        <f>K92+'4. sz. mell'!K52+'3. sz. mell'!AV51</f>
        <v>0</v>
      </c>
    </row>
    <row r="93" spans="1:22" ht="13.5" thickBot="1" x14ac:dyDescent="0.3">
      <c r="A93" s="14" t="s">
        <v>15</v>
      </c>
      <c r="B93" s="189" t="s">
        <v>134</v>
      </c>
      <c r="C93" s="203">
        <v>104494000</v>
      </c>
      <c r="D93" s="203">
        <f t="shared" si="68"/>
        <v>0</v>
      </c>
      <c r="E93" s="203">
        <v>104494000</v>
      </c>
      <c r="F93" s="281">
        <v>152206000</v>
      </c>
      <c r="G93" s="281">
        <f t="shared" si="69"/>
        <v>0</v>
      </c>
      <c r="H93" s="281">
        <v>152206000</v>
      </c>
      <c r="I93" s="41"/>
      <c r="J93" s="41">
        <f t="shared" si="70"/>
        <v>0</v>
      </c>
      <c r="K93" s="41"/>
      <c r="M93" s="50"/>
      <c r="N93" s="50">
        <f>C93+'4. sz. mell'!C53+'3. sz. mell'!AN52</f>
        <v>107252857</v>
      </c>
      <c r="O93" s="50">
        <f>D93+'4. sz. mell'!D53+'3. sz. mell'!AO52</f>
        <v>0</v>
      </c>
      <c r="P93" s="50">
        <f>E93+'4. sz. mell'!E53+'3. sz. mell'!AP52</f>
        <v>107252857</v>
      </c>
      <c r="Q93" s="50">
        <f>F93+'4. sz. mell'!F53+'3. sz. mell'!AQ52</f>
        <v>152556199</v>
      </c>
      <c r="R93" s="50">
        <f>G93+'4. sz. mell'!G53+'3. sz. mell'!AR52</f>
        <v>0</v>
      </c>
      <c r="S93" s="50">
        <f>H93+'4. sz. mell'!H53+'3. sz. mell'!AS52</f>
        <v>152556199</v>
      </c>
      <c r="T93" s="50">
        <f>I93+'4. sz. mell'!I53+'3. sz. mell'!AT52</f>
        <v>0</v>
      </c>
      <c r="U93" s="50">
        <f>J93+'4. sz. mell'!J53+'3. sz. mell'!AU52</f>
        <v>0</v>
      </c>
      <c r="V93" s="50">
        <f>K93+'4. sz. mell'!K53+'3. sz. mell'!AV52</f>
        <v>0</v>
      </c>
    </row>
    <row r="94" spans="1:22" s="53" customFormat="1" ht="15.75" thickBot="1" x14ac:dyDescent="0.3">
      <c r="A94" s="51">
        <v>2</v>
      </c>
      <c r="B94" s="190" t="s">
        <v>636</v>
      </c>
      <c r="C94" s="265">
        <f>SUM(C95:C97)</f>
        <v>19267457</v>
      </c>
      <c r="D94" s="265">
        <f>SUM(D95:D97)</f>
        <v>-1000000</v>
      </c>
      <c r="E94" s="265">
        <f>SUM(E95:E97)</f>
        <v>18267457</v>
      </c>
      <c r="F94" s="265">
        <f t="shared" ref="F94:I94" si="71">SUM(F95:F97)</f>
        <v>297125715</v>
      </c>
      <c r="G94" s="265">
        <f>SUM(G95:G97)</f>
        <v>0</v>
      </c>
      <c r="H94" s="265">
        <f t="shared" ref="H94" si="72">SUM(H95:H97)</f>
        <v>297125715</v>
      </c>
      <c r="I94" s="265">
        <f t="shared" si="71"/>
        <v>0</v>
      </c>
      <c r="J94" s="265">
        <f>SUM(J95:J97)</f>
        <v>0</v>
      </c>
      <c r="K94" s="265">
        <f t="shared" ref="K94" si="73">SUM(K95:K97)</f>
        <v>0</v>
      </c>
      <c r="M94" s="50"/>
      <c r="N94" s="50"/>
      <c r="P94" s="546"/>
      <c r="R94" s="546">
        <f t="shared" ref="R94:R130" si="74">SUM(C94:I94)</f>
        <v>630786344</v>
      </c>
    </row>
    <row r="95" spans="1:22" s="53" customFormat="1" ht="15" x14ac:dyDescent="0.25">
      <c r="A95" s="54" t="s">
        <v>400</v>
      </c>
      <c r="B95" s="188" t="s">
        <v>140</v>
      </c>
      <c r="C95" s="251">
        <v>15077457</v>
      </c>
      <c r="D95" s="251">
        <f t="shared" ref="D95:D97" si="75">E95-C95</f>
        <v>-1000000</v>
      </c>
      <c r="E95" s="251">
        <v>14077457</v>
      </c>
      <c r="F95" s="182"/>
      <c r="G95" s="182">
        <f t="shared" ref="G95:G97" si="76">H95-F95</f>
        <v>0</v>
      </c>
      <c r="H95" s="182"/>
      <c r="I95" s="76"/>
      <c r="J95" s="76">
        <f t="shared" ref="J95:J97" si="77">K95-I95</f>
        <v>0</v>
      </c>
      <c r="K95" s="76"/>
      <c r="M95" s="50"/>
      <c r="N95" s="50"/>
      <c r="P95" s="546"/>
      <c r="R95" s="546">
        <f t="shared" si="74"/>
        <v>28154914</v>
      </c>
    </row>
    <row r="96" spans="1:22" s="53" customFormat="1" ht="15" x14ac:dyDescent="0.25">
      <c r="A96" s="54" t="s">
        <v>401</v>
      </c>
      <c r="B96" s="277" t="s">
        <v>597</v>
      </c>
      <c r="C96" s="284">
        <v>4190000</v>
      </c>
      <c r="D96" s="284">
        <f t="shared" si="75"/>
        <v>0</v>
      </c>
      <c r="E96" s="284">
        <v>4190000</v>
      </c>
      <c r="F96" s="247">
        <v>289125715</v>
      </c>
      <c r="G96" s="247">
        <f t="shared" si="76"/>
        <v>0</v>
      </c>
      <c r="H96" s="247">
        <v>289125715</v>
      </c>
      <c r="I96" s="231"/>
      <c r="J96" s="231">
        <f t="shared" si="77"/>
        <v>0</v>
      </c>
      <c r="K96" s="231"/>
      <c r="N96" s="50"/>
      <c r="P96" s="546"/>
      <c r="R96" s="546">
        <f t="shared" si="74"/>
        <v>586631430</v>
      </c>
    </row>
    <row r="97" spans="1:18" s="53" customFormat="1" ht="15.75" thickBot="1" x14ac:dyDescent="0.3">
      <c r="A97" s="54" t="s">
        <v>402</v>
      </c>
      <c r="B97" s="278" t="s">
        <v>596</v>
      </c>
      <c r="C97" s="268"/>
      <c r="D97" s="268">
        <f t="shared" si="75"/>
        <v>0</v>
      </c>
      <c r="E97" s="268"/>
      <c r="F97" s="112">
        <v>8000000</v>
      </c>
      <c r="G97" s="112">
        <f t="shared" si="76"/>
        <v>0</v>
      </c>
      <c r="H97" s="112">
        <v>8000000</v>
      </c>
      <c r="I97" s="83"/>
      <c r="J97" s="83">
        <f t="shared" si="77"/>
        <v>0</v>
      </c>
      <c r="K97" s="83"/>
      <c r="N97" s="50"/>
      <c r="P97" s="546"/>
      <c r="R97" s="546">
        <f t="shared" si="74"/>
        <v>16000000</v>
      </c>
    </row>
    <row r="98" spans="1:18" ht="13.5" thickBot="1" x14ac:dyDescent="0.3">
      <c r="A98" s="19">
        <v>3</v>
      </c>
      <c r="B98" s="190" t="s">
        <v>685</v>
      </c>
      <c r="C98" s="196">
        <f>SUM(C101,C99,C103)</f>
        <v>74573000</v>
      </c>
      <c r="D98" s="196">
        <f>SUM(D101,D99,D103)</f>
        <v>0</v>
      </c>
      <c r="E98" s="196">
        <f>SUM(E101,E99,E103)</f>
        <v>74573000</v>
      </c>
      <c r="F98" s="196">
        <f t="shared" ref="F98:I98" si="78">SUM(F101,F99,F103)</f>
        <v>3021736000</v>
      </c>
      <c r="G98" s="196">
        <f>SUM(G101,G99,G103)</f>
        <v>0</v>
      </c>
      <c r="H98" s="196">
        <f t="shared" ref="H98" si="79">SUM(H101,H99,H103)</f>
        <v>3021736000</v>
      </c>
      <c r="I98" s="196">
        <f t="shared" si="78"/>
        <v>0</v>
      </c>
      <c r="J98" s="196">
        <f>SUM(J101,J99,J103)</f>
        <v>0</v>
      </c>
      <c r="K98" s="196">
        <f t="shared" ref="K98" si="80">SUM(K101,K99,K103)</f>
        <v>0</v>
      </c>
      <c r="N98" s="50">
        <f>C98+'4. sz. mell'!C54+'3. sz. mell'!AN53</f>
        <v>83683000</v>
      </c>
      <c r="O98" s="50">
        <f>F98+'4. sz. mell'!F54+'3. sz. mell'!AO53</f>
        <v>3022686000</v>
      </c>
      <c r="P98" s="50">
        <f>I98+'4. sz. mell'!I54+'3. sz. mell'!AP54</f>
        <v>7760000</v>
      </c>
      <c r="R98" s="546">
        <f t="shared" si="74"/>
        <v>6192618000</v>
      </c>
    </row>
    <row r="99" spans="1:18" s="40" customFormat="1" x14ac:dyDescent="0.25">
      <c r="A99" s="14" t="s">
        <v>605</v>
      </c>
      <c r="B99" s="273" t="s">
        <v>135</v>
      </c>
      <c r="C99" s="199">
        <v>24023000</v>
      </c>
      <c r="D99" s="199">
        <f t="shared" ref="D99:D103" si="81">E99-C99</f>
        <v>0</v>
      </c>
      <c r="E99" s="199">
        <v>24023000</v>
      </c>
      <c r="F99" s="280">
        <v>2020527000</v>
      </c>
      <c r="G99" s="280">
        <f t="shared" ref="G99:G103" si="82">H99-F99</f>
        <v>0</v>
      </c>
      <c r="H99" s="280">
        <v>2020527000</v>
      </c>
      <c r="I99" s="24"/>
      <c r="J99" s="24">
        <f t="shared" ref="J99:J103" si="83">K99-I99</f>
        <v>0</v>
      </c>
      <c r="K99" s="24"/>
      <c r="N99" s="50">
        <f>C99+'4. sz. mell'!C55+'3. sz. mell'!AN54</f>
        <v>33133000</v>
      </c>
      <c r="O99" s="50">
        <f>F99+'4. sz. mell'!F55+'3. sz. mell'!AO54</f>
        <v>2021477000</v>
      </c>
      <c r="P99" s="50">
        <f>I99+'4. sz. mell'!I55+'3. sz. mell'!AP54</f>
        <v>7760000</v>
      </c>
      <c r="R99" s="546">
        <f t="shared" si="74"/>
        <v>4089100000</v>
      </c>
    </row>
    <row r="100" spans="1:18" s="40" customFormat="1" x14ac:dyDescent="0.25">
      <c r="A100" s="14" t="s">
        <v>606</v>
      </c>
      <c r="B100" s="274" t="s">
        <v>136</v>
      </c>
      <c r="C100" s="199"/>
      <c r="D100" s="199">
        <f t="shared" si="81"/>
        <v>0</v>
      </c>
      <c r="E100" s="199"/>
      <c r="F100" s="280">
        <v>1993262000</v>
      </c>
      <c r="G100" s="280">
        <f t="shared" si="82"/>
        <v>0</v>
      </c>
      <c r="H100" s="280">
        <v>1993262000</v>
      </c>
      <c r="I100" s="24"/>
      <c r="J100" s="24">
        <f t="shared" si="83"/>
        <v>0</v>
      </c>
      <c r="K100" s="24"/>
      <c r="N100" s="50">
        <f>C100+'4. sz. mell'!C56+'3. sz. mell'!AN55</f>
        <v>0</v>
      </c>
      <c r="O100" s="50">
        <f>F100+'4. sz. mell'!F56+'3. sz. mell'!AO55</f>
        <v>1993262000</v>
      </c>
      <c r="P100" s="50">
        <f>I100+'4. sz. mell'!I56+'3. sz. mell'!AP55</f>
        <v>0</v>
      </c>
      <c r="R100" s="546">
        <f t="shared" si="74"/>
        <v>3986524000</v>
      </c>
    </row>
    <row r="101" spans="1:18" x14ac:dyDescent="0.25">
      <c r="A101" s="14" t="s">
        <v>607</v>
      </c>
      <c r="B101" s="275" t="s">
        <v>137</v>
      </c>
      <c r="C101" s="203">
        <v>50550000</v>
      </c>
      <c r="D101" s="203">
        <f t="shared" si="81"/>
        <v>0</v>
      </c>
      <c r="E101" s="203">
        <v>50550000</v>
      </c>
      <c r="F101" s="281">
        <v>997209000</v>
      </c>
      <c r="G101" s="281">
        <f t="shared" si="82"/>
        <v>0</v>
      </c>
      <c r="H101" s="281">
        <v>997209000</v>
      </c>
      <c r="I101" s="41"/>
      <c r="J101" s="41">
        <f t="shared" si="83"/>
        <v>0</v>
      </c>
      <c r="K101" s="41"/>
      <c r="N101" s="50">
        <f>C101+'4. sz. mell'!C57+'3. sz. mell'!AN56</f>
        <v>50550000</v>
      </c>
      <c r="O101" s="50">
        <f>F101+'4. sz. mell'!F57+'3. sz. mell'!AO56</f>
        <v>997209000</v>
      </c>
      <c r="P101" s="50">
        <f>I101+'4. sz. mell'!I57+'3. sz. mell'!AP56</f>
        <v>0</v>
      </c>
      <c r="R101" s="546">
        <f t="shared" si="74"/>
        <v>2095518000</v>
      </c>
    </row>
    <row r="102" spans="1:18" x14ac:dyDescent="0.25">
      <c r="A102" s="14" t="s">
        <v>637</v>
      </c>
      <c r="B102" s="275" t="s">
        <v>138</v>
      </c>
      <c r="C102" s="203"/>
      <c r="D102" s="203">
        <f t="shared" si="81"/>
        <v>0</v>
      </c>
      <c r="E102" s="203"/>
      <c r="F102" s="281">
        <v>719852000</v>
      </c>
      <c r="G102" s="281">
        <f t="shared" si="82"/>
        <v>0</v>
      </c>
      <c r="H102" s="281">
        <v>719852000</v>
      </c>
      <c r="I102" s="41"/>
      <c r="J102" s="41">
        <f t="shared" si="83"/>
        <v>0</v>
      </c>
      <c r="K102" s="41"/>
      <c r="N102" s="50">
        <f>C102+'4. sz. mell'!C58+'3. sz. mell'!AN57</f>
        <v>0</v>
      </c>
      <c r="O102" s="50">
        <f>F102+'4. sz. mell'!F58+'3. sz. mell'!AO57</f>
        <v>719852000</v>
      </c>
      <c r="P102" s="50">
        <f>I102+'4. sz. mell'!I58+'3. sz. mell'!AP57</f>
        <v>0</v>
      </c>
      <c r="R102" s="546">
        <f t="shared" si="74"/>
        <v>1439704000</v>
      </c>
    </row>
    <row r="103" spans="1:18" ht="13.5" thickBot="1" x14ac:dyDescent="0.3">
      <c r="A103" s="14" t="s">
        <v>638</v>
      </c>
      <c r="B103" s="276" t="s">
        <v>139</v>
      </c>
      <c r="C103" s="203"/>
      <c r="D103" s="203">
        <f t="shared" si="81"/>
        <v>0</v>
      </c>
      <c r="E103" s="203"/>
      <c r="F103" s="281">
        <v>4000000</v>
      </c>
      <c r="G103" s="281">
        <f t="shared" si="82"/>
        <v>0</v>
      </c>
      <c r="H103" s="281">
        <v>4000000</v>
      </c>
      <c r="I103" s="41"/>
      <c r="J103" s="41">
        <f t="shared" si="83"/>
        <v>0</v>
      </c>
      <c r="K103" s="41"/>
      <c r="N103" s="50">
        <f>C103+'4. sz. mell'!C59+'3. sz. mell'!AN58</f>
        <v>0</v>
      </c>
      <c r="O103" s="50">
        <f>F103+'4. sz. mell'!F59+'3. sz. mell'!AO58</f>
        <v>4000000</v>
      </c>
      <c r="P103" s="50">
        <f>I103+'4. sz. mell'!I59+'3. sz. mell'!AP58</f>
        <v>0</v>
      </c>
      <c r="R103" s="546">
        <f t="shared" si="74"/>
        <v>8000000</v>
      </c>
    </row>
    <row r="104" spans="1:18" s="53" customFormat="1" ht="15.75" thickBot="1" x14ac:dyDescent="0.3">
      <c r="A104" s="51" t="s">
        <v>141</v>
      </c>
      <c r="B104" s="190" t="s">
        <v>142</v>
      </c>
      <c r="C104" s="265">
        <f t="shared" ref="C104:K104" si="84">SUM(C98,C88,C94)</f>
        <v>564211457</v>
      </c>
      <c r="D104" s="265">
        <f t="shared" si="84"/>
        <v>-25772000</v>
      </c>
      <c r="E104" s="265">
        <f t="shared" si="84"/>
        <v>538439457</v>
      </c>
      <c r="F104" s="181">
        <f t="shared" si="84"/>
        <v>3859373715</v>
      </c>
      <c r="G104" s="181">
        <f t="shared" ref="G104" si="85">SUM(G98,G88,G94)</f>
        <v>-10300000</v>
      </c>
      <c r="H104" s="181">
        <f t="shared" si="84"/>
        <v>3849073715</v>
      </c>
      <c r="I104" s="52">
        <f t="shared" si="84"/>
        <v>0</v>
      </c>
      <c r="J104" s="52">
        <f t="shared" ref="J104" si="86">SUM(J98,J88,J94)</f>
        <v>0</v>
      </c>
      <c r="K104" s="52">
        <f t="shared" si="84"/>
        <v>0</v>
      </c>
      <c r="N104" s="50"/>
      <c r="P104" s="546"/>
      <c r="R104" s="546">
        <f t="shared" si="74"/>
        <v>8775026344</v>
      </c>
    </row>
    <row r="105" spans="1:18" s="53" customFormat="1" ht="15.75" thickBot="1" x14ac:dyDescent="0.3">
      <c r="A105" s="51" t="s">
        <v>43</v>
      </c>
      <c r="B105" s="190" t="s">
        <v>143</v>
      </c>
      <c r="C105" s="265">
        <f>+C106+C107+C108</f>
        <v>0</v>
      </c>
      <c r="D105" s="265">
        <f>+D106+D107+D108</f>
        <v>0</v>
      </c>
      <c r="E105" s="265">
        <f>+E106+E107+E108</f>
        <v>0</v>
      </c>
      <c r="F105" s="265">
        <f t="shared" ref="F105:I105" si="87">+F106+F107+F108</f>
        <v>10645000</v>
      </c>
      <c r="G105" s="265">
        <f>+G106+G107+G108</f>
        <v>0</v>
      </c>
      <c r="H105" s="265">
        <f t="shared" ref="H105" si="88">+H106+H107+H108</f>
        <v>10645000</v>
      </c>
      <c r="I105" s="265">
        <f t="shared" si="87"/>
        <v>0</v>
      </c>
      <c r="J105" s="265">
        <f>+J106+J107+J108</f>
        <v>0</v>
      </c>
      <c r="K105" s="265">
        <f t="shared" ref="K105" si="89">+K106+K107+K108</f>
        <v>0</v>
      </c>
      <c r="N105" s="50"/>
      <c r="P105" s="546"/>
      <c r="R105" s="546">
        <f t="shared" si="74"/>
        <v>21290000</v>
      </c>
    </row>
    <row r="106" spans="1:18" s="56" customFormat="1" x14ac:dyDescent="0.25">
      <c r="A106" s="54" t="s">
        <v>45</v>
      </c>
      <c r="B106" s="188" t="s">
        <v>144</v>
      </c>
      <c r="C106" s="252"/>
      <c r="D106" s="252">
        <f t="shared" ref="D106:D108" si="90">E106-C106</f>
        <v>0</v>
      </c>
      <c r="E106" s="252"/>
      <c r="F106" s="55">
        <v>10645000</v>
      </c>
      <c r="G106" s="55">
        <f t="shared" ref="G106:G108" si="91">H106-F106</f>
        <v>0</v>
      </c>
      <c r="H106" s="55">
        <v>10645000</v>
      </c>
      <c r="I106" s="55"/>
      <c r="J106" s="55">
        <f t="shared" ref="J106:J108" si="92">K106-I106</f>
        <v>0</v>
      </c>
      <c r="K106" s="55"/>
      <c r="N106" s="50"/>
      <c r="P106" s="546"/>
      <c r="R106" s="546">
        <f t="shared" si="74"/>
        <v>21290000</v>
      </c>
    </row>
    <row r="107" spans="1:18" s="53" customFormat="1" ht="15" x14ac:dyDescent="0.25">
      <c r="A107" s="54" t="s">
        <v>47</v>
      </c>
      <c r="B107" s="188" t="s">
        <v>145</v>
      </c>
      <c r="C107" s="252"/>
      <c r="D107" s="252">
        <f t="shared" si="90"/>
        <v>0</v>
      </c>
      <c r="E107" s="252"/>
      <c r="F107" s="55"/>
      <c r="G107" s="55">
        <f t="shared" si="91"/>
        <v>0</v>
      </c>
      <c r="H107" s="55"/>
      <c r="I107" s="55"/>
      <c r="J107" s="55">
        <f t="shared" si="92"/>
        <v>0</v>
      </c>
      <c r="K107" s="55"/>
      <c r="N107" s="50"/>
      <c r="P107" s="546"/>
      <c r="R107" s="546">
        <f t="shared" si="74"/>
        <v>0</v>
      </c>
    </row>
    <row r="108" spans="1:18" s="53" customFormat="1" ht="15.75" thickBot="1" x14ac:dyDescent="0.3">
      <c r="A108" s="57" t="s">
        <v>49</v>
      </c>
      <c r="B108" s="277" t="s">
        <v>146</v>
      </c>
      <c r="C108" s="252"/>
      <c r="D108" s="252">
        <f t="shared" si="90"/>
        <v>0</v>
      </c>
      <c r="E108" s="252"/>
      <c r="F108" s="55"/>
      <c r="G108" s="55">
        <f t="shared" si="91"/>
        <v>0</v>
      </c>
      <c r="H108" s="55"/>
      <c r="I108" s="55"/>
      <c r="J108" s="55">
        <f t="shared" si="92"/>
        <v>0</v>
      </c>
      <c r="K108" s="55"/>
      <c r="N108" s="50"/>
      <c r="P108" s="546"/>
      <c r="R108" s="546">
        <f t="shared" si="74"/>
        <v>0</v>
      </c>
    </row>
    <row r="109" spans="1:18" s="53" customFormat="1" ht="15.75" thickBot="1" x14ac:dyDescent="0.3">
      <c r="A109" s="51" t="s">
        <v>65</v>
      </c>
      <c r="B109" s="190" t="s">
        <v>683</v>
      </c>
      <c r="C109" s="265">
        <f>+C110+C113+C114+C115</f>
        <v>0</v>
      </c>
      <c r="D109" s="265">
        <f>+D110+D113+D114+D115</f>
        <v>0</v>
      </c>
      <c r="E109" s="265">
        <f>+E110+E113+E114+E115</f>
        <v>0</v>
      </c>
      <c r="F109" s="181"/>
      <c r="G109" s="181">
        <f>+G110+G113+G114+G115</f>
        <v>0</v>
      </c>
      <c r="H109" s="181"/>
      <c r="I109" s="52">
        <f>+I110+I113+I114+I115</f>
        <v>0</v>
      </c>
      <c r="J109" s="52">
        <f>+J110+J113+J114+J115</f>
        <v>0</v>
      </c>
      <c r="K109" s="52">
        <f>+K110+K113+K114+K115</f>
        <v>0</v>
      </c>
      <c r="N109" s="50"/>
      <c r="P109" s="546"/>
      <c r="R109" s="546">
        <f t="shared" si="74"/>
        <v>0</v>
      </c>
    </row>
    <row r="110" spans="1:18" s="53" customFormat="1" ht="15" x14ac:dyDescent="0.25">
      <c r="A110" s="54" t="s">
        <v>411</v>
      </c>
      <c r="B110" s="188" t="s">
        <v>640</v>
      </c>
      <c r="C110" s="252"/>
      <c r="D110" s="252">
        <f t="shared" ref="D110:D115" si="93">E110-C110</f>
        <v>0</v>
      </c>
      <c r="E110" s="252"/>
      <c r="F110" s="55"/>
      <c r="G110" s="55">
        <f t="shared" ref="G110:G115" si="94">H110-F110</f>
        <v>0</v>
      </c>
      <c r="H110" s="55"/>
      <c r="I110" s="55"/>
      <c r="J110" s="55">
        <f t="shared" ref="J110:J115" si="95">K110-I110</f>
        <v>0</v>
      </c>
      <c r="K110" s="55"/>
      <c r="N110" s="50"/>
      <c r="P110" s="546"/>
      <c r="R110" s="546">
        <f t="shared" si="74"/>
        <v>0</v>
      </c>
    </row>
    <row r="111" spans="1:18" s="53" customFormat="1" ht="15" x14ac:dyDescent="0.25">
      <c r="A111" s="54" t="s">
        <v>412</v>
      </c>
      <c r="B111" s="188" t="s">
        <v>641</v>
      </c>
      <c r="C111" s="252"/>
      <c r="D111" s="252">
        <f t="shared" si="93"/>
        <v>0</v>
      </c>
      <c r="E111" s="252"/>
      <c r="F111" s="55"/>
      <c r="G111" s="55">
        <f t="shared" si="94"/>
        <v>0</v>
      </c>
      <c r="H111" s="55"/>
      <c r="I111" s="55"/>
      <c r="J111" s="55">
        <f t="shared" si="95"/>
        <v>0</v>
      </c>
      <c r="K111" s="55"/>
      <c r="N111" s="50"/>
      <c r="P111" s="546"/>
      <c r="R111" s="546">
        <f t="shared" si="74"/>
        <v>0</v>
      </c>
    </row>
    <row r="112" spans="1:18" s="53" customFormat="1" ht="15" x14ac:dyDescent="0.25">
      <c r="A112" s="54" t="s">
        <v>413</v>
      </c>
      <c r="B112" s="188" t="s">
        <v>642</v>
      </c>
      <c r="C112" s="252"/>
      <c r="D112" s="252">
        <f t="shared" si="93"/>
        <v>0</v>
      </c>
      <c r="E112" s="252"/>
      <c r="F112" s="55"/>
      <c r="G112" s="55">
        <f t="shared" si="94"/>
        <v>0</v>
      </c>
      <c r="H112" s="55"/>
      <c r="I112" s="55"/>
      <c r="J112" s="55">
        <f t="shared" si="95"/>
        <v>0</v>
      </c>
      <c r="K112" s="55"/>
      <c r="N112" s="50"/>
      <c r="P112" s="546"/>
      <c r="R112" s="546">
        <f t="shared" si="74"/>
        <v>0</v>
      </c>
    </row>
    <row r="113" spans="1:18" s="53" customFormat="1" ht="15" x14ac:dyDescent="0.25">
      <c r="A113" s="54" t="s">
        <v>414</v>
      </c>
      <c r="B113" s="188" t="s">
        <v>643</v>
      </c>
      <c r="C113" s="252"/>
      <c r="D113" s="252">
        <f t="shared" si="93"/>
        <v>0</v>
      </c>
      <c r="E113" s="252"/>
      <c r="F113" s="55"/>
      <c r="G113" s="55">
        <f t="shared" si="94"/>
        <v>0</v>
      </c>
      <c r="H113" s="55"/>
      <c r="I113" s="55"/>
      <c r="J113" s="55">
        <f t="shared" si="95"/>
        <v>0</v>
      </c>
      <c r="K113" s="55"/>
      <c r="N113" s="50"/>
      <c r="P113" s="546"/>
      <c r="R113" s="546">
        <f t="shared" si="74"/>
        <v>0</v>
      </c>
    </row>
    <row r="114" spans="1:18" s="53" customFormat="1" ht="15" x14ac:dyDescent="0.25">
      <c r="A114" s="54" t="s">
        <v>598</v>
      </c>
      <c r="B114" s="188" t="s">
        <v>644</v>
      </c>
      <c r="C114" s="252"/>
      <c r="D114" s="252">
        <f t="shared" si="93"/>
        <v>0</v>
      </c>
      <c r="E114" s="252"/>
      <c r="F114" s="55"/>
      <c r="G114" s="55">
        <f t="shared" si="94"/>
        <v>0</v>
      </c>
      <c r="H114" s="55"/>
      <c r="I114" s="55"/>
      <c r="J114" s="55">
        <f t="shared" si="95"/>
        <v>0</v>
      </c>
      <c r="K114" s="55"/>
      <c r="N114" s="50"/>
      <c r="P114" s="546"/>
      <c r="R114" s="546">
        <f t="shared" si="74"/>
        <v>0</v>
      </c>
    </row>
    <row r="115" spans="1:18" s="56" customFormat="1" ht="13.5" thickBot="1" x14ac:dyDescent="0.3">
      <c r="A115" s="54" t="s">
        <v>646</v>
      </c>
      <c r="B115" s="277" t="s">
        <v>645</v>
      </c>
      <c r="C115" s="252"/>
      <c r="D115" s="252">
        <f t="shared" si="93"/>
        <v>0</v>
      </c>
      <c r="E115" s="252"/>
      <c r="F115" s="55"/>
      <c r="G115" s="55">
        <f t="shared" si="94"/>
        <v>0</v>
      </c>
      <c r="H115" s="55"/>
      <c r="I115" s="55"/>
      <c r="J115" s="55">
        <f t="shared" si="95"/>
        <v>0</v>
      </c>
      <c r="K115" s="55"/>
      <c r="N115" s="50"/>
      <c r="P115" s="546"/>
      <c r="R115" s="546">
        <f t="shared" si="74"/>
        <v>0</v>
      </c>
    </row>
    <row r="116" spans="1:18" s="53" customFormat="1" ht="15.75" thickBot="1" x14ac:dyDescent="0.3">
      <c r="A116" s="51" t="s">
        <v>148</v>
      </c>
      <c r="B116" s="190" t="s">
        <v>283</v>
      </c>
      <c r="C116" s="269">
        <f>SUM(C117:C122)</f>
        <v>779871503</v>
      </c>
      <c r="D116" s="269">
        <f>SUM(D117:D122)</f>
        <v>23322000</v>
      </c>
      <c r="E116" s="269">
        <f>SUM(E117:E122)</f>
        <v>803193503</v>
      </c>
      <c r="F116" s="269">
        <f t="shared" ref="F116:I116" si="96">SUM(F117:F122)</f>
        <v>17349000</v>
      </c>
      <c r="G116" s="269">
        <f>SUM(G117:G122)</f>
        <v>90000</v>
      </c>
      <c r="H116" s="269">
        <f t="shared" ref="H116" si="97">SUM(H117:H122)</f>
        <v>17439000</v>
      </c>
      <c r="I116" s="269">
        <f t="shared" si="96"/>
        <v>72582000</v>
      </c>
      <c r="J116" s="269">
        <f>SUM(J117:J122)</f>
        <v>0</v>
      </c>
      <c r="K116" s="269">
        <f t="shared" ref="K116" si="98">SUM(K117:K122)</f>
        <v>72582000</v>
      </c>
      <c r="N116" s="50"/>
      <c r="P116" s="546"/>
      <c r="R116" s="546">
        <f t="shared" si="74"/>
        <v>1713847006</v>
      </c>
    </row>
    <row r="117" spans="1:18" s="53" customFormat="1" ht="15" x14ac:dyDescent="0.25">
      <c r="A117" s="54" t="s">
        <v>79</v>
      </c>
      <c r="B117" s="188" t="s">
        <v>150</v>
      </c>
      <c r="C117" s="252"/>
      <c r="D117" s="252">
        <f t="shared" ref="D117:D122" si="99">E117-C117</f>
        <v>0</v>
      </c>
      <c r="E117" s="252"/>
      <c r="F117" s="55"/>
      <c r="G117" s="55">
        <f t="shared" ref="G117:G122" si="100">H117-F117</f>
        <v>0</v>
      </c>
      <c r="H117" s="55"/>
      <c r="I117" s="55"/>
      <c r="J117" s="55">
        <f t="shared" ref="J117:J122" si="101">K117-I117</f>
        <v>0</v>
      </c>
      <c r="K117" s="55"/>
      <c r="N117" s="50"/>
      <c r="P117" s="546"/>
      <c r="R117" s="546">
        <f t="shared" si="74"/>
        <v>0</v>
      </c>
    </row>
    <row r="118" spans="1:18" s="53" customFormat="1" ht="15" x14ac:dyDescent="0.25">
      <c r="A118" s="54" t="s">
        <v>569</v>
      </c>
      <c r="B118" s="188" t="s">
        <v>151</v>
      </c>
      <c r="C118" s="252">
        <v>30030251</v>
      </c>
      <c r="D118" s="252">
        <f t="shared" si="99"/>
        <v>0</v>
      </c>
      <c r="E118" s="252">
        <v>30030251</v>
      </c>
      <c r="F118" s="55"/>
      <c r="G118" s="55">
        <f t="shared" si="100"/>
        <v>0</v>
      </c>
      <c r="H118" s="55"/>
      <c r="I118" s="55"/>
      <c r="J118" s="55">
        <f t="shared" si="101"/>
        <v>0</v>
      </c>
      <c r="K118" s="55"/>
      <c r="N118" s="50"/>
      <c r="P118" s="546"/>
      <c r="R118" s="546">
        <f t="shared" si="74"/>
        <v>60060502</v>
      </c>
    </row>
    <row r="119" spans="1:18" s="53" customFormat="1" ht="15" x14ac:dyDescent="0.25">
      <c r="A119" s="54" t="s">
        <v>570</v>
      </c>
      <c r="B119" s="576" t="s">
        <v>686</v>
      </c>
      <c r="C119" s="252">
        <v>749841252</v>
      </c>
      <c r="D119" s="252">
        <f t="shared" si="99"/>
        <v>23322000</v>
      </c>
      <c r="E119" s="252">
        <v>773163252</v>
      </c>
      <c r="F119" s="55">
        <v>17349000</v>
      </c>
      <c r="G119" s="55">
        <f t="shared" si="100"/>
        <v>90000</v>
      </c>
      <c r="H119" s="55">
        <v>17439000</v>
      </c>
      <c r="I119" s="55">
        <v>72582000</v>
      </c>
      <c r="J119" s="55">
        <f t="shared" si="101"/>
        <v>0</v>
      </c>
      <c r="K119" s="55">
        <v>72582000</v>
      </c>
      <c r="N119" s="50"/>
      <c r="P119" s="546"/>
      <c r="R119" s="546">
        <f t="shared" si="74"/>
        <v>1653786504</v>
      </c>
    </row>
    <row r="120" spans="1:18" s="53" customFormat="1" ht="15" x14ac:dyDescent="0.25">
      <c r="A120" s="54" t="s">
        <v>571</v>
      </c>
      <c r="B120" s="188" t="s">
        <v>647</v>
      </c>
      <c r="C120" s="252"/>
      <c r="D120" s="252">
        <f t="shared" si="99"/>
        <v>0</v>
      </c>
      <c r="E120" s="252"/>
      <c r="F120" s="55"/>
      <c r="G120" s="55">
        <f t="shared" si="100"/>
        <v>0</v>
      </c>
      <c r="H120" s="55"/>
      <c r="I120" s="55"/>
      <c r="J120" s="55">
        <f t="shared" si="101"/>
        <v>0</v>
      </c>
      <c r="K120" s="55"/>
      <c r="N120" s="50"/>
      <c r="P120" s="546"/>
      <c r="R120" s="546">
        <f t="shared" si="74"/>
        <v>0</v>
      </c>
    </row>
    <row r="121" spans="1:18" s="56" customFormat="1" x14ac:dyDescent="0.25">
      <c r="A121" s="54" t="s">
        <v>572</v>
      </c>
      <c r="B121" s="188" t="s">
        <v>230</v>
      </c>
      <c r="C121" s="252"/>
      <c r="D121" s="252">
        <f t="shared" si="99"/>
        <v>0</v>
      </c>
      <c r="E121" s="252"/>
      <c r="F121" s="55"/>
      <c r="G121" s="55">
        <f t="shared" si="100"/>
        <v>0</v>
      </c>
      <c r="H121" s="55"/>
      <c r="I121" s="55"/>
      <c r="J121" s="55">
        <f t="shared" si="101"/>
        <v>0</v>
      </c>
      <c r="K121" s="55"/>
      <c r="N121" s="50"/>
      <c r="P121" s="546"/>
      <c r="R121" s="546">
        <f t="shared" si="74"/>
        <v>0</v>
      </c>
    </row>
    <row r="122" spans="1:18" s="56" customFormat="1" ht="13.5" thickBot="1" x14ac:dyDescent="0.3">
      <c r="A122" s="54" t="s">
        <v>687</v>
      </c>
      <c r="B122" s="277" t="s">
        <v>662</v>
      </c>
      <c r="C122" s="252"/>
      <c r="D122" s="252">
        <f t="shared" si="99"/>
        <v>0</v>
      </c>
      <c r="E122" s="252"/>
      <c r="F122" s="55"/>
      <c r="G122" s="55">
        <f t="shared" si="100"/>
        <v>0</v>
      </c>
      <c r="H122" s="55"/>
      <c r="I122" s="55"/>
      <c r="J122" s="55">
        <f t="shared" si="101"/>
        <v>0</v>
      </c>
      <c r="K122" s="55"/>
      <c r="N122" s="50"/>
      <c r="P122" s="546"/>
      <c r="R122" s="546">
        <f t="shared" si="74"/>
        <v>0</v>
      </c>
    </row>
    <row r="123" spans="1:18" s="56" customFormat="1" ht="13.5" thickBot="1" x14ac:dyDescent="0.3">
      <c r="A123" s="51" t="s">
        <v>83</v>
      </c>
      <c r="B123" s="190" t="s">
        <v>684</v>
      </c>
      <c r="C123" s="285">
        <f>+C124+C125+C126+C128</f>
        <v>0</v>
      </c>
      <c r="D123" s="285">
        <f>+D124+D125+D126+D128</f>
        <v>0</v>
      </c>
      <c r="E123" s="285">
        <f>+E124+E125+E126+E128</f>
        <v>0</v>
      </c>
      <c r="F123" s="282"/>
      <c r="G123" s="282">
        <f>+G124+G125+G126+G128</f>
        <v>0</v>
      </c>
      <c r="H123" s="282"/>
      <c r="I123" s="60">
        <f>+I124+I125+I126+I128</f>
        <v>0</v>
      </c>
      <c r="J123" s="60">
        <f>+J124+J125+J126+J128</f>
        <v>0</v>
      </c>
      <c r="K123" s="60">
        <f>+K124+K125+K126+K128</f>
        <v>0</v>
      </c>
      <c r="N123" s="50"/>
      <c r="P123" s="546"/>
      <c r="R123" s="546">
        <f t="shared" si="74"/>
        <v>0</v>
      </c>
    </row>
    <row r="124" spans="1:18" s="56" customFormat="1" x14ac:dyDescent="0.25">
      <c r="A124" s="54" t="s">
        <v>580</v>
      </c>
      <c r="B124" s="188" t="s">
        <v>648</v>
      </c>
      <c r="C124" s="252"/>
      <c r="D124" s="252">
        <f t="shared" ref="D124:D128" si="102">E124-C124</f>
        <v>0</v>
      </c>
      <c r="E124" s="252"/>
      <c r="F124" s="55"/>
      <c r="G124" s="55">
        <f t="shared" ref="G124:G128" si="103">H124-F124</f>
        <v>0</v>
      </c>
      <c r="H124" s="55"/>
      <c r="I124" s="55"/>
      <c r="J124" s="55">
        <f t="shared" ref="J124:J128" si="104">K124-I124</f>
        <v>0</v>
      </c>
      <c r="K124" s="55"/>
      <c r="N124" s="50"/>
      <c r="P124" s="546"/>
      <c r="R124" s="546">
        <f t="shared" si="74"/>
        <v>0</v>
      </c>
    </row>
    <row r="125" spans="1:18" s="56" customFormat="1" x14ac:dyDescent="0.25">
      <c r="A125" s="54" t="s">
        <v>581</v>
      </c>
      <c r="B125" s="188" t="s">
        <v>649</v>
      </c>
      <c r="C125" s="252"/>
      <c r="D125" s="252">
        <f t="shared" si="102"/>
        <v>0</v>
      </c>
      <c r="E125" s="252"/>
      <c r="F125" s="55"/>
      <c r="G125" s="55">
        <f t="shared" si="103"/>
        <v>0</v>
      </c>
      <c r="H125" s="55"/>
      <c r="I125" s="55"/>
      <c r="J125" s="55">
        <f t="shared" si="104"/>
        <v>0</v>
      </c>
      <c r="K125" s="55"/>
      <c r="N125" s="50"/>
      <c r="P125" s="546"/>
      <c r="R125" s="546">
        <f t="shared" si="74"/>
        <v>0</v>
      </c>
    </row>
    <row r="126" spans="1:18" s="56" customFormat="1" x14ac:dyDescent="0.25">
      <c r="A126" s="54" t="s">
        <v>582</v>
      </c>
      <c r="B126" s="188" t="s">
        <v>650</v>
      </c>
      <c r="C126" s="252"/>
      <c r="D126" s="252">
        <f t="shared" si="102"/>
        <v>0</v>
      </c>
      <c r="E126" s="252"/>
      <c r="F126" s="55"/>
      <c r="G126" s="55">
        <f t="shared" si="103"/>
        <v>0</v>
      </c>
      <c r="H126" s="55"/>
      <c r="I126" s="55"/>
      <c r="J126" s="55">
        <f t="shared" si="104"/>
        <v>0</v>
      </c>
      <c r="K126" s="55"/>
      <c r="N126" s="50"/>
      <c r="P126" s="546"/>
      <c r="R126" s="546">
        <f t="shared" si="74"/>
        <v>0</v>
      </c>
    </row>
    <row r="127" spans="1:18" s="56" customFormat="1" x14ac:dyDescent="0.25">
      <c r="A127" s="54" t="s">
        <v>583</v>
      </c>
      <c r="B127" s="188" t="s">
        <v>651</v>
      </c>
      <c r="C127" s="252"/>
      <c r="D127" s="252">
        <f t="shared" si="102"/>
        <v>0</v>
      </c>
      <c r="E127" s="252"/>
      <c r="F127" s="55"/>
      <c r="G127" s="55">
        <f t="shared" si="103"/>
        <v>0</v>
      </c>
      <c r="H127" s="55"/>
      <c r="I127" s="55"/>
      <c r="J127" s="55">
        <f t="shared" si="104"/>
        <v>0</v>
      </c>
      <c r="K127" s="55"/>
      <c r="N127" s="50"/>
      <c r="P127" s="546"/>
      <c r="R127" s="546">
        <f t="shared" si="74"/>
        <v>0</v>
      </c>
    </row>
    <row r="128" spans="1:18" s="53" customFormat="1" ht="15.75" thickBot="1" x14ac:dyDescent="0.3">
      <c r="A128" s="54" t="s">
        <v>584</v>
      </c>
      <c r="B128" s="188" t="s">
        <v>652</v>
      </c>
      <c r="C128" s="252"/>
      <c r="D128" s="252">
        <f t="shared" si="102"/>
        <v>0</v>
      </c>
      <c r="E128" s="252"/>
      <c r="F128" s="55"/>
      <c r="G128" s="55">
        <f t="shared" si="103"/>
        <v>0</v>
      </c>
      <c r="H128" s="55"/>
      <c r="I128" s="55"/>
      <c r="J128" s="55">
        <f t="shared" si="104"/>
        <v>0</v>
      </c>
      <c r="K128" s="55"/>
      <c r="N128" s="50"/>
      <c r="P128" s="546"/>
      <c r="R128" s="546">
        <f t="shared" si="74"/>
        <v>0</v>
      </c>
    </row>
    <row r="129" spans="1:18" s="53" customFormat="1" ht="15.75" thickBot="1" x14ac:dyDescent="0.3">
      <c r="A129" s="51" t="s">
        <v>85</v>
      </c>
      <c r="B129" s="190" t="s">
        <v>153</v>
      </c>
      <c r="C129" s="286">
        <f t="shared" ref="C129:K129" si="105">SUM(C123,C116,C109,C105)</f>
        <v>779871503</v>
      </c>
      <c r="D129" s="286">
        <f t="shared" si="105"/>
        <v>23322000</v>
      </c>
      <c r="E129" s="286">
        <f t="shared" si="105"/>
        <v>803193503</v>
      </c>
      <c r="F129" s="283">
        <f t="shared" si="105"/>
        <v>27994000</v>
      </c>
      <c r="G129" s="283">
        <f t="shared" ref="G129" si="106">SUM(G123,G116,G109,G105)</f>
        <v>90000</v>
      </c>
      <c r="H129" s="283">
        <f t="shared" si="105"/>
        <v>28084000</v>
      </c>
      <c r="I129" s="61">
        <f t="shared" si="105"/>
        <v>72582000</v>
      </c>
      <c r="J129" s="61">
        <f t="shared" ref="J129" si="107">SUM(J123,J116,J109,J105)</f>
        <v>0</v>
      </c>
      <c r="K129" s="61">
        <f t="shared" si="105"/>
        <v>72582000</v>
      </c>
      <c r="N129" s="50"/>
      <c r="P129" s="546"/>
      <c r="R129" s="546">
        <f t="shared" si="74"/>
        <v>1735137006</v>
      </c>
    </row>
    <row r="130" spans="1:18" ht="13.5" thickBot="1" x14ac:dyDescent="0.3">
      <c r="A130" s="19" t="s">
        <v>29</v>
      </c>
      <c r="B130" s="279" t="s">
        <v>284</v>
      </c>
      <c r="C130" s="202">
        <f t="shared" ref="C130:K130" si="108">SUM(C129,C104)</f>
        <v>1344082960</v>
      </c>
      <c r="D130" s="202">
        <f t="shared" si="108"/>
        <v>-2450000</v>
      </c>
      <c r="E130" s="202">
        <f t="shared" si="108"/>
        <v>1341632960</v>
      </c>
      <c r="F130" s="33">
        <f t="shared" si="108"/>
        <v>3887367715</v>
      </c>
      <c r="G130" s="33">
        <f t="shared" si="108"/>
        <v>-10210000</v>
      </c>
      <c r="H130" s="33">
        <f t="shared" si="108"/>
        <v>3877157715</v>
      </c>
      <c r="I130" s="43">
        <f t="shared" si="108"/>
        <v>72582000</v>
      </c>
      <c r="J130" s="43">
        <f t="shared" si="108"/>
        <v>0</v>
      </c>
      <c r="K130" s="43">
        <f t="shared" si="108"/>
        <v>72582000</v>
      </c>
      <c r="N130" s="50"/>
      <c r="P130" s="546"/>
      <c r="R130" s="546">
        <f t="shared" si="74"/>
        <v>10510163350</v>
      </c>
    </row>
    <row r="131" spans="1:18" ht="13.5" thickBot="1" x14ac:dyDescent="0.3">
      <c r="C131" s="45"/>
      <c r="D131" s="45"/>
      <c r="E131" s="45"/>
      <c r="F131" s="45"/>
      <c r="G131" s="45"/>
      <c r="H131" s="45"/>
      <c r="I131" s="45"/>
      <c r="J131" s="45"/>
      <c r="K131" s="45"/>
    </row>
    <row r="132" spans="1:18" ht="13.5" thickBot="1" x14ac:dyDescent="0.3">
      <c r="A132" s="46" t="s">
        <v>276</v>
      </c>
      <c r="B132" s="47"/>
      <c r="C132" s="496">
        <v>42.98</v>
      </c>
      <c r="D132" s="496">
        <v>-8.73</v>
      </c>
      <c r="E132" s="496">
        <f>SUM(C132:D132)</f>
        <v>34.25</v>
      </c>
      <c r="F132" s="496">
        <v>1.27</v>
      </c>
      <c r="G132" s="496">
        <v>-1.27</v>
      </c>
      <c r="H132" s="496">
        <f>SUM(F132:G132)</f>
        <v>0</v>
      </c>
      <c r="I132" s="496">
        <v>0</v>
      </c>
      <c r="J132" s="496"/>
      <c r="K132" s="496">
        <v>0</v>
      </c>
    </row>
    <row r="133" spans="1:18" ht="13.5" thickBot="1" x14ac:dyDescent="0.3">
      <c r="A133" s="46" t="s">
        <v>277</v>
      </c>
      <c r="B133" s="47"/>
      <c r="C133" s="496">
        <v>30</v>
      </c>
      <c r="D133" s="496"/>
      <c r="E133" s="496">
        <v>30</v>
      </c>
      <c r="F133" s="496"/>
      <c r="G133" s="496"/>
      <c r="H133" s="496"/>
      <c r="I133" s="496"/>
      <c r="J133" s="496"/>
      <c r="K133" s="496"/>
    </row>
    <row r="135" spans="1:18" x14ac:dyDescent="0.25">
      <c r="C135" s="50">
        <f t="shared" ref="C135:F135" si="109">C130-C84</f>
        <v>0</v>
      </c>
      <c r="D135" s="50">
        <f t="shared" ref="D135:E135" si="110">D130-D84</f>
        <v>0</v>
      </c>
      <c r="E135" s="50">
        <f t="shared" si="110"/>
        <v>0</v>
      </c>
      <c r="F135" s="50">
        <f t="shared" si="109"/>
        <v>0</v>
      </c>
      <c r="G135" s="50">
        <f>G130-G84</f>
        <v>0</v>
      </c>
      <c r="H135" s="50">
        <f t="shared" ref="H135" si="111">H130-H84</f>
        <v>0</v>
      </c>
      <c r="I135" s="50">
        <f>I130-I84</f>
        <v>0</v>
      </c>
      <c r="J135" s="50">
        <f t="shared" ref="J135" si="112">J130-J84</f>
        <v>0</v>
      </c>
      <c r="K135" s="50">
        <f>K130-K84</f>
        <v>0</v>
      </c>
    </row>
    <row r="136" spans="1:18" x14ac:dyDescent="0.25">
      <c r="C136" s="50">
        <f t="shared" ref="C136:J136" si="113">C84-C130</f>
        <v>0</v>
      </c>
      <c r="D136" s="50">
        <f t="shared" ref="D136:E136" si="114">D84-D130</f>
        <v>0</v>
      </c>
      <c r="E136" s="50">
        <f t="shared" si="114"/>
        <v>0</v>
      </c>
      <c r="F136" s="50">
        <f t="shared" si="113"/>
        <v>0</v>
      </c>
      <c r="G136" s="50">
        <f t="shared" si="113"/>
        <v>0</v>
      </c>
      <c r="H136" s="50">
        <f t="shared" ref="H136" si="115">H84-H130</f>
        <v>0</v>
      </c>
      <c r="I136" s="50">
        <f t="shared" si="113"/>
        <v>0</v>
      </c>
      <c r="J136" s="50">
        <f t="shared" si="113"/>
        <v>0</v>
      </c>
      <c r="K136" s="50">
        <f t="shared" ref="K136" si="116">K84-K130</f>
        <v>0</v>
      </c>
    </row>
  </sheetData>
  <sheetProtection formatCells="0"/>
  <mergeCells count="2">
    <mergeCell ref="C1:K1"/>
    <mergeCell ref="C3:I3"/>
  </mergeCells>
  <phoneticPr fontId="31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84" orientation="portrait" verticalDpi="300" r:id="rId1"/>
  <headerFooter alignWithMargins="0">
    <oddHeader>&amp;C&amp;"-,Félkövér"&amp;14Bonyhád Város Önkormányzata bevételei és kiadásai
 előirányzat csoport és kiemelt előirányzat szerinti bontásban&amp;R5. melléklet
Forintban</oddHeader>
  </headerFooter>
  <rowBreaks count="2" manualBreakCount="2">
    <brk id="54" max="5" man="1"/>
    <brk id="85" max="5" man="1"/>
  </rowBreaks>
  <colBreaks count="2" manualBreakCount="2">
    <brk id="5" max="132" man="1"/>
    <brk id="8" max="13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0"/>
  <sheetViews>
    <sheetView view="pageBreakPreview" zoomScaleNormal="120" workbookViewId="0">
      <selection activeCell="D25" sqref="D25:F25"/>
    </sheetView>
  </sheetViews>
  <sheetFormatPr defaultColWidth="9.140625" defaultRowHeight="18.75" x14ac:dyDescent="0.3"/>
  <cols>
    <col min="1" max="1" width="4.85546875" style="697" customWidth="1"/>
    <col min="2" max="2" width="5" style="697" customWidth="1"/>
    <col min="3" max="3" width="61.28515625" style="697" bestFit="1" customWidth="1"/>
    <col min="4" max="5" width="16.140625" style="697" bestFit="1" customWidth="1"/>
    <col min="6" max="6" width="20" style="697" bestFit="1" customWidth="1"/>
    <col min="7" max="7" width="9.140625" style="698"/>
    <col min="8" max="8" width="9.140625" style="697"/>
    <col min="9" max="9" width="16.28515625" style="697" bestFit="1" customWidth="1"/>
    <col min="10" max="16384" width="9.140625" style="697"/>
  </cols>
  <sheetData>
    <row r="1" spans="1:7" ht="18" customHeight="1" x14ac:dyDescent="0.3">
      <c r="A1" s="695" t="s">
        <v>737</v>
      </c>
      <c r="B1" s="695"/>
      <c r="C1" s="695"/>
      <c r="D1" s="695"/>
      <c r="E1" s="695"/>
      <c r="F1" s="695"/>
      <c r="G1" s="696"/>
    </row>
    <row r="2" spans="1:7" x14ac:dyDescent="0.3">
      <c r="C2" s="696"/>
    </row>
    <row r="3" spans="1:7" s="700" customFormat="1" ht="15.75" x14ac:dyDescent="0.25">
      <c r="A3" s="699" t="s">
        <v>738</v>
      </c>
      <c r="D3" s="701" t="s">
        <v>739</v>
      </c>
      <c r="E3" s="701" t="s">
        <v>285</v>
      </c>
      <c r="F3" s="701" t="s">
        <v>740</v>
      </c>
      <c r="G3" s="702"/>
    </row>
    <row r="4" spans="1:7" s="700" customFormat="1" ht="15.75" x14ac:dyDescent="0.25">
      <c r="D4" s="703"/>
      <c r="E4" s="703"/>
      <c r="F4" s="703"/>
      <c r="G4" s="702"/>
    </row>
    <row r="5" spans="1:7" s="700" customFormat="1" ht="15.75" x14ac:dyDescent="0.25">
      <c r="B5" s="704" t="s">
        <v>741</v>
      </c>
      <c r="C5" s="705"/>
      <c r="D5" s="703"/>
      <c r="E5" s="703"/>
      <c r="F5" s="703"/>
      <c r="G5" s="702"/>
    </row>
    <row r="6" spans="1:7" s="700" customFormat="1" ht="31.5" x14ac:dyDescent="0.25">
      <c r="B6" s="706"/>
      <c r="C6" s="707" t="s">
        <v>742</v>
      </c>
      <c r="D6" s="708">
        <v>276000</v>
      </c>
      <c r="E6" s="708">
        <v>74000</v>
      </c>
      <c r="F6" s="709">
        <f>SUM(D6:E6)</f>
        <v>350000</v>
      </c>
      <c r="G6" s="702"/>
    </row>
    <row r="7" spans="1:7" s="700" customFormat="1" ht="15.75" x14ac:dyDescent="0.25">
      <c r="B7" s="706"/>
      <c r="C7" s="710" t="s">
        <v>743</v>
      </c>
      <c r="D7" s="708">
        <v>953000</v>
      </c>
      <c r="E7" s="708">
        <v>257000</v>
      </c>
      <c r="F7" s="709">
        <f t="shared" ref="F7:F11" si="0">SUM(D7:E7)</f>
        <v>1210000</v>
      </c>
      <c r="G7" s="702"/>
    </row>
    <row r="8" spans="1:7" s="700" customFormat="1" ht="15.75" x14ac:dyDescent="0.25">
      <c r="B8" s="706"/>
      <c r="C8" s="710" t="s">
        <v>744</v>
      </c>
      <c r="D8" s="708">
        <v>638000</v>
      </c>
      <c r="E8" s="708">
        <v>172000</v>
      </c>
      <c r="F8" s="709">
        <f t="shared" si="0"/>
        <v>810000</v>
      </c>
      <c r="G8" s="702"/>
    </row>
    <row r="9" spans="1:7" s="700" customFormat="1" ht="15.75" x14ac:dyDescent="0.25">
      <c r="B9" s="706"/>
      <c r="C9" s="710" t="s">
        <v>745</v>
      </c>
      <c r="D9" s="708">
        <v>591000</v>
      </c>
      <c r="E9" s="708">
        <v>159000</v>
      </c>
      <c r="F9" s="709">
        <f t="shared" si="0"/>
        <v>750000</v>
      </c>
      <c r="G9" s="702"/>
    </row>
    <row r="10" spans="1:7" s="700" customFormat="1" ht="15.75" x14ac:dyDescent="0.25">
      <c r="B10" s="706"/>
      <c r="C10" s="710" t="s">
        <v>746</v>
      </c>
      <c r="D10" s="708">
        <v>614000</v>
      </c>
      <c r="E10" s="708">
        <v>166000</v>
      </c>
      <c r="F10" s="709">
        <f t="shared" si="0"/>
        <v>780000</v>
      </c>
      <c r="G10" s="702"/>
    </row>
    <row r="11" spans="1:7" s="700" customFormat="1" ht="15.75" x14ac:dyDescent="0.25">
      <c r="B11" s="706"/>
      <c r="C11" s="710" t="s">
        <v>747</v>
      </c>
      <c r="D11" s="708">
        <v>394000</v>
      </c>
      <c r="E11" s="708">
        <v>106000</v>
      </c>
      <c r="F11" s="709">
        <f t="shared" si="0"/>
        <v>500000</v>
      </c>
      <c r="G11" s="702"/>
    </row>
    <row r="12" spans="1:7" s="700" customFormat="1" ht="15.75" x14ac:dyDescent="0.25">
      <c r="B12" s="706"/>
      <c r="C12" s="711" t="s">
        <v>748</v>
      </c>
      <c r="D12" s="712">
        <f>SUM(D6:D11)</f>
        <v>3466000</v>
      </c>
      <c r="E12" s="712">
        <f>SUM(E6:E11)</f>
        <v>934000</v>
      </c>
      <c r="F12" s="712">
        <f>SUM(F6:F11)</f>
        <v>4400000</v>
      </c>
      <c r="G12" s="702"/>
    </row>
    <row r="13" spans="1:7" s="700" customFormat="1" ht="15.75" x14ac:dyDescent="0.25">
      <c r="C13" s="713"/>
      <c r="D13" s="714"/>
      <c r="E13" s="714"/>
      <c r="F13" s="714"/>
      <c r="G13" s="702"/>
    </row>
    <row r="14" spans="1:7" s="700" customFormat="1" ht="15.75" x14ac:dyDescent="0.25">
      <c r="B14" s="704" t="s">
        <v>749</v>
      </c>
      <c r="C14" s="715"/>
      <c r="D14" s="716"/>
      <c r="E14" s="716"/>
      <c r="F14" s="716"/>
      <c r="G14" s="702"/>
    </row>
    <row r="15" spans="1:7" s="700" customFormat="1" ht="15.75" x14ac:dyDescent="0.25">
      <c r="B15" s="717"/>
      <c r="C15" s="710" t="s">
        <v>750</v>
      </c>
      <c r="D15" s="708">
        <v>252000</v>
      </c>
      <c r="E15" s="709">
        <v>68000</v>
      </c>
      <c r="F15" s="709">
        <v>320000</v>
      </c>
      <c r="G15" s="702"/>
    </row>
    <row r="16" spans="1:7" s="700" customFormat="1" ht="15.75" x14ac:dyDescent="0.25">
      <c r="C16" s="711" t="s">
        <v>751</v>
      </c>
      <c r="D16" s="718">
        <f>SUM(D15:D15)</f>
        <v>252000</v>
      </c>
      <c r="E16" s="718">
        <f>SUM(E15:E15)</f>
        <v>68000</v>
      </c>
      <c r="F16" s="719">
        <f>SUM(D16:E16)</f>
        <v>320000</v>
      </c>
      <c r="G16" s="702"/>
    </row>
    <row r="17" spans="2:7" s="700" customFormat="1" ht="15.75" x14ac:dyDescent="0.25">
      <c r="D17" s="716"/>
      <c r="E17" s="716"/>
      <c r="F17" s="716"/>
      <c r="G17" s="702"/>
    </row>
    <row r="18" spans="2:7" s="700" customFormat="1" ht="15.75" x14ac:dyDescent="0.25">
      <c r="B18" s="704" t="s">
        <v>752</v>
      </c>
      <c r="C18" s="705"/>
      <c r="D18" s="716"/>
      <c r="E18" s="716"/>
      <c r="F18" s="716"/>
      <c r="G18" s="702"/>
    </row>
    <row r="19" spans="2:7" s="700" customFormat="1" ht="15.75" x14ac:dyDescent="0.25">
      <c r="C19" s="720" t="s">
        <v>753</v>
      </c>
      <c r="D19" s="708">
        <v>1063000</v>
      </c>
      <c r="E19" s="708">
        <v>287000</v>
      </c>
      <c r="F19" s="709">
        <f>SUM(D19:E19)</f>
        <v>1350000</v>
      </c>
      <c r="G19" s="702"/>
    </row>
    <row r="20" spans="2:7" s="700" customFormat="1" ht="15.75" x14ac:dyDescent="0.25">
      <c r="C20" s="711" t="s">
        <v>754</v>
      </c>
      <c r="D20" s="718">
        <f>SUM(D19:D19)</f>
        <v>1063000</v>
      </c>
      <c r="E20" s="718">
        <f>SUM(E19:E19)</f>
        <v>287000</v>
      </c>
      <c r="F20" s="718">
        <f>SUM(F19:F19)</f>
        <v>1350000</v>
      </c>
      <c r="G20" s="702"/>
    </row>
    <row r="21" spans="2:7" s="700" customFormat="1" ht="15.75" x14ac:dyDescent="0.25">
      <c r="C21" s="713"/>
      <c r="D21" s="714"/>
      <c r="E21" s="714"/>
      <c r="F21" s="714"/>
      <c r="G21" s="702"/>
    </row>
    <row r="22" spans="2:7" s="700" customFormat="1" ht="15.75" x14ac:dyDescent="0.25">
      <c r="B22" s="721" t="s">
        <v>755</v>
      </c>
      <c r="C22" s="722"/>
      <c r="D22" s="714"/>
      <c r="E22" s="714"/>
      <c r="F22" s="714"/>
      <c r="G22" s="702"/>
    </row>
    <row r="23" spans="2:7" s="700" customFormat="1" ht="15.75" x14ac:dyDescent="0.25">
      <c r="C23" s="707" t="s">
        <v>756</v>
      </c>
      <c r="D23" s="708">
        <v>512000</v>
      </c>
      <c r="E23" s="708">
        <v>138000</v>
      </c>
      <c r="F23" s="708">
        <f t="shared" ref="F23:F24" si="1">SUM(D23:E23)</f>
        <v>650000</v>
      </c>
      <c r="G23" s="702"/>
    </row>
    <row r="24" spans="2:7" s="700" customFormat="1" ht="15.75" x14ac:dyDescent="0.25">
      <c r="C24" s="707" t="s">
        <v>757</v>
      </c>
      <c r="D24" s="708">
        <v>5118000</v>
      </c>
      <c r="E24" s="708">
        <v>1382000</v>
      </c>
      <c r="F24" s="708">
        <f t="shared" si="1"/>
        <v>6500000</v>
      </c>
      <c r="G24" s="702"/>
    </row>
    <row r="25" spans="2:7" s="700" customFormat="1" ht="15.75" x14ac:dyDescent="0.25">
      <c r="C25" s="711" t="s">
        <v>758</v>
      </c>
      <c r="D25" s="718">
        <f>SUM(D23:D24)</f>
        <v>5630000</v>
      </c>
      <c r="E25" s="718">
        <f t="shared" ref="E25:F25" si="2">SUM(E23:E24)</f>
        <v>1520000</v>
      </c>
      <c r="F25" s="718">
        <f t="shared" si="2"/>
        <v>7150000</v>
      </c>
      <c r="G25" s="702"/>
    </row>
    <row r="26" spans="2:7" s="700" customFormat="1" ht="15.75" hidden="1" x14ac:dyDescent="0.25">
      <c r="C26" s="713"/>
      <c r="D26" s="714"/>
      <c r="E26" s="714"/>
      <c r="F26" s="714"/>
      <c r="G26" s="702"/>
    </row>
    <row r="27" spans="2:7" s="700" customFormat="1" ht="15.75" hidden="1" x14ac:dyDescent="0.25">
      <c r="B27" s="704" t="s">
        <v>759</v>
      </c>
      <c r="C27" s="715"/>
      <c r="D27" s="716"/>
      <c r="E27" s="716"/>
      <c r="F27" s="716"/>
      <c r="G27" s="702"/>
    </row>
    <row r="28" spans="2:7" s="700" customFormat="1" ht="15.75" hidden="1" x14ac:dyDescent="0.25">
      <c r="B28" s="717"/>
      <c r="C28" s="710" t="s">
        <v>760</v>
      </c>
      <c r="D28" s="708"/>
      <c r="E28" s="709"/>
      <c r="F28" s="709">
        <f>SUM(D28:E28)</f>
        <v>0</v>
      </c>
      <c r="G28" s="702"/>
    </row>
    <row r="29" spans="2:7" s="700" customFormat="1" ht="15.75" hidden="1" x14ac:dyDescent="0.25">
      <c r="B29" s="717"/>
      <c r="C29" s="710" t="s">
        <v>761</v>
      </c>
      <c r="D29" s="708"/>
      <c r="E29" s="709"/>
      <c r="F29" s="709">
        <f>SUM(D29:E29)</f>
        <v>0</v>
      </c>
      <c r="G29" s="702"/>
    </row>
    <row r="30" spans="2:7" s="700" customFormat="1" ht="15.75" hidden="1" x14ac:dyDescent="0.25">
      <c r="C30" s="711" t="s">
        <v>762</v>
      </c>
      <c r="D30" s="718">
        <f>SUM(D28:D29)</f>
        <v>0</v>
      </c>
      <c r="E30" s="718">
        <f>SUM(E28:E29)</f>
        <v>0</v>
      </c>
      <c r="F30" s="718">
        <f>SUM(F28:F29)</f>
        <v>0</v>
      </c>
      <c r="G30" s="702"/>
    </row>
    <row r="31" spans="2:7" s="700" customFormat="1" ht="15.75" x14ac:dyDescent="0.25">
      <c r="C31" s="723"/>
      <c r="D31" s="724"/>
      <c r="E31" s="724"/>
      <c r="F31" s="724"/>
      <c r="G31" s="702"/>
    </row>
    <row r="32" spans="2:7" s="700" customFormat="1" ht="15.75" x14ac:dyDescent="0.25">
      <c r="B32" s="704" t="s">
        <v>763</v>
      </c>
      <c r="C32" s="705"/>
      <c r="D32" s="708">
        <v>1795000</v>
      </c>
      <c r="E32" s="709">
        <v>485000</v>
      </c>
      <c r="F32" s="725">
        <f>SUM(D32:E32)</f>
        <v>2280000</v>
      </c>
      <c r="G32" s="702"/>
    </row>
    <row r="33" spans="1:9" s="700" customFormat="1" ht="15.75" x14ac:dyDescent="0.25">
      <c r="D33" s="726"/>
      <c r="E33" s="726"/>
      <c r="F33" s="727"/>
      <c r="G33" s="702"/>
    </row>
    <row r="34" spans="1:9" s="700" customFormat="1" ht="15.75" x14ac:dyDescent="0.25">
      <c r="B34" s="721" t="s">
        <v>764</v>
      </c>
      <c r="C34" s="728"/>
      <c r="D34" s="718">
        <f>SUM(D32,D30,D25,D20,D16,D12)</f>
        <v>12206000</v>
      </c>
      <c r="E34" s="718">
        <f>SUM(E32,E30,E25,E20,E16,E12)</f>
        <v>3294000</v>
      </c>
      <c r="F34" s="718">
        <f>SUM(F32,F30,F25,F20,F16,F12)</f>
        <v>15500000</v>
      </c>
      <c r="G34" s="702" t="s">
        <v>765</v>
      </c>
    </row>
    <row r="35" spans="1:9" s="700" customFormat="1" ht="15.75" x14ac:dyDescent="0.25">
      <c r="D35" s="703"/>
      <c r="E35" s="703"/>
      <c r="F35" s="729"/>
      <c r="G35" s="702"/>
    </row>
    <row r="36" spans="1:9" s="700" customFormat="1" ht="15.75" x14ac:dyDescent="0.25">
      <c r="A36" s="730" t="s">
        <v>766</v>
      </c>
      <c r="B36" s="730"/>
      <c r="C36" s="730"/>
      <c r="D36" s="716"/>
      <c r="E36" s="716"/>
      <c r="F36" s="731"/>
      <c r="G36" s="702"/>
    </row>
    <row r="37" spans="1:9" s="700" customFormat="1" ht="15.75" x14ac:dyDescent="0.25">
      <c r="B37" s="732">
        <v>1</v>
      </c>
      <c r="C37" s="705" t="s">
        <v>286</v>
      </c>
      <c r="D37" s="708">
        <v>7874000</v>
      </c>
      <c r="E37" s="708">
        <v>2126000</v>
      </c>
      <c r="F37" s="725">
        <f>SUM(D37:E37)</f>
        <v>10000000</v>
      </c>
      <c r="G37" s="702" t="s">
        <v>767</v>
      </c>
    </row>
    <row r="38" spans="1:9" s="700" customFormat="1" ht="15.75" x14ac:dyDescent="0.25">
      <c r="B38" s="732">
        <v>2</v>
      </c>
      <c r="C38" s="733" t="s">
        <v>768</v>
      </c>
      <c r="D38" s="708">
        <v>4724000</v>
      </c>
      <c r="E38" s="708">
        <v>1276000</v>
      </c>
      <c r="F38" s="725">
        <f>SUM(D38:E38)</f>
        <v>6000000</v>
      </c>
      <c r="G38" s="702" t="s">
        <v>767</v>
      </c>
    </row>
    <row r="39" spans="1:9" s="700" customFormat="1" ht="15.75" x14ac:dyDescent="0.25">
      <c r="B39" s="732">
        <v>3</v>
      </c>
      <c r="C39" s="733" t="s">
        <v>710</v>
      </c>
      <c r="D39" s="708">
        <v>76336000</v>
      </c>
      <c r="E39" s="708">
        <v>20611000</v>
      </c>
      <c r="F39" s="725">
        <f t="shared" ref="F39:F49" si="3">SUM(D39:E39)</f>
        <v>96947000</v>
      </c>
      <c r="G39" s="702" t="s">
        <v>767</v>
      </c>
      <c r="I39" s="734">
        <f>SUM(F39:F40,F42:F44)</f>
        <v>719852000</v>
      </c>
    </row>
    <row r="40" spans="1:9" s="700" customFormat="1" ht="15.75" x14ac:dyDescent="0.25">
      <c r="B40" s="732">
        <v>4</v>
      </c>
      <c r="C40" s="733" t="s">
        <v>716</v>
      </c>
      <c r="D40" s="708">
        <v>160191000</v>
      </c>
      <c r="E40" s="708">
        <v>43252000</v>
      </c>
      <c r="F40" s="725">
        <f t="shared" si="3"/>
        <v>203443000</v>
      </c>
      <c r="G40" s="702" t="s">
        <v>767</v>
      </c>
    </row>
    <row r="41" spans="1:9" s="700" customFormat="1" ht="15.75" x14ac:dyDescent="0.25">
      <c r="B41" s="732">
        <v>5</v>
      </c>
      <c r="C41" s="733" t="s">
        <v>696</v>
      </c>
      <c r="D41" s="708">
        <v>9449000</v>
      </c>
      <c r="E41" s="708">
        <v>2551000</v>
      </c>
      <c r="F41" s="725">
        <f t="shared" si="3"/>
        <v>12000000</v>
      </c>
      <c r="G41" s="702" t="s">
        <v>767</v>
      </c>
    </row>
    <row r="42" spans="1:9" s="700" customFormat="1" ht="15.75" x14ac:dyDescent="0.25">
      <c r="B42" s="732">
        <v>6</v>
      </c>
      <c r="C42" s="733" t="s">
        <v>697</v>
      </c>
      <c r="D42" s="708">
        <v>291295000</v>
      </c>
      <c r="E42" s="708">
        <v>0</v>
      </c>
      <c r="F42" s="725">
        <f t="shared" si="3"/>
        <v>291295000</v>
      </c>
      <c r="G42" s="702" t="s">
        <v>767</v>
      </c>
    </row>
    <row r="43" spans="1:9" s="700" customFormat="1" ht="15.75" x14ac:dyDescent="0.25">
      <c r="B43" s="732">
        <v>7</v>
      </c>
      <c r="C43" s="733" t="s">
        <v>717</v>
      </c>
      <c r="D43" s="708">
        <v>59677000</v>
      </c>
      <c r="E43" s="708">
        <v>16113000</v>
      </c>
      <c r="F43" s="725">
        <f t="shared" si="3"/>
        <v>75790000</v>
      </c>
      <c r="G43" s="702" t="s">
        <v>767</v>
      </c>
    </row>
    <row r="44" spans="1:9" s="700" customFormat="1" ht="15.75" x14ac:dyDescent="0.25">
      <c r="B44" s="732">
        <v>8</v>
      </c>
      <c r="C44" s="733" t="s">
        <v>718</v>
      </c>
      <c r="D44" s="708">
        <v>41242000</v>
      </c>
      <c r="E44" s="708">
        <v>11135000</v>
      </c>
      <c r="F44" s="725">
        <f t="shared" si="3"/>
        <v>52377000</v>
      </c>
      <c r="G44" s="702" t="s">
        <v>767</v>
      </c>
    </row>
    <row r="45" spans="1:9" s="700" customFormat="1" ht="15.75" x14ac:dyDescent="0.25">
      <c r="B45" s="732">
        <v>9</v>
      </c>
      <c r="C45" s="733" t="s">
        <v>665</v>
      </c>
      <c r="D45" s="708">
        <v>3150000</v>
      </c>
      <c r="E45" s="708">
        <v>850000</v>
      </c>
      <c r="F45" s="725">
        <f t="shared" si="3"/>
        <v>4000000</v>
      </c>
      <c r="G45" s="702" t="s">
        <v>767</v>
      </c>
    </row>
    <row r="46" spans="1:9" s="700" customFormat="1" ht="15.75" x14ac:dyDescent="0.25">
      <c r="B46" s="732">
        <v>10</v>
      </c>
      <c r="C46" s="733" t="s">
        <v>666</v>
      </c>
      <c r="D46" s="708">
        <v>15000000</v>
      </c>
      <c r="E46" s="708">
        <v>4050000</v>
      </c>
      <c r="F46" s="725">
        <f t="shared" si="3"/>
        <v>19050000</v>
      </c>
      <c r="G46" s="702" t="s">
        <v>765</v>
      </c>
    </row>
    <row r="47" spans="1:9" s="700" customFormat="1" ht="15.75" x14ac:dyDescent="0.25">
      <c r="B47" s="732">
        <v>11</v>
      </c>
      <c r="C47" s="733" t="s">
        <v>667</v>
      </c>
      <c r="D47" s="708">
        <v>4724000</v>
      </c>
      <c r="E47" s="708">
        <v>1276000</v>
      </c>
      <c r="F47" s="725">
        <f t="shared" si="3"/>
        <v>6000000</v>
      </c>
      <c r="G47" s="702" t="s">
        <v>765</v>
      </c>
    </row>
    <row r="48" spans="1:9" s="700" customFormat="1" ht="15.75" x14ac:dyDescent="0.25">
      <c r="B48" s="732">
        <v>12</v>
      </c>
      <c r="C48" s="733" t="s">
        <v>668</v>
      </c>
      <c r="D48" s="708">
        <v>201852000</v>
      </c>
      <c r="E48" s="708">
        <v>0</v>
      </c>
      <c r="F48" s="725">
        <f t="shared" si="3"/>
        <v>201852000</v>
      </c>
      <c r="G48" s="702" t="s">
        <v>767</v>
      </c>
    </row>
    <row r="49" spans="1:7" s="700" customFormat="1" ht="15.75" x14ac:dyDescent="0.25">
      <c r="B49" s="732">
        <v>13</v>
      </c>
      <c r="C49" s="733" t="s">
        <v>706</v>
      </c>
      <c r="D49" s="708">
        <v>34256000</v>
      </c>
      <c r="E49" s="708">
        <v>9249000</v>
      </c>
      <c r="F49" s="725">
        <f t="shared" si="3"/>
        <v>43505000</v>
      </c>
      <c r="G49" s="702" t="s">
        <v>767</v>
      </c>
    </row>
    <row r="50" spans="1:7" s="700" customFormat="1" ht="15.75" x14ac:dyDescent="0.25">
      <c r="B50" s="735" t="s">
        <v>769</v>
      </c>
      <c r="C50" s="736"/>
      <c r="D50" s="718">
        <f>SUM(D37:D49)</f>
        <v>909770000</v>
      </c>
      <c r="E50" s="718">
        <f>SUM(E37:E49)</f>
        <v>112489000</v>
      </c>
      <c r="F50" s="718">
        <f>SUM(F37:F49)</f>
        <v>1022259000</v>
      </c>
      <c r="G50" s="702"/>
    </row>
    <row r="51" spans="1:7" s="700" customFormat="1" ht="15.75" x14ac:dyDescent="0.25">
      <c r="C51" s="737"/>
      <c r="D51" s="716"/>
      <c r="E51" s="716"/>
      <c r="F51" s="731"/>
      <c r="G51" s="702"/>
    </row>
    <row r="52" spans="1:7" s="700" customFormat="1" ht="15.75" x14ac:dyDescent="0.25">
      <c r="A52" s="738" t="s">
        <v>770</v>
      </c>
      <c r="B52" s="739" t="s">
        <v>287</v>
      </c>
      <c r="C52" s="740"/>
      <c r="D52" s="718">
        <v>7874000</v>
      </c>
      <c r="E52" s="719">
        <v>2126000</v>
      </c>
      <c r="F52" s="741">
        <f>SUM(D52:E52)</f>
        <v>10000000</v>
      </c>
      <c r="G52" s="702" t="s">
        <v>765</v>
      </c>
    </row>
    <row r="53" spans="1:7" s="700" customFormat="1" ht="16.5" thickBot="1" x14ac:dyDescent="0.3">
      <c r="C53" s="742"/>
      <c r="D53" s="726"/>
      <c r="E53" s="726"/>
      <c r="F53" s="726"/>
      <c r="G53" s="702"/>
    </row>
    <row r="54" spans="1:7" s="700" customFormat="1" ht="16.5" thickBot="1" x14ac:dyDescent="0.3">
      <c r="B54" s="743" t="s">
        <v>771</v>
      </c>
      <c r="C54" s="744"/>
      <c r="D54" s="745">
        <f>SUM(D52,D50,D34)</f>
        <v>929850000</v>
      </c>
      <c r="E54" s="745">
        <f>SUM(E52,E50,E34)</f>
        <v>117909000</v>
      </c>
      <c r="F54" s="745">
        <f>SUM(F52,F50,F34)</f>
        <v>1047759000</v>
      </c>
      <c r="G54" s="702"/>
    </row>
    <row r="58" spans="1:7" x14ac:dyDescent="0.3">
      <c r="E58" s="697" t="s">
        <v>772</v>
      </c>
      <c r="F58" s="746">
        <f>SUM(F34,F46,F47,F52)</f>
        <v>50550000</v>
      </c>
    </row>
    <row r="59" spans="1:7" x14ac:dyDescent="0.3">
      <c r="E59" s="697" t="s">
        <v>773</v>
      </c>
      <c r="F59" s="746">
        <f>SUM(F48:F49,F37:F45)</f>
        <v>997209000</v>
      </c>
    </row>
    <row r="60" spans="1:7" x14ac:dyDescent="0.3">
      <c r="F60" s="746"/>
    </row>
  </sheetData>
  <mergeCells count="5">
    <mergeCell ref="A1:F1"/>
    <mergeCell ref="A36:C36"/>
    <mergeCell ref="B50:C50"/>
    <mergeCell ref="B52:C52"/>
    <mergeCell ref="B54:C54"/>
  </mergeCells>
  <printOptions horizontalCentered="1"/>
  <pageMargins left="0.43307086614173229" right="0.27559055118110237" top="1.2204724409448819" bottom="0.43307086614173229" header="0.6692913385826772" footer="0.27559055118110237"/>
  <pageSetup paperSize="9" scale="75" orientation="portrait" r:id="rId1"/>
  <headerFooter alignWithMargins="0">
    <oddHeader>&amp;L&amp;"Times New Roman CE,Félkövér dőlt"&amp;14 6. melléklet&amp;R&amp;"Times New Roman CE,Félkövér dőlt"&amp;14Forintban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20</vt:i4>
      </vt:variant>
    </vt:vector>
  </HeadingPairs>
  <TitlesOfParts>
    <vt:vector size="43" baseType="lpstr">
      <vt:lpstr>1.1.sz.mell.</vt:lpstr>
      <vt:lpstr>1.2.sz.mell.</vt:lpstr>
      <vt:lpstr>1.3.sz.mell.</vt:lpstr>
      <vt:lpstr>1.4.sz.mell.</vt:lpstr>
      <vt:lpstr>2.sz.mell  </vt:lpstr>
      <vt:lpstr>3. sz. mell</vt:lpstr>
      <vt:lpstr>4. sz. mell</vt:lpstr>
      <vt:lpstr>5.sz.mell.</vt:lpstr>
      <vt:lpstr>6.m </vt:lpstr>
      <vt:lpstr>7A.m</vt:lpstr>
      <vt:lpstr>7B.m.</vt:lpstr>
      <vt:lpstr>8. sz. mell</vt:lpstr>
      <vt:lpstr>9. sz. mell. </vt:lpstr>
      <vt:lpstr>10. sz. mell</vt:lpstr>
      <vt:lpstr>11. sz. mell</vt:lpstr>
      <vt:lpstr>12.sz.mell.</vt:lpstr>
      <vt:lpstr>13.m.</vt:lpstr>
      <vt:lpstr>14.m</vt:lpstr>
      <vt:lpstr>15.m.</vt:lpstr>
      <vt:lpstr>16A.m</vt:lpstr>
      <vt:lpstr>16B.m</vt:lpstr>
      <vt:lpstr>17.m</vt:lpstr>
      <vt:lpstr>18.m</vt:lpstr>
      <vt:lpstr>'3. sz. mell'!Nyomtatási_cím</vt:lpstr>
      <vt:lpstr>'4. sz. mell'!Nyomtatási_cím</vt:lpstr>
      <vt:lpstr>'5.sz.mell.'!Nyomtatási_cím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'14.m'!Nyomtatási_terület</vt:lpstr>
      <vt:lpstr>'16A.m'!Nyomtatási_terület</vt:lpstr>
      <vt:lpstr>'16B.m'!Nyomtatási_terület</vt:lpstr>
      <vt:lpstr>'17.m'!Nyomtatási_terület</vt:lpstr>
      <vt:lpstr>'2.sz.mell  '!Nyomtatási_terület</vt:lpstr>
      <vt:lpstr>'3. sz. mell'!Nyomtatási_terület</vt:lpstr>
      <vt:lpstr>'4. sz. mell'!Nyomtatási_terület</vt:lpstr>
      <vt:lpstr>'5.sz.mell.'!Nyomtatási_terület</vt:lpstr>
      <vt:lpstr>'6.m '!Nyomtatási_terület</vt:lpstr>
      <vt:lpstr>'7A.m'!Nyomtatási_terület</vt:lpstr>
      <vt:lpstr>'7B.m.'!Nyomtatási_terület</vt:lpstr>
      <vt:lpstr>'8.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proli</cp:lastModifiedBy>
  <cp:lastPrinted>2018-03-12T13:57:03Z</cp:lastPrinted>
  <dcterms:created xsi:type="dcterms:W3CDTF">2014-02-07T17:22:54Z</dcterms:created>
  <dcterms:modified xsi:type="dcterms:W3CDTF">2018-03-27T05:51:12Z</dcterms:modified>
</cp:coreProperties>
</file>