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60" yWindow="2460" windowWidth="20730" windowHeight="11385"/>
  </bookViews>
  <sheets>
    <sheet name="2020 évi költségvetés" sheetId="22" r:id="rId1"/>
    <sheet name="Védőnő" sheetId="23" r:id="rId2"/>
  </sheets>
  <definedNames>
    <definedName name="_xlnm.Print_Area" localSheetId="0">'2020 évi költségvetés'!$A$1:$I$473</definedName>
  </definedNames>
  <calcPr calcId="124519"/>
</workbook>
</file>

<file path=xl/calcChain.xml><?xml version="1.0" encoding="utf-8"?>
<calcChain xmlns="http://schemas.openxmlformats.org/spreadsheetml/2006/main">
  <c r="I433" i="22"/>
  <c r="I435"/>
  <c r="H435"/>
  <c r="I53"/>
  <c r="H53"/>
  <c r="I446" l="1"/>
  <c r="H446"/>
  <c r="I425"/>
  <c r="H425"/>
  <c r="I424"/>
  <c r="H424"/>
  <c r="I452" l="1"/>
  <c r="H452"/>
  <c r="H27"/>
  <c r="I122"/>
  <c r="I121"/>
  <c r="I113"/>
  <c r="H113"/>
  <c r="I112"/>
  <c r="H112"/>
  <c r="I105"/>
  <c r="I104"/>
  <c r="I102"/>
  <c r="I445"/>
  <c r="H445"/>
  <c r="I444"/>
  <c r="H444"/>
  <c r="I416"/>
  <c r="H416"/>
  <c r="C416"/>
  <c r="I415"/>
  <c r="H415"/>
  <c r="I409"/>
  <c r="H409"/>
  <c r="C409"/>
  <c r="I447"/>
  <c r="H447"/>
  <c r="H433"/>
  <c r="C402"/>
  <c r="I401"/>
  <c r="H401"/>
  <c r="I397"/>
  <c r="I402" s="1"/>
  <c r="H397"/>
  <c r="H402" s="1"/>
  <c r="C401"/>
  <c r="I393"/>
  <c r="H393"/>
  <c r="C393"/>
  <c r="I385"/>
  <c r="H385"/>
  <c r="I381"/>
  <c r="H381"/>
  <c r="H386" s="1"/>
  <c r="C381"/>
  <c r="C386" s="1"/>
  <c r="I373"/>
  <c r="H373"/>
  <c r="C373"/>
  <c r="H365"/>
  <c r="H366" s="1"/>
  <c r="C366"/>
  <c r="I365"/>
  <c r="I366" s="1"/>
  <c r="C365"/>
  <c r="I356"/>
  <c r="I357" s="1"/>
  <c r="I347"/>
  <c r="H347"/>
  <c r="I344"/>
  <c r="I348" s="1"/>
  <c r="H344"/>
  <c r="I336"/>
  <c r="H336"/>
  <c r="I328"/>
  <c r="I329" s="1"/>
  <c r="I289"/>
  <c r="I290" s="1"/>
  <c r="I278"/>
  <c r="I279" s="1"/>
  <c r="I264"/>
  <c r="I265" s="1"/>
  <c r="I250"/>
  <c r="I251" s="1"/>
  <c r="H239"/>
  <c r="I238"/>
  <c r="H238"/>
  <c r="H235"/>
  <c r="I235"/>
  <c r="I229"/>
  <c r="I228"/>
  <c r="I239" l="1"/>
  <c r="I386"/>
  <c r="I220"/>
  <c r="I208"/>
  <c r="I432" s="1"/>
  <c r="H208"/>
  <c r="H432" s="1"/>
  <c r="C208"/>
  <c r="I213"/>
  <c r="H213"/>
  <c r="H221" s="1"/>
  <c r="I198"/>
  <c r="I195"/>
  <c r="I199" s="1"/>
  <c r="H195"/>
  <c r="H198"/>
  <c r="H177"/>
  <c r="H183" s="1"/>
  <c r="I182"/>
  <c r="I173"/>
  <c r="I177" s="1"/>
  <c r="I183" s="1"/>
  <c r="I164"/>
  <c r="H164"/>
  <c r="I153"/>
  <c r="I154" s="1"/>
  <c r="H153"/>
  <c r="H154" s="1"/>
  <c r="H93"/>
  <c r="I86"/>
  <c r="I437" s="1"/>
  <c r="H86"/>
  <c r="H437" s="1"/>
  <c r="I12"/>
  <c r="H12"/>
  <c r="I221" l="1"/>
  <c r="H199"/>
  <c r="I91"/>
  <c r="I93" s="1"/>
  <c r="I78"/>
  <c r="I79" s="1"/>
  <c r="I65"/>
  <c r="I62"/>
  <c r="H45"/>
  <c r="I43"/>
  <c r="I45" s="1"/>
  <c r="I27"/>
  <c r="I25"/>
  <c r="I300"/>
  <c r="H300"/>
  <c r="H62"/>
  <c r="H25"/>
  <c r="I306"/>
  <c r="H306"/>
  <c r="I303"/>
  <c r="H303"/>
  <c r="I68"/>
  <c r="H68"/>
  <c r="I316"/>
  <c r="I317" s="1"/>
  <c r="H316"/>
  <c r="H317" s="1"/>
  <c r="I139"/>
  <c r="I141" s="1"/>
  <c r="H141"/>
  <c r="I22"/>
  <c r="H22"/>
  <c r="I157"/>
  <c r="I448" s="1"/>
  <c r="H157"/>
  <c r="H448" s="1"/>
  <c r="H38"/>
  <c r="I36"/>
  <c r="I38" s="1"/>
  <c r="I129"/>
  <c r="I130" s="1"/>
  <c r="H129"/>
  <c r="H130" s="1"/>
  <c r="H28" l="1"/>
  <c r="I69"/>
  <c r="I304"/>
  <c r="I28"/>
  <c r="H69"/>
  <c r="H304"/>
  <c r="I451"/>
  <c r="H451"/>
  <c r="I450"/>
  <c r="H450"/>
  <c r="I449"/>
  <c r="H449"/>
  <c r="I438"/>
  <c r="H438"/>
  <c r="I436"/>
  <c r="H436"/>
  <c r="I434"/>
  <c r="H434"/>
  <c r="I431"/>
  <c r="H431"/>
  <c r="C12"/>
  <c r="C15"/>
  <c r="C22"/>
  <c r="C25"/>
  <c r="C27"/>
  <c r="C36"/>
  <c r="C43"/>
  <c r="C45" s="1"/>
  <c r="C53"/>
  <c r="C433" s="1"/>
  <c r="C57"/>
  <c r="C62"/>
  <c r="C65"/>
  <c r="C68"/>
  <c r="C78"/>
  <c r="C79" s="1"/>
  <c r="C91"/>
  <c r="C93" s="1"/>
  <c r="C102"/>
  <c r="C104"/>
  <c r="C112"/>
  <c r="C113" s="1"/>
  <c r="C121"/>
  <c r="C122" s="1"/>
  <c r="C129"/>
  <c r="C130" s="1"/>
  <c r="C139"/>
  <c r="C141" s="1"/>
  <c r="C153"/>
  <c r="C154" s="1"/>
  <c r="C164"/>
  <c r="C173"/>
  <c r="C176"/>
  <c r="C182"/>
  <c r="C190"/>
  <c r="C195"/>
  <c r="C199" s="1"/>
  <c r="C213"/>
  <c r="C220"/>
  <c r="C228"/>
  <c r="C229" s="1"/>
  <c r="C235"/>
  <c r="C238"/>
  <c r="C250"/>
  <c r="C251" s="1"/>
  <c r="C264"/>
  <c r="C265" s="1"/>
  <c r="C278"/>
  <c r="C279" s="1"/>
  <c r="C289"/>
  <c r="C290" s="1"/>
  <c r="C300"/>
  <c r="C303"/>
  <c r="C316"/>
  <c r="C317" s="1"/>
  <c r="C328"/>
  <c r="C329" s="1"/>
  <c r="C336"/>
  <c r="C344"/>
  <c r="C348" s="1"/>
  <c r="C356"/>
  <c r="C357"/>
  <c r="C445"/>
  <c r="C451"/>
  <c r="C239" l="1"/>
  <c r="C444"/>
  <c r="C304"/>
  <c r="C449"/>
  <c r="C38"/>
  <c r="C435"/>
  <c r="C105"/>
  <c r="C28"/>
  <c r="H439"/>
  <c r="H453"/>
  <c r="I439"/>
  <c r="I453"/>
  <c r="C221"/>
  <c r="C448"/>
  <c r="C447"/>
  <c r="C434"/>
  <c r="C177"/>
  <c r="C183" s="1"/>
  <c r="C450"/>
  <c r="C436"/>
  <c r="C432"/>
  <c r="C452"/>
  <c r="C69"/>
  <c r="C446"/>
  <c r="C438"/>
  <c r="C431"/>
  <c r="C18" i="23"/>
  <c r="C15"/>
  <c r="C6"/>
  <c r="C453" i="22" l="1"/>
  <c r="C439"/>
  <c r="C19" i="23"/>
</calcChain>
</file>

<file path=xl/sharedStrings.xml><?xml version="1.0" encoding="utf-8"?>
<sst xmlns="http://schemas.openxmlformats.org/spreadsheetml/2006/main" count="743" uniqueCount="258">
  <si>
    <t>Bevételek összesen:</t>
  </si>
  <si>
    <t>Adatok eFt-ban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</si>
  <si>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</si>
  <si>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</si>
  <si>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</si>
  <si>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</si>
  <si>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</si>
  <si>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</si>
  <si>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</si>
  <si>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</si>
  <si>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</si>
  <si>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</si>
  <si>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</si>
  <si>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</si>
  <si>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</si>
  <si>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</si>
  <si>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</si>
  <si>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</si>
  <si>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</si>
  <si>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</si>
  <si>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</si>
  <si>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</si>
  <si>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</si>
  <si>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</si>
  <si>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</si>
  <si>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</si>
  <si>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</si>
  <si>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</si>
  <si>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</si>
  <si>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</si>
  <si>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</si>
  <si>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</si>
  <si>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</si>
  <si>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</si>
  <si>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</si>
  <si>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</si>
  <si>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</si>
  <si>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</si>
  <si>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</si>
  <si>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</si>
  <si>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</si>
  <si>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</si>
  <si>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</si>
  <si>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</si>
  <si>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</si>
  <si>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</si>
  <si>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</si>
  <si>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</si>
  <si>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</si>
  <si>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</si>
  <si>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</si>
  <si>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</si>
  <si>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</si>
  <si>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</si>
  <si>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</si>
  <si>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</si>
  <si>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</si>
  <si>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</si>
  <si>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</si>
  <si>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</si>
  <si>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</si>
  <si>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</si>
  <si>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</si>
  <si>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</si>
  <si>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</si>
  <si>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</si>
  <si>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</si>
  <si>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</si>
  <si>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</si>
  <si>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</si>
  <si>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</si>
  <si>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</si>
  <si>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</si>
  <si>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</si>
  <si>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</si>
  <si>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</si>
  <si>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</si>
  <si>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</si>
  <si>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</si>
  <si>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</si>
  <si>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</si>
  <si>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</si>
  <si>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</si>
  <si>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</si>
  <si>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</si>
  <si>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</si>
  <si>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</si>
  <si>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</si>
  <si>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</si>
  <si>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</si>
  <si>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</si>
  <si>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</si>
  <si>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</si>
  <si>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</si>
  <si>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</si>
  <si>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</si>
  <si>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</si>
  <si>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</si>
  <si>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</si>
  <si>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</si>
  <si>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</si>
  <si>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</si>
  <si>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</si>
  <si>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</si>
  <si>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</si>
  <si>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</si>
  <si>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</si>
  <si>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</si>
  <si>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</si>
  <si>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</si>
  <si>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</si>
  <si>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</si>
  <si>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</si>
  <si>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</si>
  <si>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</si>
  <si>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</si>
  <si>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</si>
  <si>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</si>
  <si>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</si>
  <si>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</si>
  <si>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</si>
  <si>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</si>
  <si>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</si>
  <si>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</si>
  <si>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</si>
  <si>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</si>
  <si>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</si>
  <si>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</si>
  <si>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</si>
  <si>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</si>
  <si>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</si>
  <si>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</si>
  <si>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</si>
  <si>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</si>
  <si>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</si>
  <si>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</si>
  <si>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</si>
  <si>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</si>
  <si>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</si>
  <si>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</si>
  <si>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</si>
  <si>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</si>
  <si>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</si>
  <si>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</si>
  <si>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</si>
  <si>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</si>
  <si>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</si>
  <si>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</si>
  <si>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</si>
  <si>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</si>
  <si>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</si>
  <si>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</si>
  <si>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</si>
  <si>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</si>
  <si>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</si>
  <si>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</si>
  <si>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</si>
  <si>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</si>
  <si>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BEVÉTEL</t>
  </si>
  <si>
    <t>ÁHT-n belüli támogatások összesen:</t>
  </si>
  <si>
    <t>K914</t>
  </si>
  <si>
    <t>Elöző évek megelőlegezés visszafizetés</t>
  </si>
  <si>
    <t>Szociális Alapszolgáltató Mór</t>
  </si>
  <si>
    <t>Hulladékgazdálkodási Társulás</t>
  </si>
  <si>
    <t>Fejlesztések összesen:</t>
  </si>
  <si>
    <t>Felújítási kiadások ÁFA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</si>
  <si>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</si>
  <si>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</si>
  <si>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</si>
  <si>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</si>
  <si>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</si>
  <si>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</si>
  <si>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045161 Kerékpárutak építése</t>
  </si>
  <si>
    <t>fejlesztési-felújítási kiadások</t>
  </si>
  <si>
    <t>K6-7</t>
  </si>
  <si>
    <t>Fejlesztési-felújítási kiadások</t>
  </si>
  <si>
    <t>Fejlesztési-felújítási kiadások összesen:</t>
  </si>
  <si>
    <t>Befizetendő ÁFA</t>
  </si>
  <si>
    <t>082091 Közművelődési intézmények, közösségi színterek működtetése</t>
  </si>
  <si>
    <t>Elöző évi elszámolásból származó kiadások</t>
  </si>
  <si>
    <t>Önkormányzati támogatás helyi civil szervezeteknek(540+300)</t>
  </si>
  <si>
    <t>ÁHT-n belüli támogatások (Közös Hiv:37,5%+Vnő 38%)</t>
  </si>
  <si>
    <t>Felújítási kiadások(lépcső)</t>
  </si>
  <si>
    <t xml:space="preserve">Testvértelepülési látogatás </t>
  </si>
  <si>
    <t>Kincsesbánya Község Önkormányzata 2020. évi költségvetése</t>
  </si>
  <si>
    <t>Külső személyi juttatások</t>
  </si>
  <si>
    <t>Fejlesztési kiadások összesen:</t>
  </si>
  <si>
    <t>Kisértékű tárgyi eszköz beszerzés</t>
  </si>
  <si>
    <t>Kisértékű tárgyi eszköz beszerzés ÁFA</t>
  </si>
  <si>
    <t>K334</t>
  </si>
  <si>
    <t>Karbantartás, kisjavítás</t>
  </si>
  <si>
    <t>ÁHT-n belül tovább számlázott szolgáltatások</t>
  </si>
  <si>
    <t>Egyáb dologi kiadások</t>
  </si>
  <si>
    <t>Fejlesztési kiadások(kisértékű beszerzés,)</t>
  </si>
  <si>
    <t>Kincsesbánya Önkormányzat 2020. évi bevételei</t>
  </si>
  <si>
    <t>Kincsesbánya Önkormányzat 2020. évi kiadásai</t>
  </si>
  <si>
    <t>072111 Háziorvosi alapellátás</t>
  </si>
  <si>
    <t>Informatikai szolgáltatások</t>
  </si>
  <si>
    <t>Mór TKT (Óvoda)</t>
  </si>
  <si>
    <t>K513</t>
  </si>
  <si>
    <t>Fejlesztési tartalék</t>
  </si>
  <si>
    <t>Fejlesztési kiadások (eszköz pályázat)</t>
  </si>
  <si>
    <t>Fejlesztési célú támogatások</t>
  </si>
  <si>
    <t>B25</t>
  </si>
  <si>
    <t xml:space="preserve">Felhalmozás célú bvevételek </t>
  </si>
  <si>
    <t xml:space="preserve">Változás I. </t>
  </si>
  <si>
    <t>Módosított előirányzat</t>
  </si>
  <si>
    <t>B65</t>
  </si>
  <si>
    <t>Működési célú pénzeszköz átvétel</t>
  </si>
  <si>
    <t>K502</t>
  </si>
  <si>
    <t xml:space="preserve">Helyi Önkorm előző évi elszmolásból szárm. Kiad. </t>
  </si>
  <si>
    <t xml:space="preserve">Kormányzati funkció kiadásai összesen: </t>
  </si>
  <si>
    <t xml:space="preserve">OEP finanszírozási többlet (Kincsesbánya műk kiad.  98 fő hozzáj. </t>
  </si>
  <si>
    <t>Biztosító sáltal fizetett kártérítés</t>
  </si>
  <si>
    <t>Működési célú támogatások bevételei (Nyári diák….)</t>
  </si>
  <si>
    <t>B64</t>
  </si>
  <si>
    <t>Háztartásoktól működési célú támogatások visszatérülése</t>
  </si>
  <si>
    <t>K508</t>
  </si>
  <si>
    <t>Háztertásoknak visszatérítendő tám. Nyújtása</t>
  </si>
  <si>
    <t>B6</t>
  </si>
  <si>
    <t>Működési célú péneszköz átvétel ÁHT-n kivülről</t>
  </si>
  <si>
    <t>Elszámolásból származó bevételek</t>
  </si>
  <si>
    <t>K64</t>
  </si>
  <si>
    <t>K67</t>
  </si>
  <si>
    <t>Kisértékű tárgyieszköz beszerzése</t>
  </si>
  <si>
    <t>Kisértékű tárgyieszköz beszerzése Áfa</t>
  </si>
  <si>
    <t>Fejlesztések összesen</t>
  </si>
  <si>
    <t xml:space="preserve"> Elöző évek elszámolásából bevételek</t>
  </si>
  <si>
    <t>084031 Civil szervezetek működési támogatása</t>
  </si>
  <si>
    <t>074040 Fertőző betegségek megelőzése, járványügyi ellátás</t>
  </si>
  <si>
    <t>072311 Fogorvosi alapellátás</t>
  </si>
  <si>
    <t>Tárgyieszköz beszerzés</t>
  </si>
  <si>
    <t>Tárgyi eszköz beszerzés ÁFA</t>
  </si>
  <si>
    <t>062020 Településfejlesztési projektek támogatása</t>
  </si>
  <si>
    <t>Egyéb fejezeti kezelésű felhalmozási támogaztások bevételei ÁHT-n beülről</t>
  </si>
  <si>
    <t>Egyéb tárgyieszköz beszerzése</t>
  </si>
  <si>
    <t>Beruházás célú ÁFA</t>
  </si>
  <si>
    <t>K71</t>
  </si>
  <si>
    <t>Ingatlanok felújítása</t>
  </si>
  <si>
    <t>K74</t>
  </si>
  <si>
    <t>K73</t>
  </si>
  <si>
    <t>Egyéb tárgyieszközök felújítása</t>
  </si>
  <si>
    <t>K123</t>
  </si>
  <si>
    <t>Egyéb külső személyi juttatások</t>
  </si>
  <si>
    <t>Munkaadókat terhelő járulékok</t>
  </si>
  <si>
    <t xml:space="preserve">K351 </t>
  </si>
  <si>
    <t xml:space="preserve">Szociális célú tűzifa </t>
  </si>
  <si>
    <t>086010 Határon túli magyarok egyéb támogtásai</t>
  </si>
  <si>
    <t>ÁHT-n belüli támogatások( Magyar Vidék program)</t>
  </si>
  <si>
    <t>106020 Lakásfenntartással, lakhatással kapcsolatos ellátások</t>
  </si>
  <si>
    <t xml:space="preserve">K31 </t>
  </si>
  <si>
    <t>Készletbeszerzés (szociális célú tűzifa)</t>
  </si>
  <si>
    <t>Előzetesen felszámított Áfa</t>
  </si>
  <si>
    <t>Dologi kiadások összesen</t>
  </si>
  <si>
    <t>KIADÁS</t>
  </si>
  <si>
    <t>Megtérülések</t>
  </si>
  <si>
    <t>,</t>
  </si>
  <si>
    <t xml:space="preserve">11. melléklet a 13/2020.(XI. 10.) és 13. melléklet a 4/2020.(II.17.)önkormányzati rendelethez </t>
  </si>
</sst>
</file>

<file path=xl/styles.xml><?xml version="1.0" encoding="utf-8"?>
<styleSheet xmlns="http://schemas.openxmlformats.org/spreadsheetml/2006/main">
  <fonts count="22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3" fontId="8" fillId="0" borderId="0" xfId="0" applyNumberFormat="1" applyFont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3" fontId="11" fillId="2" borderId="10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16" fontId="2" fillId="2" borderId="9" xfId="0" applyNumberFormat="1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/>
    </xf>
    <xf numFmtId="3" fontId="11" fillId="2" borderId="10" xfId="0" applyNumberFormat="1" applyFont="1" applyFill="1" applyBorder="1" applyAlignment="1">
      <alignment horizontal="right" vertical="center" wrapText="1"/>
    </xf>
    <xf numFmtId="0" fontId="16" fillId="3" borderId="9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horizontal="right" vertical="center"/>
    </xf>
    <xf numFmtId="3" fontId="18" fillId="3" borderId="10" xfId="0" applyNumberFormat="1" applyFont="1" applyFill="1" applyBorder="1" applyAlignment="1">
      <alignment vertical="center"/>
    </xf>
    <xf numFmtId="0" fontId="18" fillId="3" borderId="1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17" fillId="3" borderId="9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11" fillId="3" borderId="10" xfId="0" applyNumberFormat="1" applyFont="1" applyFill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3" fontId="8" fillId="3" borderId="10" xfId="0" applyNumberFormat="1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3" fontId="17" fillId="0" borderId="10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3" fontId="7" fillId="2" borderId="1" xfId="0" applyNumberFormat="1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/>
    </xf>
    <xf numFmtId="3" fontId="17" fillId="2" borderId="10" xfId="0" applyNumberFormat="1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17" fillId="3" borderId="10" xfId="0" applyNumberFormat="1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17" fillId="0" borderId="1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2" fillId="3" borderId="8" xfId="0" applyNumberFormat="1" applyFont="1" applyFill="1" applyBorder="1" applyAlignment="1">
      <alignment vertical="center"/>
    </xf>
    <xf numFmtId="3" fontId="11" fillId="0" borderId="8" xfId="0" applyNumberFormat="1" applyFont="1" applyBorder="1" applyAlignment="1">
      <alignment vertical="center"/>
    </xf>
    <xf numFmtId="3" fontId="17" fillId="0" borderId="8" xfId="0" applyNumberFormat="1" applyFont="1" applyBorder="1" applyAlignment="1">
      <alignment vertical="center"/>
    </xf>
    <xf numFmtId="3" fontId="4" fillId="3" borderId="10" xfId="0" applyNumberFormat="1" applyFont="1" applyFill="1" applyBorder="1" applyAlignment="1">
      <alignment horizontal="left"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9" fillId="3" borderId="1" xfId="0" applyFont="1" applyFill="1" applyBorder="1" applyAlignment="1">
      <alignment horizontal="left" vertical="center" wrapText="1"/>
    </xf>
    <xf numFmtId="3" fontId="7" fillId="3" borderId="8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7" fillId="3" borderId="16" xfId="0" applyNumberFormat="1" applyFont="1" applyFill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 wrapText="1"/>
    </xf>
    <xf numFmtId="3" fontId="2" fillId="0" borderId="17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3" fontId="11" fillId="0" borderId="17" xfId="0" applyNumberFormat="1" applyFont="1" applyBorder="1" applyAlignment="1">
      <alignment vertical="center"/>
    </xf>
    <xf numFmtId="3" fontId="11" fillId="0" borderId="8" xfId="0" applyNumberFormat="1" applyFont="1" applyFill="1" applyBorder="1" applyAlignment="1">
      <alignment vertical="center"/>
    </xf>
    <xf numFmtId="3" fontId="11" fillId="3" borderId="1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3" fontId="2" fillId="0" borderId="8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1" fillId="0" borderId="8" xfId="0" applyNumberFormat="1" applyFont="1" applyBorder="1" applyAlignment="1">
      <alignment horizontal="right" vertical="center" wrapText="1"/>
    </xf>
    <xf numFmtId="0" fontId="7" fillId="3" borderId="15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 wrapText="1"/>
    </xf>
    <xf numFmtId="3" fontId="7" fillId="3" borderId="16" xfId="0" applyNumberFormat="1" applyFont="1" applyFill="1" applyBorder="1" applyAlignment="1">
      <alignment horizontal="right" vertical="center"/>
    </xf>
    <xf numFmtId="3" fontId="7" fillId="0" borderId="16" xfId="0" applyNumberFormat="1" applyFont="1" applyBorder="1" applyAlignment="1">
      <alignment vertical="center"/>
    </xf>
    <xf numFmtId="3" fontId="7" fillId="0" borderId="17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7" fillId="3" borderId="1" xfId="0" applyNumberFormat="1" applyFont="1" applyFill="1" applyBorder="1" applyAlignment="1">
      <alignment horizontal="left" vertical="center"/>
    </xf>
    <xf numFmtId="3" fontId="4" fillId="0" borderId="8" xfId="0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7" fillId="3" borderId="16" xfId="0" applyFont="1" applyFill="1" applyBorder="1" applyAlignment="1">
      <alignment horizontal="left" vertical="center" wrapText="1"/>
    </xf>
    <xf numFmtId="0" fontId="1" fillId="3" borderId="16" xfId="0" applyFont="1" applyFill="1" applyBorder="1" applyAlignment="1">
      <alignment horizontal="left" vertical="center" wrapText="1"/>
    </xf>
    <xf numFmtId="3" fontId="1" fillId="0" borderId="17" xfId="0" applyNumberFormat="1" applyFont="1" applyBorder="1" applyAlignment="1">
      <alignment vertical="center"/>
    </xf>
    <xf numFmtId="3" fontId="11" fillId="3" borderId="8" xfId="0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3" fontId="17" fillId="3" borderId="8" xfId="0" applyNumberFormat="1" applyFont="1" applyFill="1" applyBorder="1" applyAlignment="1">
      <alignment vertical="center"/>
    </xf>
    <xf numFmtId="3" fontId="8" fillId="0" borderId="16" xfId="0" applyNumberFormat="1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3" fontId="17" fillId="2" borderId="14" xfId="0" applyNumberFormat="1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vertical="center"/>
    </xf>
    <xf numFmtId="0" fontId="16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5991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107411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8147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54"/>
  <sheetViews>
    <sheetView tabSelected="1" view="pageBreakPreview" zoomScale="106" zoomScaleSheetLayoutView="106" workbookViewId="0">
      <selection sqref="A1:I1"/>
    </sheetView>
  </sheetViews>
  <sheetFormatPr defaultRowHeight="15.75"/>
  <cols>
    <col min="1" max="1" width="5.85546875" style="28" customWidth="1"/>
    <col min="2" max="2" width="51.140625" style="12" customWidth="1"/>
    <col min="3" max="3" width="14.42578125" style="12" customWidth="1"/>
    <col min="4" max="4" width="18" style="1" hidden="1" customWidth="1"/>
    <col min="5" max="6" width="9.140625" style="1" hidden="1" customWidth="1"/>
    <col min="7" max="7" width="0.140625" style="1" hidden="1" customWidth="1"/>
    <col min="8" max="9" width="14.7109375" style="1" customWidth="1"/>
    <col min="10" max="16384" width="9.140625" style="1"/>
  </cols>
  <sheetData>
    <row r="1" spans="1:9" ht="14.25">
      <c r="A1" s="230" t="s">
        <v>257</v>
      </c>
      <c r="B1" s="230"/>
      <c r="C1" s="230"/>
      <c r="D1" s="230"/>
      <c r="E1" s="230"/>
      <c r="F1" s="230"/>
      <c r="G1" s="230"/>
      <c r="H1" s="230"/>
      <c r="I1" s="230"/>
    </row>
    <row r="2" spans="1:9" ht="14.25">
      <c r="A2" s="230"/>
      <c r="B2" s="230"/>
      <c r="C2" s="230"/>
    </row>
    <row r="3" spans="1:9" s="2" customFormat="1" ht="33" customHeight="1">
      <c r="A3" s="264" t="s">
        <v>184</v>
      </c>
      <c r="B3" s="264"/>
      <c r="C3" s="264"/>
      <c r="D3" s="264"/>
      <c r="E3" s="264"/>
      <c r="F3" s="264"/>
      <c r="G3" s="264"/>
      <c r="H3" s="264"/>
      <c r="I3" s="264"/>
    </row>
    <row r="4" spans="1:9">
      <c r="B4" s="29"/>
      <c r="C4" s="30"/>
    </row>
    <row r="5" spans="1:9" ht="15" thickBot="1">
      <c r="A5" s="265" t="s">
        <v>1</v>
      </c>
      <c r="B5" s="265"/>
      <c r="C5" s="265"/>
      <c r="D5" s="265"/>
      <c r="E5" s="265"/>
      <c r="F5" s="265"/>
      <c r="G5" s="265"/>
      <c r="H5" s="265"/>
      <c r="I5" s="265"/>
    </row>
    <row r="6" spans="1:9" ht="15.75" customHeight="1">
      <c r="A6" s="220" t="s">
        <v>143</v>
      </c>
      <c r="B6" s="222" t="s">
        <v>120</v>
      </c>
      <c r="C6" s="224" t="s">
        <v>9</v>
      </c>
      <c r="D6" s="90"/>
      <c r="E6" s="90"/>
      <c r="F6" s="90"/>
      <c r="G6" s="90"/>
      <c r="H6" s="226" t="s">
        <v>205</v>
      </c>
      <c r="I6" s="228" t="s">
        <v>206</v>
      </c>
    </row>
    <row r="7" spans="1:9" ht="15.75" customHeight="1">
      <c r="A7" s="221"/>
      <c r="B7" s="223"/>
      <c r="C7" s="225"/>
      <c r="D7" s="78"/>
      <c r="E7" s="78"/>
      <c r="F7" s="78"/>
      <c r="G7" s="78"/>
      <c r="H7" s="227"/>
      <c r="I7" s="229"/>
    </row>
    <row r="8" spans="1:9" ht="15.75" customHeight="1">
      <c r="A8" s="221"/>
      <c r="B8" s="223"/>
      <c r="C8" s="225"/>
      <c r="D8" s="78"/>
      <c r="E8" s="78"/>
      <c r="F8" s="78"/>
      <c r="G8" s="78"/>
      <c r="H8" s="227"/>
      <c r="I8" s="229"/>
    </row>
    <row r="9" spans="1:9" ht="20.100000000000001" customHeight="1">
      <c r="A9" s="213" t="s">
        <v>27</v>
      </c>
      <c r="B9" s="214"/>
      <c r="C9" s="214"/>
      <c r="D9" s="214"/>
      <c r="E9" s="214"/>
      <c r="F9" s="214"/>
      <c r="G9" s="214"/>
      <c r="H9" s="214"/>
      <c r="I9" s="215"/>
    </row>
    <row r="10" spans="1:9" ht="15.75" customHeight="1">
      <c r="A10" s="83" t="s">
        <v>43</v>
      </c>
      <c r="B10" s="61" t="s">
        <v>21</v>
      </c>
      <c r="C10" s="62">
        <v>10000</v>
      </c>
      <c r="D10" s="78"/>
      <c r="E10" s="78"/>
      <c r="F10" s="78"/>
      <c r="G10" s="78"/>
      <c r="H10" s="78"/>
      <c r="I10" s="103">
        <v>10000</v>
      </c>
    </row>
    <row r="11" spans="1:9" ht="15.75" customHeight="1">
      <c r="A11" s="83" t="s">
        <v>96</v>
      </c>
      <c r="B11" s="61" t="s">
        <v>214</v>
      </c>
      <c r="C11" s="62"/>
      <c r="D11" s="78"/>
      <c r="E11" s="78"/>
      <c r="F11" s="78"/>
      <c r="G11" s="78"/>
      <c r="H11" s="92">
        <v>278932</v>
      </c>
      <c r="I11" s="103">
        <v>278932</v>
      </c>
    </row>
    <row r="12" spans="1:9" s="44" customFormat="1" ht="20.100000000000001" customHeight="1">
      <c r="A12" s="216" t="s">
        <v>76</v>
      </c>
      <c r="B12" s="217"/>
      <c r="C12" s="43">
        <f>C10</f>
        <v>10000</v>
      </c>
      <c r="D12" s="79"/>
      <c r="E12" s="79"/>
      <c r="F12" s="79"/>
      <c r="G12" s="79"/>
      <c r="H12" s="180">
        <f>SUM(H10:H11)</f>
        <v>278932</v>
      </c>
      <c r="I12" s="178">
        <f>SUM(I10:I11)</f>
        <v>288932</v>
      </c>
    </row>
    <row r="13" spans="1:9" ht="20.100000000000001" customHeight="1">
      <c r="A13" s="213" t="s">
        <v>28</v>
      </c>
      <c r="B13" s="214"/>
      <c r="C13" s="214"/>
      <c r="D13" s="214"/>
      <c r="E13" s="214"/>
      <c r="F13" s="214"/>
      <c r="G13" s="214"/>
      <c r="H13" s="214"/>
      <c r="I13" s="215"/>
    </row>
    <row r="14" spans="1:9" s="16" customFormat="1" ht="15.75" customHeight="1">
      <c r="A14" s="84" t="s">
        <v>109</v>
      </c>
      <c r="B14" s="22" t="s">
        <v>4</v>
      </c>
      <c r="C14" s="18">
        <v>11646943</v>
      </c>
      <c r="D14" s="80"/>
      <c r="E14" s="80"/>
      <c r="F14" s="80"/>
      <c r="G14" s="80"/>
      <c r="H14" s="137"/>
      <c r="I14" s="147">
        <v>11646943</v>
      </c>
    </row>
    <row r="15" spans="1:9" s="24" customFormat="1" ht="15.75" customHeight="1">
      <c r="A15" s="85" t="s">
        <v>52</v>
      </c>
      <c r="B15" s="32" t="s">
        <v>5</v>
      </c>
      <c r="C15" s="21">
        <f>C14</f>
        <v>11646943</v>
      </c>
      <c r="D15" s="81"/>
      <c r="E15" s="81"/>
      <c r="F15" s="81"/>
      <c r="G15" s="81"/>
      <c r="H15" s="148">
        <v>241502</v>
      </c>
      <c r="I15" s="149">
        <v>11888445</v>
      </c>
    </row>
    <row r="16" spans="1:9" s="24" customFormat="1" ht="15.75" customHeight="1">
      <c r="A16" s="85" t="s">
        <v>63</v>
      </c>
      <c r="B16" s="32" t="s">
        <v>6</v>
      </c>
      <c r="C16" s="21">
        <v>2060857</v>
      </c>
      <c r="D16" s="81"/>
      <c r="E16" s="81"/>
      <c r="F16" s="81"/>
      <c r="G16" s="81"/>
      <c r="H16" s="148">
        <v>37430</v>
      </c>
      <c r="I16" s="149">
        <v>2098287</v>
      </c>
    </row>
    <row r="17" spans="1:9" s="16" customFormat="1" ht="15.75" customHeight="1">
      <c r="A17" s="84" t="s">
        <v>49</v>
      </c>
      <c r="B17" s="22" t="s">
        <v>55</v>
      </c>
      <c r="C17" s="18">
        <v>434366</v>
      </c>
      <c r="D17" s="80"/>
      <c r="E17" s="80"/>
      <c r="F17" s="80"/>
      <c r="G17" s="80"/>
      <c r="H17" s="137"/>
      <c r="I17" s="147">
        <v>434366</v>
      </c>
    </row>
    <row r="18" spans="1:9" s="16" customFormat="1" ht="15.75" customHeight="1">
      <c r="A18" s="84" t="s">
        <v>48</v>
      </c>
      <c r="B18" s="22" t="s">
        <v>56</v>
      </c>
      <c r="C18" s="18">
        <v>1827140</v>
      </c>
      <c r="D18" s="80"/>
      <c r="E18" s="80"/>
      <c r="F18" s="80"/>
      <c r="G18" s="80"/>
      <c r="H18" s="137">
        <v>622000</v>
      </c>
      <c r="I18" s="147">
        <v>2449140</v>
      </c>
    </row>
    <row r="19" spans="1:9" s="16" customFormat="1" ht="15.75" customHeight="1">
      <c r="A19" s="84" t="s">
        <v>57</v>
      </c>
      <c r="B19" s="22" t="s">
        <v>121</v>
      </c>
      <c r="C19" s="18">
        <v>5303112</v>
      </c>
      <c r="D19" s="80"/>
      <c r="E19" s="80"/>
      <c r="F19" s="80"/>
      <c r="G19" s="80"/>
      <c r="H19" s="137">
        <v>-417000</v>
      </c>
      <c r="I19" s="147">
        <v>4886112</v>
      </c>
    </row>
    <row r="20" spans="1:9" s="16" customFormat="1" ht="15.75" customHeight="1">
      <c r="A20" s="84" t="s">
        <v>59</v>
      </c>
      <c r="B20" s="22" t="s">
        <v>60</v>
      </c>
      <c r="C20" s="18">
        <v>229764</v>
      </c>
      <c r="D20" s="80"/>
      <c r="E20" s="80"/>
      <c r="F20" s="80"/>
      <c r="G20" s="80"/>
      <c r="H20" s="137"/>
      <c r="I20" s="147">
        <v>229764</v>
      </c>
    </row>
    <row r="21" spans="1:9" s="16" customFormat="1" ht="15.75" customHeight="1">
      <c r="A21" s="84" t="s">
        <v>61</v>
      </c>
      <c r="B21" s="22" t="s">
        <v>118</v>
      </c>
      <c r="C21" s="18">
        <v>1777474</v>
      </c>
      <c r="D21" s="80"/>
      <c r="E21" s="80"/>
      <c r="F21" s="80"/>
      <c r="G21" s="80"/>
      <c r="H21" s="137">
        <v>-298840</v>
      </c>
      <c r="I21" s="147">
        <v>1478634</v>
      </c>
    </row>
    <row r="22" spans="1:9" s="24" customFormat="1" ht="15.75" customHeight="1">
      <c r="A22" s="85" t="s">
        <v>62</v>
      </c>
      <c r="B22" s="32" t="s">
        <v>2</v>
      </c>
      <c r="C22" s="21">
        <f>SUM(C17:C21)</f>
        <v>9571856</v>
      </c>
      <c r="D22" s="81"/>
      <c r="E22" s="81"/>
      <c r="F22" s="81"/>
      <c r="G22" s="81"/>
      <c r="H22" s="148">
        <f>SUM(H17:H21)</f>
        <v>-93840</v>
      </c>
      <c r="I22" s="149">
        <f>SUM(I17:I21)</f>
        <v>9478016</v>
      </c>
    </row>
    <row r="23" spans="1:9" s="16" customFormat="1" ht="20.25" customHeight="1">
      <c r="A23" s="84" t="s">
        <v>50</v>
      </c>
      <c r="B23" s="22" t="s">
        <v>193</v>
      </c>
      <c r="C23" s="18">
        <v>150000</v>
      </c>
      <c r="D23" s="80"/>
      <c r="E23" s="80"/>
      <c r="F23" s="80"/>
      <c r="G23" s="80"/>
      <c r="H23" s="137">
        <v>192000</v>
      </c>
      <c r="I23" s="147">
        <v>342000</v>
      </c>
    </row>
    <row r="24" spans="1:9" s="16" customFormat="1" ht="15.75" customHeight="1">
      <c r="A24" s="84" t="s">
        <v>50</v>
      </c>
      <c r="B24" s="22" t="s">
        <v>124</v>
      </c>
      <c r="C24" s="18">
        <v>40500</v>
      </c>
      <c r="D24" s="80"/>
      <c r="E24" s="80"/>
      <c r="F24" s="80"/>
      <c r="G24" s="80"/>
      <c r="H24" s="137">
        <v>51840</v>
      </c>
      <c r="I24" s="147">
        <v>92340</v>
      </c>
    </row>
    <row r="25" spans="1:9" s="24" customFormat="1" ht="15.75" customHeight="1">
      <c r="A25" s="85" t="s">
        <v>50</v>
      </c>
      <c r="B25" s="32" t="s">
        <v>123</v>
      </c>
      <c r="C25" s="21">
        <f>C23+C24</f>
        <v>190500</v>
      </c>
      <c r="D25" s="81"/>
      <c r="E25" s="81"/>
      <c r="F25" s="81"/>
      <c r="G25" s="81"/>
      <c r="H25" s="148">
        <f>SUM(H23:H24)</f>
        <v>243840</v>
      </c>
      <c r="I25" s="149">
        <f>SUM(I23:I24)</f>
        <v>434340</v>
      </c>
    </row>
    <row r="26" spans="1:9" s="16" customFormat="1" ht="15.75" customHeight="1">
      <c r="A26" s="84" t="s">
        <v>112</v>
      </c>
      <c r="B26" s="22" t="s">
        <v>141</v>
      </c>
      <c r="C26" s="18">
        <v>300000</v>
      </c>
      <c r="D26" s="80"/>
      <c r="E26" s="80"/>
      <c r="F26" s="80"/>
      <c r="G26" s="80"/>
      <c r="H26" s="137">
        <v>-259198</v>
      </c>
      <c r="I26" s="147">
        <v>40802</v>
      </c>
    </row>
    <row r="27" spans="1:9" ht="15.75" customHeight="1">
      <c r="A27" s="85" t="s">
        <v>112</v>
      </c>
      <c r="B27" s="32" t="s">
        <v>142</v>
      </c>
      <c r="C27" s="21">
        <f>SUM(C26)</f>
        <v>300000</v>
      </c>
      <c r="D27" s="78"/>
      <c r="E27" s="78"/>
      <c r="F27" s="78"/>
      <c r="G27" s="78"/>
      <c r="H27" s="148">
        <f>SUM(H26)</f>
        <v>-259198</v>
      </c>
      <c r="I27" s="149">
        <f>SUM(I26)</f>
        <v>40802</v>
      </c>
    </row>
    <row r="28" spans="1:9" s="4" customFormat="1" ht="20.100000000000001" customHeight="1" thickBot="1">
      <c r="A28" s="218" t="s">
        <v>69</v>
      </c>
      <c r="B28" s="219"/>
      <c r="C28" s="87">
        <f>SUM(C15+C16+C22+C27+C25)</f>
        <v>23770156</v>
      </c>
      <c r="D28" s="91"/>
      <c r="E28" s="88"/>
      <c r="F28" s="88"/>
      <c r="G28" s="88"/>
      <c r="H28" s="166">
        <f>H15+H16+H22+H25+H27</f>
        <v>169734</v>
      </c>
      <c r="I28" s="167">
        <f>I15+I16+I22+I25+I27</f>
        <v>23939890</v>
      </c>
    </row>
    <row r="29" spans="1:9" s="4" customFormat="1" ht="15.75" customHeight="1" thickBot="1">
      <c r="A29" s="53"/>
      <c r="B29" s="53"/>
      <c r="C29" s="54"/>
      <c r="D29" s="52"/>
    </row>
    <row r="30" spans="1:9" s="4" customFormat="1" ht="15.75" customHeight="1">
      <c r="A30" s="220" t="s">
        <v>143</v>
      </c>
      <c r="B30" s="222" t="s">
        <v>137</v>
      </c>
      <c r="C30" s="224" t="s">
        <v>9</v>
      </c>
      <c r="D30" s="95"/>
      <c r="E30" s="96"/>
      <c r="F30" s="96"/>
      <c r="G30" s="96"/>
      <c r="H30" s="226" t="s">
        <v>205</v>
      </c>
      <c r="I30" s="228" t="s">
        <v>206</v>
      </c>
    </row>
    <row r="31" spans="1:9" s="4" customFormat="1" ht="15.75" customHeight="1">
      <c r="A31" s="221"/>
      <c r="B31" s="223"/>
      <c r="C31" s="225"/>
      <c r="D31" s="89"/>
      <c r="E31" s="82"/>
      <c r="F31" s="82"/>
      <c r="G31" s="82"/>
      <c r="H31" s="227"/>
      <c r="I31" s="229"/>
    </row>
    <row r="32" spans="1:9" s="4" customFormat="1" ht="15.75" customHeight="1">
      <c r="A32" s="221"/>
      <c r="B32" s="223"/>
      <c r="C32" s="225"/>
      <c r="D32" s="89"/>
      <c r="E32" s="82"/>
      <c r="F32" s="82"/>
      <c r="G32" s="82"/>
      <c r="H32" s="227"/>
      <c r="I32" s="229"/>
    </row>
    <row r="33" spans="1:9" s="4" customFormat="1" ht="20.100000000000001" customHeight="1">
      <c r="A33" s="213" t="s">
        <v>27</v>
      </c>
      <c r="B33" s="214"/>
      <c r="C33" s="214"/>
      <c r="D33" s="214"/>
      <c r="E33" s="214"/>
      <c r="F33" s="214"/>
      <c r="G33" s="214"/>
      <c r="H33" s="214"/>
      <c r="I33" s="215"/>
    </row>
    <row r="34" spans="1:9" s="17" customFormat="1" ht="15.75" customHeight="1">
      <c r="A34" s="97" t="s">
        <v>43</v>
      </c>
      <c r="B34" s="63" t="s">
        <v>138</v>
      </c>
      <c r="C34" s="64">
        <v>5500000</v>
      </c>
      <c r="D34" s="18"/>
      <c r="E34" s="33"/>
      <c r="F34" s="33"/>
      <c r="G34" s="33"/>
      <c r="H34" s="18"/>
      <c r="I34" s="154">
        <v>5500000</v>
      </c>
    </row>
    <row r="35" spans="1:9" s="17" customFormat="1" ht="15.75" customHeight="1">
      <c r="A35" s="97" t="s">
        <v>43</v>
      </c>
      <c r="B35" s="63" t="s">
        <v>139</v>
      </c>
      <c r="C35" s="64">
        <v>1485000</v>
      </c>
      <c r="D35" s="18"/>
      <c r="E35" s="33"/>
      <c r="F35" s="33"/>
      <c r="G35" s="33"/>
      <c r="H35" s="18"/>
      <c r="I35" s="154">
        <v>1485000</v>
      </c>
    </row>
    <row r="36" spans="1:9" ht="15.75" customHeight="1">
      <c r="A36" s="98" t="s">
        <v>43</v>
      </c>
      <c r="B36" s="65" t="s">
        <v>12</v>
      </c>
      <c r="C36" s="66">
        <f>C34+C35</f>
        <v>6985000</v>
      </c>
      <c r="D36" s="92"/>
      <c r="E36" s="78"/>
      <c r="F36" s="78"/>
      <c r="G36" s="78"/>
      <c r="H36" s="148"/>
      <c r="I36" s="149">
        <f>SUM(I34:I35)</f>
        <v>6985000</v>
      </c>
    </row>
    <row r="37" spans="1:9" ht="15.75" customHeight="1">
      <c r="A37" s="98" t="s">
        <v>207</v>
      </c>
      <c r="B37" s="65" t="s">
        <v>208</v>
      </c>
      <c r="C37" s="66">
        <v>0</v>
      </c>
      <c r="D37" s="92"/>
      <c r="E37" s="78"/>
      <c r="F37" s="78"/>
      <c r="G37" s="78"/>
      <c r="H37" s="92">
        <v>1945899</v>
      </c>
      <c r="I37" s="103">
        <v>1945899</v>
      </c>
    </row>
    <row r="38" spans="1:9" s="27" customFormat="1" ht="20.100000000000001" customHeight="1">
      <c r="A38" s="216" t="s">
        <v>76</v>
      </c>
      <c r="B38" s="217"/>
      <c r="C38" s="48">
        <f>C36</f>
        <v>6985000</v>
      </c>
      <c r="D38" s="151"/>
      <c r="E38" s="152"/>
      <c r="F38" s="152"/>
      <c r="G38" s="152"/>
      <c r="H38" s="151">
        <f>SUM(H37)</f>
        <v>1945899</v>
      </c>
      <c r="I38" s="155">
        <f>SUM(I36:I37)</f>
        <v>8930899</v>
      </c>
    </row>
    <row r="39" spans="1:9" s="4" customFormat="1" ht="20.100000000000001" customHeight="1">
      <c r="A39" s="213" t="s">
        <v>28</v>
      </c>
      <c r="B39" s="214"/>
      <c r="C39" s="214"/>
      <c r="D39" s="214"/>
      <c r="E39" s="214"/>
      <c r="F39" s="214"/>
      <c r="G39" s="214"/>
      <c r="H39" s="214"/>
      <c r="I39" s="215"/>
    </row>
    <row r="40" spans="1:9" s="4" customFormat="1" ht="15" customHeight="1">
      <c r="A40" s="97" t="s">
        <v>61</v>
      </c>
      <c r="B40" s="63" t="s">
        <v>177</v>
      </c>
      <c r="C40" s="64">
        <v>1485000</v>
      </c>
      <c r="D40" s="89"/>
      <c r="E40" s="89"/>
      <c r="F40" s="89"/>
      <c r="G40" s="89"/>
      <c r="H40" s="89"/>
      <c r="I40" s="147">
        <v>1485000</v>
      </c>
    </row>
    <row r="41" spans="1:9" s="4" customFormat="1" ht="15.75" customHeight="1">
      <c r="A41" s="99" t="s">
        <v>174</v>
      </c>
      <c r="B41" s="63" t="s">
        <v>175</v>
      </c>
      <c r="C41" s="64">
        <v>4330700</v>
      </c>
      <c r="D41" s="89"/>
      <c r="E41" s="89"/>
      <c r="F41" s="89"/>
      <c r="G41" s="89"/>
      <c r="H41" s="89"/>
      <c r="I41" s="147">
        <v>4330700</v>
      </c>
    </row>
    <row r="42" spans="1:9" s="4" customFormat="1" ht="15.75" customHeight="1">
      <c r="A42" s="97" t="s">
        <v>174</v>
      </c>
      <c r="B42" s="63" t="s">
        <v>173</v>
      </c>
      <c r="C42" s="64">
        <v>1169300</v>
      </c>
      <c r="D42" s="89"/>
      <c r="E42" s="89"/>
      <c r="F42" s="89"/>
      <c r="G42" s="89"/>
      <c r="H42" s="89"/>
      <c r="I42" s="147">
        <v>1169300</v>
      </c>
    </row>
    <row r="43" spans="1:9" s="4" customFormat="1" ht="15.75" customHeight="1">
      <c r="A43" s="98" t="s">
        <v>174</v>
      </c>
      <c r="B43" s="65" t="s">
        <v>176</v>
      </c>
      <c r="C43" s="66">
        <f>C41+C42</f>
        <v>5500000</v>
      </c>
      <c r="D43" s="89"/>
      <c r="E43" s="89"/>
      <c r="F43" s="89"/>
      <c r="G43" s="89"/>
      <c r="H43" s="168"/>
      <c r="I43" s="169">
        <f>SUM(I41:I42)</f>
        <v>5500000</v>
      </c>
    </row>
    <row r="44" spans="1:9" s="4" customFormat="1" ht="15.75" customHeight="1">
      <c r="A44" s="100" t="s">
        <v>199</v>
      </c>
      <c r="B44" s="65" t="s">
        <v>200</v>
      </c>
      <c r="C44" s="66">
        <v>20014472</v>
      </c>
      <c r="D44" s="89"/>
      <c r="E44" s="89"/>
      <c r="F44" s="89"/>
      <c r="G44" s="89"/>
      <c r="H44" s="148">
        <v>0</v>
      </c>
      <c r="I44" s="149">
        <v>20014472</v>
      </c>
    </row>
    <row r="45" spans="1:9" s="4" customFormat="1" ht="20.100000000000001" customHeight="1" thickBot="1">
      <c r="A45" s="218" t="s">
        <v>69</v>
      </c>
      <c r="B45" s="219"/>
      <c r="C45" s="101">
        <f>C43+C44+C40</f>
        <v>26999472</v>
      </c>
      <c r="D45" s="166"/>
      <c r="E45" s="166"/>
      <c r="F45" s="166"/>
      <c r="G45" s="166"/>
      <c r="H45" s="166">
        <f>SUM(H44)</f>
        <v>0</v>
      </c>
      <c r="I45" s="167">
        <f>I40+I43+I44</f>
        <v>26999472</v>
      </c>
    </row>
    <row r="46" spans="1:9" s="4" customFormat="1" ht="15.75" customHeight="1" thickBot="1">
      <c r="A46" s="53"/>
      <c r="B46" s="53"/>
      <c r="C46" s="54"/>
      <c r="D46" s="52"/>
    </row>
    <row r="47" spans="1:9" ht="15.75" customHeight="1">
      <c r="A47" s="220" t="s">
        <v>143</v>
      </c>
      <c r="B47" s="253" t="s">
        <v>119</v>
      </c>
      <c r="C47" s="224" t="s">
        <v>9</v>
      </c>
      <c r="D47" s="90"/>
      <c r="E47" s="90"/>
      <c r="F47" s="90"/>
      <c r="G47" s="90"/>
      <c r="H47" s="226" t="s">
        <v>205</v>
      </c>
      <c r="I47" s="228" t="s">
        <v>206</v>
      </c>
    </row>
    <row r="48" spans="1:9" ht="15.75" customHeight="1">
      <c r="A48" s="221"/>
      <c r="B48" s="254"/>
      <c r="C48" s="225"/>
      <c r="D48" s="78"/>
      <c r="E48" s="78"/>
      <c r="F48" s="78"/>
      <c r="G48" s="78"/>
      <c r="H48" s="227"/>
      <c r="I48" s="229"/>
    </row>
    <row r="49" spans="1:9" ht="15.75" customHeight="1">
      <c r="A49" s="221"/>
      <c r="B49" s="254"/>
      <c r="C49" s="225"/>
      <c r="D49" s="78"/>
      <c r="E49" s="78"/>
      <c r="F49" s="78"/>
      <c r="G49" s="78"/>
      <c r="H49" s="227"/>
      <c r="I49" s="229"/>
    </row>
    <row r="50" spans="1:9" ht="20.25" customHeight="1">
      <c r="A50" s="255" t="s">
        <v>158</v>
      </c>
      <c r="B50" s="256"/>
      <c r="C50" s="256"/>
      <c r="D50" s="256"/>
      <c r="E50" s="256"/>
      <c r="F50" s="256"/>
      <c r="G50" s="256"/>
      <c r="H50" s="256"/>
      <c r="I50" s="257"/>
    </row>
    <row r="51" spans="1:9" ht="15.75" customHeight="1">
      <c r="A51" s="102" t="s">
        <v>203</v>
      </c>
      <c r="B51" s="160" t="s">
        <v>202</v>
      </c>
      <c r="C51" s="62">
        <v>2999984</v>
      </c>
      <c r="D51" s="78"/>
      <c r="E51" s="78"/>
      <c r="F51" s="78"/>
      <c r="G51" s="78"/>
      <c r="H51" s="78"/>
      <c r="I51" s="103">
        <v>2999984</v>
      </c>
    </row>
    <row r="52" spans="1:9" ht="15.75" customHeight="1">
      <c r="A52" s="212" t="s">
        <v>43</v>
      </c>
      <c r="B52" s="160" t="s">
        <v>255</v>
      </c>
      <c r="C52" s="62"/>
      <c r="D52" s="78"/>
      <c r="E52" s="78"/>
      <c r="F52" s="78"/>
      <c r="G52" s="78"/>
      <c r="H52" s="92">
        <v>357539</v>
      </c>
      <c r="I52" s="103">
        <v>357539</v>
      </c>
    </row>
    <row r="53" spans="1:9" ht="15.75" customHeight="1">
      <c r="A53" s="258" t="s">
        <v>76</v>
      </c>
      <c r="B53" s="259"/>
      <c r="C53" s="21">
        <f>SUM(C51)</f>
        <v>2999984</v>
      </c>
      <c r="D53" s="81"/>
      <c r="E53" s="81"/>
      <c r="F53" s="81"/>
      <c r="G53" s="81"/>
      <c r="H53" s="148">
        <f>SUM(H51:H52)</f>
        <v>357539</v>
      </c>
      <c r="I53" s="149">
        <f>SUM(I51:I52)</f>
        <v>3357523</v>
      </c>
    </row>
    <row r="54" spans="1:9" s="3" customFormat="1" ht="20.100000000000001" customHeight="1">
      <c r="A54" s="213" t="s">
        <v>28</v>
      </c>
      <c r="B54" s="214"/>
      <c r="C54" s="214"/>
      <c r="D54" s="214"/>
      <c r="E54" s="214"/>
      <c r="F54" s="214"/>
      <c r="G54" s="214"/>
      <c r="H54" s="214"/>
      <c r="I54" s="215"/>
    </row>
    <row r="55" spans="1:9" s="16" customFormat="1" ht="15.75" customHeight="1">
      <c r="A55" s="84" t="s">
        <v>52</v>
      </c>
      <c r="B55" s="22" t="s">
        <v>3</v>
      </c>
      <c r="C55" s="18">
        <v>6229088</v>
      </c>
      <c r="D55" s="80"/>
      <c r="E55" s="80"/>
      <c r="F55" s="80"/>
      <c r="G55" s="80"/>
      <c r="H55" s="137"/>
      <c r="I55" s="147">
        <v>6229088</v>
      </c>
    </row>
    <row r="56" spans="1:9" s="16" customFormat="1" ht="15.75" customHeight="1">
      <c r="A56" s="84" t="s">
        <v>109</v>
      </c>
      <c r="B56" s="22" t="s">
        <v>185</v>
      </c>
      <c r="C56" s="18">
        <v>340000</v>
      </c>
      <c r="D56" s="80"/>
      <c r="E56" s="80"/>
      <c r="F56" s="80"/>
      <c r="G56" s="80"/>
      <c r="H56" s="137"/>
      <c r="I56" s="147">
        <v>340000</v>
      </c>
    </row>
    <row r="57" spans="1:9" s="24" customFormat="1" ht="15.75" customHeight="1">
      <c r="A57" s="85" t="s">
        <v>52</v>
      </c>
      <c r="B57" s="32" t="s">
        <v>5</v>
      </c>
      <c r="C57" s="21">
        <f>SUM(C55+C56)</f>
        <v>6569088</v>
      </c>
      <c r="D57" s="81"/>
      <c r="E57" s="81"/>
      <c r="F57" s="81"/>
      <c r="G57" s="81"/>
      <c r="H57" s="148">
        <v>-4062</v>
      </c>
      <c r="I57" s="149">
        <v>6565026</v>
      </c>
    </row>
    <row r="58" spans="1:9" s="24" customFormat="1" ht="15.75" customHeight="1">
      <c r="A58" s="85" t="s">
        <v>63</v>
      </c>
      <c r="B58" s="32" t="s">
        <v>7</v>
      </c>
      <c r="C58" s="21">
        <v>1197732</v>
      </c>
      <c r="D58" s="81"/>
      <c r="E58" s="81"/>
      <c r="F58" s="81"/>
      <c r="G58" s="81"/>
      <c r="H58" s="148">
        <v>-45938</v>
      </c>
      <c r="I58" s="149">
        <v>1151794</v>
      </c>
    </row>
    <row r="59" spans="1:9" s="16" customFormat="1" ht="15.75" customHeight="1">
      <c r="A59" s="84" t="s">
        <v>49</v>
      </c>
      <c r="B59" s="22" t="s">
        <v>65</v>
      </c>
      <c r="C59" s="18">
        <v>952000</v>
      </c>
      <c r="D59" s="80"/>
      <c r="E59" s="80"/>
      <c r="F59" s="80"/>
      <c r="G59" s="80"/>
      <c r="H59" s="137"/>
      <c r="I59" s="147">
        <v>952000</v>
      </c>
    </row>
    <row r="60" spans="1:9" s="16" customFormat="1" ht="15.75" customHeight="1">
      <c r="A60" s="84" t="s">
        <v>57</v>
      </c>
      <c r="B60" s="22" t="s">
        <v>68</v>
      </c>
      <c r="C60" s="18">
        <v>1911718</v>
      </c>
      <c r="D60" s="80"/>
      <c r="E60" s="80"/>
      <c r="F60" s="80"/>
      <c r="G60" s="80"/>
      <c r="H60" s="137">
        <v>-50000</v>
      </c>
      <c r="I60" s="147">
        <v>1861718</v>
      </c>
    </row>
    <row r="61" spans="1:9" s="16" customFormat="1" ht="15.75" customHeight="1">
      <c r="A61" s="84" t="s">
        <v>61</v>
      </c>
      <c r="B61" s="22" t="s">
        <v>122</v>
      </c>
      <c r="C61" s="18">
        <v>811675</v>
      </c>
      <c r="D61" s="80"/>
      <c r="E61" s="80"/>
      <c r="F61" s="80"/>
      <c r="G61" s="80"/>
      <c r="H61" s="137">
        <v>-225000</v>
      </c>
      <c r="I61" s="147">
        <v>586675</v>
      </c>
    </row>
    <row r="62" spans="1:9" s="24" customFormat="1" ht="15.75" customHeight="1">
      <c r="A62" s="85" t="s">
        <v>62</v>
      </c>
      <c r="B62" s="32" t="s">
        <v>8</v>
      </c>
      <c r="C62" s="21">
        <f>SUM(C59:C61)</f>
        <v>3675393</v>
      </c>
      <c r="D62" s="81"/>
      <c r="E62" s="81"/>
      <c r="F62" s="81"/>
      <c r="G62" s="81"/>
      <c r="H62" s="148">
        <f>SUM(H59:H61)</f>
        <v>-275000</v>
      </c>
      <c r="I62" s="149">
        <f>SUM(I59:I61)</f>
        <v>3400393</v>
      </c>
    </row>
    <row r="63" spans="1:9" s="24" customFormat="1" ht="15.75" customHeight="1">
      <c r="A63" s="84" t="s">
        <v>50</v>
      </c>
      <c r="B63" s="22" t="s">
        <v>201</v>
      </c>
      <c r="C63" s="62">
        <v>3800462</v>
      </c>
      <c r="D63" s="81"/>
      <c r="E63" s="81"/>
      <c r="F63" s="81"/>
      <c r="G63" s="81"/>
      <c r="H63" s="148"/>
      <c r="I63" s="147">
        <v>3800462</v>
      </c>
    </row>
    <row r="64" spans="1:9" s="24" customFormat="1" ht="15.75" customHeight="1">
      <c r="A64" s="84" t="s">
        <v>50</v>
      </c>
      <c r="B64" s="22" t="s">
        <v>124</v>
      </c>
      <c r="C64" s="62">
        <v>1026125</v>
      </c>
      <c r="D64" s="81"/>
      <c r="E64" s="81"/>
      <c r="F64" s="81"/>
      <c r="G64" s="81"/>
      <c r="H64" s="148"/>
      <c r="I64" s="147">
        <v>1026125</v>
      </c>
    </row>
    <row r="65" spans="1:9" s="24" customFormat="1" ht="20.100000000000001" customHeight="1">
      <c r="A65" s="85" t="s">
        <v>50</v>
      </c>
      <c r="B65" s="32" t="s">
        <v>123</v>
      </c>
      <c r="C65" s="21">
        <f>SUM(C63:C64)</f>
        <v>4826587</v>
      </c>
      <c r="D65" s="81"/>
      <c r="E65" s="81"/>
      <c r="F65" s="81"/>
      <c r="G65" s="81"/>
      <c r="H65" s="148"/>
      <c r="I65" s="149">
        <f>SUM(I63:I64)</f>
        <v>4826587</v>
      </c>
    </row>
    <row r="66" spans="1:9" s="24" customFormat="1" ht="20.100000000000001" customHeight="1">
      <c r="A66" s="84" t="s">
        <v>51</v>
      </c>
      <c r="B66" s="22" t="s">
        <v>182</v>
      </c>
      <c r="C66" s="18">
        <v>1708660</v>
      </c>
      <c r="D66" s="81"/>
      <c r="E66" s="81"/>
      <c r="F66" s="81"/>
      <c r="G66" s="81"/>
      <c r="H66" s="137">
        <v>-1708660</v>
      </c>
      <c r="I66" s="147">
        <v>0</v>
      </c>
    </row>
    <row r="67" spans="1:9" s="24" customFormat="1" ht="20.100000000000001" customHeight="1">
      <c r="A67" s="84" t="s">
        <v>51</v>
      </c>
      <c r="B67" s="22" t="s">
        <v>165</v>
      </c>
      <c r="C67" s="18">
        <v>461340</v>
      </c>
      <c r="D67" s="81"/>
      <c r="E67" s="81"/>
      <c r="F67" s="81"/>
      <c r="G67" s="81"/>
      <c r="H67" s="137">
        <v>-461340</v>
      </c>
      <c r="I67" s="147">
        <v>0</v>
      </c>
    </row>
    <row r="68" spans="1:9" s="24" customFormat="1" ht="20.100000000000001" customHeight="1">
      <c r="A68" s="85" t="s">
        <v>51</v>
      </c>
      <c r="B68" s="32" t="s">
        <v>22</v>
      </c>
      <c r="C68" s="21">
        <f>SUM(C66:C67)</f>
        <v>2170000</v>
      </c>
      <c r="D68" s="81"/>
      <c r="E68" s="81"/>
      <c r="F68" s="81"/>
      <c r="G68" s="81"/>
      <c r="H68" s="148">
        <f>SUM(H66:H67)</f>
        <v>-2170000</v>
      </c>
      <c r="I68" s="149">
        <f>SUM(I66:I67)</f>
        <v>0</v>
      </c>
    </row>
    <row r="69" spans="1:9" s="27" customFormat="1" ht="20.100000000000001" customHeight="1" thickBot="1">
      <c r="A69" s="218" t="s">
        <v>69</v>
      </c>
      <c r="B69" s="219"/>
      <c r="C69" s="87">
        <f>C58+C57+C62+C65+C68</f>
        <v>18438800</v>
      </c>
      <c r="D69" s="104"/>
      <c r="E69" s="105"/>
      <c r="F69" s="105"/>
      <c r="G69" s="105"/>
      <c r="H69" s="166">
        <f>H57+H58+H62+H68</f>
        <v>-2495000</v>
      </c>
      <c r="I69" s="167">
        <f>I57+I58+I62+I65+I68</f>
        <v>15943800</v>
      </c>
    </row>
    <row r="70" spans="1:9" s="14" customFormat="1" ht="15.75" customHeight="1" thickBot="1">
      <c r="A70" s="28"/>
      <c r="B70" s="7"/>
      <c r="C70" s="11"/>
    </row>
    <row r="71" spans="1:9" s="14" customFormat="1" ht="15.75" customHeight="1">
      <c r="A71" s="220" t="s">
        <v>143</v>
      </c>
      <c r="B71" s="222" t="s">
        <v>125</v>
      </c>
      <c r="C71" s="224" t="s">
        <v>9</v>
      </c>
      <c r="D71" s="107"/>
      <c r="E71" s="107"/>
      <c r="F71" s="107"/>
      <c r="G71" s="107"/>
      <c r="H71" s="226" t="s">
        <v>205</v>
      </c>
      <c r="I71" s="228" t="s">
        <v>206</v>
      </c>
    </row>
    <row r="72" spans="1:9" s="14" customFormat="1" ht="15.75" customHeight="1">
      <c r="A72" s="221"/>
      <c r="B72" s="223"/>
      <c r="C72" s="225"/>
      <c r="D72" s="106"/>
      <c r="E72" s="106"/>
      <c r="F72" s="106"/>
      <c r="G72" s="106"/>
      <c r="H72" s="227"/>
      <c r="I72" s="229"/>
    </row>
    <row r="73" spans="1:9" s="14" customFormat="1" ht="15.75" customHeight="1">
      <c r="A73" s="221"/>
      <c r="B73" s="223"/>
      <c r="C73" s="225"/>
      <c r="D73" s="106"/>
      <c r="E73" s="106"/>
      <c r="F73" s="106"/>
      <c r="G73" s="106"/>
      <c r="H73" s="227"/>
      <c r="I73" s="229"/>
    </row>
    <row r="74" spans="1:9" s="14" customFormat="1" ht="20.100000000000001" customHeight="1">
      <c r="A74" s="213" t="s">
        <v>28</v>
      </c>
      <c r="B74" s="214"/>
      <c r="C74" s="214"/>
      <c r="D74" s="214"/>
      <c r="E74" s="214"/>
      <c r="F74" s="214"/>
      <c r="G74" s="214"/>
      <c r="H74" s="214"/>
      <c r="I74" s="215"/>
    </row>
    <row r="75" spans="1:9" s="17" customFormat="1" ht="15.75" customHeight="1">
      <c r="A75" s="84" t="s">
        <v>49</v>
      </c>
      <c r="B75" s="22" t="s">
        <v>65</v>
      </c>
      <c r="C75" s="19">
        <v>140000</v>
      </c>
      <c r="D75" s="33"/>
      <c r="E75" s="33"/>
      <c r="F75" s="33"/>
      <c r="G75" s="33"/>
      <c r="H75" s="18"/>
      <c r="I75" s="154">
        <v>140000</v>
      </c>
    </row>
    <row r="76" spans="1:9" s="17" customFormat="1" ht="15.75" customHeight="1">
      <c r="A76" s="84" t="s">
        <v>57</v>
      </c>
      <c r="B76" s="22" t="s">
        <v>68</v>
      </c>
      <c r="C76" s="19">
        <v>995400</v>
      </c>
      <c r="D76" s="33"/>
      <c r="E76" s="33"/>
      <c r="F76" s="33"/>
      <c r="G76" s="33"/>
      <c r="H76" s="18"/>
      <c r="I76" s="154">
        <v>995400</v>
      </c>
    </row>
    <row r="77" spans="1:9" s="17" customFormat="1" ht="15.75" customHeight="1">
      <c r="A77" s="84" t="s">
        <v>61</v>
      </c>
      <c r="B77" s="22" t="s">
        <v>131</v>
      </c>
      <c r="C77" s="19">
        <v>344358</v>
      </c>
      <c r="D77" s="33"/>
      <c r="E77" s="33"/>
      <c r="F77" s="33"/>
      <c r="G77" s="33"/>
      <c r="H77" s="18"/>
      <c r="I77" s="154">
        <v>344358</v>
      </c>
    </row>
    <row r="78" spans="1:9" s="25" customFormat="1" ht="15.75" customHeight="1">
      <c r="A78" s="85" t="s">
        <v>62</v>
      </c>
      <c r="B78" s="32" t="s">
        <v>2</v>
      </c>
      <c r="C78" s="34">
        <f>SUM(C75+C76+C77)</f>
        <v>1479758</v>
      </c>
      <c r="D78" s="46"/>
      <c r="E78" s="46"/>
      <c r="F78" s="46"/>
      <c r="G78" s="46"/>
      <c r="H78" s="21"/>
      <c r="I78" s="161">
        <f>SUM(I75:I77)</f>
        <v>1479758</v>
      </c>
    </row>
    <row r="79" spans="1:9" s="28" customFormat="1" ht="20.100000000000001" customHeight="1" thickBot="1">
      <c r="A79" s="218" t="s">
        <v>69</v>
      </c>
      <c r="B79" s="219"/>
      <c r="C79" s="108">
        <f>SUM(C78)</f>
        <v>1479758</v>
      </c>
      <c r="D79" s="109"/>
      <c r="E79" s="110"/>
      <c r="F79" s="110"/>
      <c r="G79" s="110"/>
      <c r="H79" s="109"/>
      <c r="I79" s="179">
        <f>SUM(I78)</f>
        <v>1479758</v>
      </c>
    </row>
    <row r="80" spans="1:9" s="8" customFormat="1" ht="15.75" customHeight="1" thickBot="1">
      <c r="A80" s="28"/>
      <c r="B80" s="7"/>
      <c r="C80" s="9"/>
    </row>
    <row r="81" spans="1:9" s="5" customFormat="1" ht="15.75" customHeight="1">
      <c r="A81" s="220" t="s">
        <v>143</v>
      </c>
      <c r="B81" s="222" t="s">
        <v>126</v>
      </c>
      <c r="C81" s="224" t="s">
        <v>9</v>
      </c>
      <c r="D81" s="112"/>
      <c r="E81" s="112"/>
      <c r="F81" s="112"/>
      <c r="G81" s="112"/>
      <c r="H81" s="226" t="s">
        <v>205</v>
      </c>
      <c r="I81" s="228" t="s">
        <v>206</v>
      </c>
    </row>
    <row r="82" spans="1:9" s="5" customFormat="1" ht="15.75" customHeight="1">
      <c r="A82" s="221"/>
      <c r="B82" s="223"/>
      <c r="C82" s="225"/>
      <c r="D82" s="111"/>
      <c r="E82" s="111"/>
      <c r="F82" s="111"/>
      <c r="G82" s="111"/>
      <c r="H82" s="227"/>
      <c r="I82" s="229"/>
    </row>
    <row r="83" spans="1:9" s="5" customFormat="1" ht="15.75" customHeight="1">
      <c r="A83" s="221"/>
      <c r="B83" s="223"/>
      <c r="C83" s="225"/>
      <c r="D83" s="111"/>
      <c r="E83" s="111"/>
      <c r="F83" s="111"/>
      <c r="G83" s="111"/>
      <c r="H83" s="227"/>
      <c r="I83" s="229"/>
    </row>
    <row r="84" spans="1:9" s="5" customFormat="1" ht="20.25" customHeight="1">
      <c r="A84" s="260" t="s">
        <v>158</v>
      </c>
      <c r="B84" s="261"/>
      <c r="C84" s="261"/>
      <c r="D84" s="261"/>
      <c r="E84" s="261"/>
      <c r="F84" s="261"/>
      <c r="G84" s="261"/>
      <c r="H84" s="261"/>
      <c r="I84" s="262"/>
    </row>
    <row r="85" spans="1:9" s="5" customFormat="1" ht="15.75" customHeight="1">
      <c r="A85" s="144" t="s">
        <v>215</v>
      </c>
      <c r="B85" s="145" t="s">
        <v>216</v>
      </c>
      <c r="C85" s="143"/>
      <c r="D85" s="111"/>
      <c r="E85" s="111"/>
      <c r="F85" s="111"/>
      <c r="G85" s="111"/>
      <c r="H85" s="181">
        <v>100000</v>
      </c>
      <c r="I85" s="182">
        <v>100000</v>
      </c>
    </row>
    <row r="86" spans="1:9" s="5" customFormat="1" ht="15.75" customHeight="1" thickBot="1">
      <c r="A86" s="218" t="s">
        <v>76</v>
      </c>
      <c r="B86" s="219"/>
      <c r="C86" s="143"/>
      <c r="D86" s="111"/>
      <c r="E86" s="111"/>
      <c r="F86" s="111"/>
      <c r="G86" s="111"/>
      <c r="H86" s="183">
        <f>SUM(H85)</f>
        <v>100000</v>
      </c>
      <c r="I86" s="184">
        <f>SUM(I85)</f>
        <v>100000</v>
      </c>
    </row>
    <row r="87" spans="1:9" s="5" customFormat="1" ht="20.100000000000001" customHeight="1">
      <c r="A87" s="213" t="s">
        <v>28</v>
      </c>
      <c r="B87" s="214"/>
      <c r="C87" s="214"/>
      <c r="D87" s="214"/>
      <c r="E87" s="214"/>
      <c r="F87" s="214"/>
      <c r="G87" s="214"/>
      <c r="H87" s="214"/>
      <c r="I87" s="215"/>
    </row>
    <row r="88" spans="1:9" s="16" customFormat="1" ht="15.75" customHeight="1">
      <c r="A88" s="84" t="s">
        <v>72</v>
      </c>
      <c r="B88" s="22" t="s">
        <v>53</v>
      </c>
      <c r="C88" s="19">
        <v>100000</v>
      </c>
      <c r="D88" s="80"/>
      <c r="E88" s="80"/>
      <c r="F88" s="80"/>
      <c r="G88" s="80"/>
      <c r="H88" s="137"/>
      <c r="I88" s="147">
        <v>100000</v>
      </c>
    </row>
    <row r="89" spans="1:9" s="16" customFormat="1" ht="15.75" customHeight="1">
      <c r="A89" s="84" t="s">
        <v>73</v>
      </c>
      <c r="B89" s="22" t="s">
        <v>127</v>
      </c>
      <c r="C89" s="19">
        <v>2150000</v>
      </c>
      <c r="D89" s="80"/>
      <c r="E89" s="80"/>
      <c r="F89" s="80"/>
      <c r="G89" s="80"/>
      <c r="H89" s="137"/>
      <c r="I89" s="147">
        <v>2150000</v>
      </c>
    </row>
    <row r="90" spans="1:9" s="16" customFormat="1" ht="15.75" customHeight="1">
      <c r="A90" s="84" t="s">
        <v>74</v>
      </c>
      <c r="B90" s="22" t="s">
        <v>75</v>
      </c>
      <c r="C90" s="19">
        <v>250000</v>
      </c>
      <c r="D90" s="80"/>
      <c r="E90" s="80"/>
      <c r="F90" s="80"/>
      <c r="G90" s="80"/>
      <c r="H90" s="137"/>
      <c r="I90" s="147">
        <v>250000</v>
      </c>
    </row>
    <row r="91" spans="1:9" s="24" customFormat="1" ht="15.75" customHeight="1">
      <c r="A91" s="85" t="s">
        <v>70</v>
      </c>
      <c r="B91" s="32" t="s">
        <v>71</v>
      </c>
      <c r="C91" s="34">
        <f>SUM(C88:C90)</f>
        <v>2500000</v>
      </c>
      <c r="D91" s="81"/>
      <c r="E91" s="81"/>
      <c r="F91" s="81"/>
      <c r="G91" s="81"/>
      <c r="H91" s="148"/>
      <c r="I91" s="149">
        <f>SUM(I88:I90)</f>
        <v>2500000</v>
      </c>
    </row>
    <row r="92" spans="1:9" s="24" customFormat="1" ht="15.75" customHeight="1">
      <c r="A92" s="185" t="s">
        <v>217</v>
      </c>
      <c r="B92" s="186" t="s">
        <v>218</v>
      </c>
      <c r="C92" s="187"/>
      <c r="D92" s="171"/>
      <c r="E92" s="171"/>
      <c r="F92" s="171"/>
      <c r="G92" s="171"/>
      <c r="H92" s="188">
        <v>100000</v>
      </c>
      <c r="I92" s="189">
        <v>100000</v>
      </c>
    </row>
    <row r="93" spans="1:9" s="4" customFormat="1" ht="20.100000000000001" customHeight="1" thickBot="1">
      <c r="A93" s="218" t="s">
        <v>69</v>
      </c>
      <c r="B93" s="219"/>
      <c r="C93" s="108">
        <f>SUM(C91)</f>
        <v>2500000</v>
      </c>
      <c r="D93" s="91"/>
      <c r="E93" s="88"/>
      <c r="F93" s="88"/>
      <c r="G93" s="88"/>
      <c r="H93" s="132">
        <f>SUM(H88:H92)</f>
        <v>100000</v>
      </c>
      <c r="I93" s="167">
        <f>SUM(I91:I92)</f>
        <v>2600000</v>
      </c>
    </row>
    <row r="94" spans="1:9" s="5" customFormat="1" ht="15.75" customHeight="1" thickBot="1">
      <c r="A94" s="28"/>
      <c r="B94" s="7"/>
      <c r="C94" s="9"/>
    </row>
    <row r="95" spans="1:9" s="5" customFormat="1" ht="15.75" customHeight="1">
      <c r="A95" s="220" t="s">
        <v>143</v>
      </c>
      <c r="B95" s="222" t="s">
        <v>128</v>
      </c>
      <c r="C95" s="224" t="s">
        <v>9</v>
      </c>
      <c r="D95" s="112"/>
      <c r="E95" s="112"/>
      <c r="F95" s="112"/>
      <c r="G95" s="112"/>
      <c r="H95" s="226" t="s">
        <v>205</v>
      </c>
      <c r="I95" s="228" t="s">
        <v>206</v>
      </c>
    </row>
    <row r="96" spans="1:9" s="5" customFormat="1" ht="15.75" customHeight="1">
      <c r="A96" s="221"/>
      <c r="B96" s="223"/>
      <c r="C96" s="225"/>
      <c r="D96" s="111"/>
      <c r="E96" s="111"/>
      <c r="F96" s="111"/>
      <c r="G96" s="111"/>
      <c r="H96" s="227"/>
      <c r="I96" s="229"/>
    </row>
    <row r="97" spans="1:9" s="5" customFormat="1" ht="15.75" customHeight="1">
      <c r="A97" s="221"/>
      <c r="B97" s="223"/>
      <c r="C97" s="225"/>
      <c r="D97" s="111"/>
      <c r="E97" s="111"/>
      <c r="F97" s="111"/>
      <c r="G97" s="111"/>
      <c r="H97" s="227"/>
      <c r="I97" s="229"/>
    </row>
    <row r="98" spans="1:9" s="5" customFormat="1" ht="20.100000000000001" customHeight="1">
      <c r="A98" s="213" t="s">
        <v>27</v>
      </c>
      <c r="B98" s="214"/>
      <c r="C98" s="214"/>
      <c r="D98" s="214"/>
      <c r="E98" s="214"/>
      <c r="F98" s="214"/>
      <c r="G98" s="214"/>
      <c r="H98" s="214"/>
      <c r="I98" s="215"/>
    </row>
    <row r="99" spans="1:9" s="17" customFormat="1" ht="15.75" customHeight="1">
      <c r="A99" s="84" t="s">
        <v>77</v>
      </c>
      <c r="B99" s="22" t="s">
        <v>26</v>
      </c>
      <c r="C99" s="19">
        <v>574271</v>
      </c>
      <c r="D99" s="33"/>
      <c r="E99" s="33"/>
      <c r="F99" s="33"/>
      <c r="G99" s="33"/>
      <c r="H99" s="18"/>
      <c r="I99" s="154">
        <v>574271</v>
      </c>
    </row>
    <row r="100" spans="1:9" s="17" customFormat="1" ht="15.75" customHeight="1">
      <c r="A100" s="84" t="s">
        <v>78</v>
      </c>
      <c r="B100" s="63" t="s">
        <v>29</v>
      </c>
      <c r="C100" s="64">
        <v>2126928</v>
      </c>
      <c r="D100" s="33"/>
      <c r="E100" s="33"/>
      <c r="F100" s="33"/>
      <c r="G100" s="33"/>
      <c r="H100" s="18"/>
      <c r="I100" s="154">
        <v>2126928</v>
      </c>
    </row>
    <row r="101" spans="1:9" s="16" customFormat="1" ht="15.75" customHeight="1">
      <c r="A101" s="84" t="s">
        <v>79</v>
      </c>
      <c r="B101" s="63" t="s">
        <v>140</v>
      </c>
      <c r="C101" s="18">
        <v>4678720</v>
      </c>
      <c r="D101" s="80"/>
      <c r="E101" s="80"/>
      <c r="F101" s="80"/>
      <c r="G101" s="80"/>
      <c r="H101" s="137"/>
      <c r="I101" s="147">
        <v>4678720</v>
      </c>
    </row>
    <row r="102" spans="1:9" s="24" customFormat="1" ht="15.75" customHeight="1">
      <c r="A102" s="85" t="s">
        <v>43</v>
      </c>
      <c r="B102" s="65" t="s">
        <v>80</v>
      </c>
      <c r="C102" s="21">
        <f>SUM(C99:C101)</f>
        <v>7379919</v>
      </c>
      <c r="D102" s="81"/>
      <c r="E102" s="81"/>
      <c r="F102" s="81"/>
      <c r="G102" s="81"/>
      <c r="H102" s="148"/>
      <c r="I102" s="149">
        <f>SUM(I99:I101)</f>
        <v>7379919</v>
      </c>
    </row>
    <row r="103" spans="1:9" s="16" customFormat="1" ht="15.75" customHeight="1">
      <c r="A103" s="84" t="s">
        <v>81</v>
      </c>
      <c r="B103" s="63" t="s">
        <v>129</v>
      </c>
      <c r="C103" s="18">
        <v>25000</v>
      </c>
      <c r="D103" s="80"/>
      <c r="E103" s="80"/>
      <c r="F103" s="80"/>
      <c r="G103" s="80"/>
      <c r="H103" s="137"/>
      <c r="I103" s="147">
        <v>25000</v>
      </c>
    </row>
    <row r="104" spans="1:9" s="24" customFormat="1" ht="15.75" customHeight="1">
      <c r="A104" s="113" t="s">
        <v>82</v>
      </c>
      <c r="B104" s="65" t="s">
        <v>83</v>
      </c>
      <c r="C104" s="21">
        <f>SUM(C103)</f>
        <v>25000</v>
      </c>
      <c r="D104" s="81"/>
      <c r="E104" s="81"/>
      <c r="F104" s="81"/>
      <c r="G104" s="81"/>
      <c r="H104" s="148"/>
      <c r="I104" s="149">
        <f>SUM(I103)</f>
        <v>25000</v>
      </c>
    </row>
    <row r="105" spans="1:9" s="4" customFormat="1" ht="20.100000000000001" customHeight="1">
      <c r="A105" s="216" t="s">
        <v>76</v>
      </c>
      <c r="B105" s="217"/>
      <c r="C105" s="67">
        <f>SUM(C102+C104)</f>
        <v>7404919</v>
      </c>
      <c r="D105" s="152"/>
      <c r="E105" s="152"/>
      <c r="F105" s="152"/>
      <c r="G105" s="152"/>
      <c r="H105" s="151"/>
      <c r="I105" s="155">
        <f>I102+I104</f>
        <v>7404919</v>
      </c>
    </row>
    <row r="106" spans="1:9" s="5" customFormat="1" ht="20.100000000000001" customHeight="1">
      <c r="A106" s="213" t="s">
        <v>28</v>
      </c>
      <c r="B106" s="214"/>
      <c r="C106" s="214"/>
      <c r="D106" s="214"/>
      <c r="E106" s="214"/>
      <c r="F106" s="214"/>
      <c r="G106" s="214"/>
      <c r="H106" s="214"/>
      <c r="I106" s="215"/>
    </row>
    <row r="107" spans="1:9" s="16" customFormat="1" ht="15.75" customHeight="1">
      <c r="A107" s="84" t="s">
        <v>84</v>
      </c>
      <c r="B107" s="22" t="s">
        <v>191</v>
      </c>
      <c r="C107" s="19">
        <v>2126928</v>
      </c>
      <c r="D107" s="80"/>
      <c r="E107" s="80"/>
      <c r="F107" s="80"/>
      <c r="G107" s="80"/>
      <c r="H107" s="137"/>
      <c r="I107" s="147">
        <v>2126928</v>
      </c>
    </row>
    <row r="108" spans="1:9" s="16" customFormat="1" ht="15.75" customHeight="1">
      <c r="A108" s="84" t="s">
        <v>47</v>
      </c>
      <c r="B108" s="22" t="s">
        <v>192</v>
      </c>
      <c r="C108" s="19">
        <v>750886</v>
      </c>
      <c r="D108" s="80"/>
      <c r="E108" s="80"/>
      <c r="F108" s="80"/>
      <c r="G108" s="80"/>
      <c r="H108" s="137"/>
      <c r="I108" s="147">
        <v>750886</v>
      </c>
    </row>
    <row r="109" spans="1:9" s="16" customFormat="1" ht="15.75" customHeight="1">
      <c r="A109" s="84" t="s">
        <v>67</v>
      </c>
      <c r="B109" s="22" t="s">
        <v>54</v>
      </c>
      <c r="C109" s="19">
        <v>358000</v>
      </c>
      <c r="D109" s="80"/>
      <c r="E109" s="80"/>
      <c r="F109" s="80"/>
      <c r="G109" s="80"/>
      <c r="H109" s="137"/>
      <c r="I109" s="147">
        <v>358000</v>
      </c>
    </row>
    <row r="110" spans="1:9" s="16" customFormat="1" ht="15.75" customHeight="1">
      <c r="A110" s="84" t="s">
        <v>189</v>
      </c>
      <c r="B110" s="22" t="s">
        <v>190</v>
      </c>
      <c r="C110" s="19">
        <v>150000</v>
      </c>
      <c r="D110" s="80"/>
      <c r="E110" s="80"/>
      <c r="F110" s="80"/>
      <c r="G110" s="80"/>
      <c r="H110" s="137">
        <v>223000</v>
      </c>
      <c r="I110" s="147">
        <v>373000</v>
      </c>
    </row>
    <row r="111" spans="1:9" s="16" customFormat="1" ht="15.75" customHeight="1">
      <c r="A111" s="84" t="s">
        <v>46</v>
      </c>
      <c r="B111" s="22" t="s">
        <v>167</v>
      </c>
      <c r="C111" s="19">
        <v>146131</v>
      </c>
      <c r="D111" s="80"/>
      <c r="E111" s="80"/>
      <c r="F111" s="80"/>
      <c r="G111" s="80"/>
      <c r="H111" s="137"/>
      <c r="I111" s="147">
        <v>146131</v>
      </c>
    </row>
    <row r="112" spans="1:9" s="24" customFormat="1" ht="15.75" customHeight="1">
      <c r="A112" s="85" t="s">
        <v>62</v>
      </c>
      <c r="B112" s="32" t="s">
        <v>2</v>
      </c>
      <c r="C112" s="34">
        <f>SUM(C107:C111)</f>
        <v>3531945</v>
      </c>
      <c r="D112" s="81"/>
      <c r="E112" s="81"/>
      <c r="F112" s="81"/>
      <c r="G112" s="81"/>
      <c r="H112" s="148">
        <f>SUM(H107:H111)</f>
        <v>223000</v>
      </c>
      <c r="I112" s="149">
        <f>SUM(I107:I111)</f>
        <v>3754945</v>
      </c>
    </row>
    <row r="113" spans="1:9" s="4" customFormat="1" ht="20.100000000000001" customHeight="1" thickBot="1">
      <c r="A113" s="218" t="s">
        <v>69</v>
      </c>
      <c r="B113" s="219"/>
      <c r="C113" s="108">
        <f>SUM(C112)</f>
        <v>3531945</v>
      </c>
      <c r="D113" s="91"/>
      <c r="E113" s="88"/>
      <c r="F113" s="88"/>
      <c r="G113" s="88"/>
      <c r="H113" s="166">
        <f>SUM(H112)</f>
        <v>223000</v>
      </c>
      <c r="I113" s="167">
        <f>SUM(I112)</f>
        <v>3754945</v>
      </c>
    </row>
    <row r="114" spans="1:9" ht="15.75" customHeight="1" thickBot="1">
      <c r="B114" s="263"/>
      <c r="C114" s="263"/>
    </row>
    <row r="115" spans="1:9" ht="15.75" customHeight="1">
      <c r="A115" s="220" t="s">
        <v>143</v>
      </c>
      <c r="B115" s="222" t="s">
        <v>130</v>
      </c>
      <c r="C115" s="224" t="s">
        <v>9</v>
      </c>
      <c r="D115" s="90"/>
      <c r="E115" s="90"/>
      <c r="F115" s="90"/>
      <c r="G115" s="90"/>
      <c r="H115" s="226" t="s">
        <v>205</v>
      </c>
      <c r="I115" s="228" t="s">
        <v>206</v>
      </c>
    </row>
    <row r="116" spans="1:9" ht="15.75" customHeight="1">
      <c r="A116" s="221"/>
      <c r="B116" s="223"/>
      <c r="C116" s="225"/>
      <c r="D116" s="78"/>
      <c r="E116" s="78"/>
      <c r="F116" s="78"/>
      <c r="G116" s="78"/>
      <c r="H116" s="227"/>
      <c r="I116" s="229"/>
    </row>
    <row r="117" spans="1:9" ht="15.75" customHeight="1">
      <c r="A117" s="221"/>
      <c r="B117" s="223"/>
      <c r="C117" s="225"/>
      <c r="D117" s="78"/>
      <c r="E117" s="78"/>
      <c r="F117" s="78"/>
      <c r="G117" s="78"/>
      <c r="H117" s="227"/>
      <c r="I117" s="229"/>
    </row>
    <row r="118" spans="1:9" s="6" customFormat="1" ht="20.100000000000001" customHeight="1">
      <c r="A118" s="213" t="s">
        <v>28</v>
      </c>
      <c r="B118" s="214"/>
      <c r="C118" s="214"/>
      <c r="D118" s="214"/>
      <c r="E118" s="214"/>
      <c r="F118" s="214"/>
      <c r="G118" s="214"/>
      <c r="H118" s="214"/>
      <c r="I118" s="215"/>
    </row>
    <row r="119" spans="1:9" s="16" customFormat="1" ht="15.75" customHeight="1">
      <c r="A119" s="84" t="s">
        <v>57</v>
      </c>
      <c r="B119" s="22" t="s">
        <v>58</v>
      </c>
      <c r="C119" s="18">
        <v>3081916</v>
      </c>
      <c r="D119" s="80"/>
      <c r="E119" s="80"/>
      <c r="F119" s="80"/>
      <c r="G119" s="80"/>
      <c r="H119" s="137"/>
      <c r="I119" s="147">
        <v>3081916</v>
      </c>
    </row>
    <row r="120" spans="1:9" s="16" customFormat="1" ht="15.75" customHeight="1">
      <c r="A120" s="84" t="s">
        <v>61</v>
      </c>
      <c r="B120" s="22" t="s">
        <v>131</v>
      </c>
      <c r="C120" s="18">
        <v>790511</v>
      </c>
      <c r="D120" s="80"/>
      <c r="E120" s="80"/>
      <c r="F120" s="80"/>
      <c r="G120" s="80"/>
      <c r="H120" s="137"/>
      <c r="I120" s="147">
        <v>790511</v>
      </c>
    </row>
    <row r="121" spans="1:9" s="24" customFormat="1" ht="15.75" customHeight="1">
      <c r="A121" s="114" t="s">
        <v>62</v>
      </c>
      <c r="B121" s="32" t="s">
        <v>2</v>
      </c>
      <c r="C121" s="21">
        <f>SUM(C119+C120)</f>
        <v>3872427</v>
      </c>
      <c r="D121" s="81"/>
      <c r="E121" s="81"/>
      <c r="F121" s="81"/>
      <c r="G121" s="81"/>
      <c r="H121" s="148"/>
      <c r="I121" s="149">
        <f>SUM(I119:I120)</f>
        <v>3872427</v>
      </c>
    </row>
    <row r="122" spans="1:9" s="4" customFormat="1" ht="20.100000000000001" customHeight="1" thickBot="1">
      <c r="A122" s="218" t="s">
        <v>69</v>
      </c>
      <c r="B122" s="219"/>
      <c r="C122" s="87">
        <f>SUM(C121)</f>
        <v>3872427</v>
      </c>
      <c r="D122" s="91"/>
      <c r="E122" s="88"/>
      <c r="F122" s="88"/>
      <c r="G122" s="88"/>
      <c r="H122" s="91"/>
      <c r="I122" s="167">
        <f>SUM(I121)</f>
        <v>3872427</v>
      </c>
    </row>
    <row r="123" spans="1:9" ht="15.75" customHeight="1" thickBot="1">
      <c r="B123" s="35"/>
      <c r="C123" s="36"/>
    </row>
    <row r="124" spans="1:9" s="3" customFormat="1" ht="15.75" customHeight="1">
      <c r="A124" s="220" t="s">
        <v>143</v>
      </c>
      <c r="B124" s="222" t="s">
        <v>146</v>
      </c>
      <c r="C124" s="224" t="s">
        <v>9</v>
      </c>
      <c r="D124" s="117"/>
      <c r="E124" s="117"/>
      <c r="F124" s="117"/>
      <c r="G124" s="117"/>
      <c r="H124" s="226" t="s">
        <v>205</v>
      </c>
      <c r="I124" s="228" t="s">
        <v>206</v>
      </c>
    </row>
    <row r="125" spans="1:9" s="3" customFormat="1" ht="15.75" customHeight="1">
      <c r="A125" s="221"/>
      <c r="B125" s="223"/>
      <c r="C125" s="225"/>
      <c r="D125" s="115"/>
      <c r="E125" s="115"/>
      <c r="F125" s="115"/>
      <c r="G125" s="115"/>
      <c r="H125" s="227"/>
      <c r="I125" s="229"/>
    </row>
    <row r="126" spans="1:9" s="4" customFormat="1" ht="15.75" customHeight="1">
      <c r="A126" s="221"/>
      <c r="B126" s="223"/>
      <c r="C126" s="225"/>
      <c r="D126" s="82"/>
      <c r="E126" s="82"/>
      <c r="F126" s="82"/>
      <c r="G126" s="82"/>
      <c r="H126" s="227"/>
      <c r="I126" s="229"/>
    </row>
    <row r="127" spans="1:9" s="5" customFormat="1" ht="20.100000000000001" customHeight="1">
      <c r="A127" s="213" t="s">
        <v>27</v>
      </c>
      <c r="B127" s="214"/>
      <c r="C127" s="214"/>
      <c r="D127" s="214"/>
      <c r="E127" s="214"/>
      <c r="F127" s="214"/>
      <c r="G127" s="214"/>
      <c r="H127" s="214"/>
      <c r="I127" s="215"/>
    </row>
    <row r="128" spans="1:9" s="16" customFormat="1" ht="15.75" customHeight="1">
      <c r="A128" s="84" t="s">
        <v>85</v>
      </c>
      <c r="B128" s="22" t="s">
        <v>87</v>
      </c>
      <c r="C128" s="18">
        <v>47578453</v>
      </c>
      <c r="D128" s="80"/>
      <c r="E128" s="80"/>
      <c r="F128" s="80"/>
      <c r="G128" s="80"/>
      <c r="H128" s="137">
        <v>-5550885</v>
      </c>
      <c r="I128" s="147">
        <v>42027568</v>
      </c>
    </row>
    <row r="129" spans="1:9" s="24" customFormat="1" ht="15.75" customHeight="1">
      <c r="A129" s="85" t="s">
        <v>86</v>
      </c>
      <c r="B129" s="32" t="s">
        <v>88</v>
      </c>
      <c r="C129" s="21">
        <f>C128</f>
        <v>47578453</v>
      </c>
      <c r="D129" s="81"/>
      <c r="E129" s="81"/>
      <c r="F129" s="81"/>
      <c r="G129" s="81"/>
      <c r="H129" s="148">
        <f>SUM(H128)</f>
        <v>-5550885</v>
      </c>
      <c r="I129" s="149">
        <f>SUM(I128)</f>
        <v>42027568</v>
      </c>
    </row>
    <row r="130" spans="1:9" s="26" customFormat="1" ht="20.100000000000001" customHeight="1" thickBot="1">
      <c r="A130" s="218" t="s">
        <v>76</v>
      </c>
      <c r="B130" s="219"/>
      <c r="C130" s="118">
        <f>C129</f>
        <v>47578453</v>
      </c>
      <c r="D130" s="119"/>
      <c r="E130" s="119"/>
      <c r="F130" s="119"/>
      <c r="G130" s="119"/>
      <c r="H130" s="132">
        <f>SUM(H129)</f>
        <v>-5550885</v>
      </c>
      <c r="I130" s="150">
        <f>SUM(I129)</f>
        <v>42027568</v>
      </c>
    </row>
    <row r="131" spans="1:9" s="4" customFormat="1" ht="15.75" customHeight="1" thickBot="1">
      <c r="A131" s="28"/>
      <c r="B131" s="35"/>
      <c r="C131" s="36"/>
    </row>
    <row r="132" spans="1:9" s="4" customFormat="1" ht="15.75" customHeight="1">
      <c r="A132" s="220" t="s">
        <v>143</v>
      </c>
      <c r="B132" s="222" t="s">
        <v>147</v>
      </c>
      <c r="C132" s="224" t="s">
        <v>9</v>
      </c>
      <c r="D132" s="96"/>
      <c r="E132" s="96"/>
      <c r="F132" s="96"/>
      <c r="G132" s="96"/>
      <c r="H132" s="226" t="s">
        <v>205</v>
      </c>
      <c r="I132" s="228" t="s">
        <v>206</v>
      </c>
    </row>
    <row r="133" spans="1:9" s="4" customFormat="1" ht="15.75" customHeight="1">
      <c r="A133" s="221"/>
      <c r="B133" s="223"/>
      <c r="C133" s="225"/>
      <c r="D133" s="82"/>
      <c r="E133" s="82"/>
      <c r="F133" s="82"/>
      <c r="G133" s="82"/>
      <c r="H133" s="227"/>
      <c r="I133" s="229"/>
    </row>
    <row r="134" spans="1:9" s="4" customFormat="1" ht="15.75" customHeight="1">
      <c r="A134" s="221"/>
      <c r="B134" s="223"/>
      <c r="C134" s="225"/>
      <c r="D134" s="82"/>
      <c r="E134" s="82"/>
      <c r="F134" s="82"/>
      <c r="G134" s="82"/>
      <c r="H134" s="227"/>
      <c r="I134" s="229"/>
    </row>
    <row r="135" spans="1:9" s="5" customFormat="1" ht="20.100000000000001" customHeight="1">
      <c r="A135" s="213" t="s">
        <v>27</v>
      </c>
      <c r="B135" s="214"/>
      <c r="C135" s="214"/>
      <c r="D135" s="214"/>
      <c r="E135" s="214"/>
      <c r="F135" s="214"/>
      <c r="G135" s="214"/>
      <c r="H135" s="214"/>
      <c r="I135" s="215"/>
    </row>
    <row r="136" spans="1:9" s="16" customFormat="1" ht="15.75" customHeight="1">
      <c r="A136" s="84" t="s">
        <v>90</v>
      </c>
      <c r="B136" s="22" t="s">
        <v>35</v>
      </c>
      <c r="C136" s="18">
        <v>3200000</v>
      </c>
      <c r="D136" s="80"/>
      <c r="E136" s="80"/>
      <c r="F136" s="80"/>
      <c r="G136" s="80"/>
      <c r="H136" s="137"/>
      <c r="I136" s="147">
        <v>3200000</v>
      </c>
    </row>
    <row r="137" spans="1:9" s="16" customFormat="1" ht="15.75" customHeight="1">
      <c r="A137" s="84" t="s">
        <v>91</v>
      </c>
      <c r="B137" s="22" t="s">
        <v>18</v>
      </c>
      <c r="C137" s="18">
        <v>63000000</v>
      </c>
      <c r="D137" s="80"/>
      <c r="E137" s="80"/>
      <c r="F137" s="80"/>
      <c r="G137" s="80"/>
      <c r="H137" s="137"/>
      <c r="I137" s="147">
        <v>63000000</v>
      </c>
    </row>
    <row r="138" spans="1:9" s="16" customFormat="1" ht="15.75" customHeight="1">
      <c r="A138" s="84" t="s">
        <v>92</v>
      </c>
      <c r="B138" s="22" t="s">
        <v>168</v>
      </c>
      <c r="C138" s="18">
        <v>260000</v>
      </c>
      <c r="D138" s="80"/>
      <c r="E138" s="80"/>
      <c r="F138" s="80"/>
      <c r="G138" s="80"/>
      <c r="H138" s="137"/>
      <c r="I138" s="147">
        <v>260000</v>
      </c>
    </row>
    <row r="139" spans="1:9" s="24" customFormat="1" ht="15.75" customHeight="1">
      <c r="A139" s="239" t="s">
        <v>41</v>
      </c>
      <c r="B139" s="240"/>
      <c r="C139" s="69">
        <f>SUM(C136:C138)</f>
        <v>66460000</v>
      </c>
      <c r="D139" s="81"/>
      <c r="E139" s="81"/>
      <c r="F139" s="81"/>
      <c r="G139" s="81"/>
      <c r="H139" s="148"/>
      <c r="I139" s="149">
        <f>SUM(I136:I138)</f>
        <v>66460000</v>
      </c>
    </row>
    <row r="140" spans="1:9" s="24" customFormat="1" ht="15.75" customHeight="1">
      <c r="A140" s="85" t="s">
        <v>93</v>
      </c>
      <c r="B140" s="32" t="s">
        <v>19</v>
      </c>
      <c r="C140" s="21">
        <v>4500000</v>
      </c>
      <c r="D140" s="81"/>
      <c r="E140" s="81"/>
      <c r="F140" s="81"/>
      <c r="G140" s="81"/>
      <c r="H140" s="148">
        <v>-4500000</v>
      </c>
      <c r="I140" s="149">
        <v>0</v>
      </c>
    </row>
    <row r="141" spans="1:9" s="24" customFormat="1" ht="20.100000000000001" customHeight="1" thickBot="1">
      <c r="A141" s="218" t="s">
        <v>76</v>
      </c>
      <c r="B141" s="219"/>
      <c r="C141" s="118">
        <f>C139+C140</f>
        <v>70960000</v>
      </c>
      <c r="D141" s="120"/>
      <c r="E141" s="120"/>
      <c r="F141" s="120"/>
      <c r="G141" s="120"/>
      <c r="H141" s="162">
        <f>SUM(H140)</f>
        <v>-4500000</v>
      </c>
      <c r="I141" s="163">
        <f>SUM(I139:I140)</f>
        <v>66460000</v>
      </c>
    </row>
    <row r="142" spans="1:9" s="24" customFormat="1" ht="15.75" customHeight="1" thickBot="1">
      <c r="A142" s="55"/>
      <c r="B142" s="56"/>
      <c r="C142" s="57"/>
    </row>
    <row r="143" spans="1:9" s="24" customFormat="1" ht="15.75" customHeight="1">
      <c r="A143" s="220" t="s">
        <v>143</v>
      </c>
      <c r="B143" s="222" t="s">
        <v>169</v>
      </c>
      <c r="C143" s="224" t="s">
        <v>9</v>
      </c>
      <c r="D143" s="122"/>
      <c r="E143" s="122"/>
      <c r="F143" s="122"/>
      <c r="G143" s="122"/>
      <c r="H143" s="226" t="s">
        <v>205</v>
      </c>
      <c r="I143" s="228" t="s">
        <v>206</v>
      </c>
    </row>
    <row r="144" spans="1:9" s="24" customFormat="1" ht="15.75" customHeight="1">
      <c r="A144" s="221"/>
      <c r="B144" s="223"/>
      <c r="C144" s="225"/>
      <c r="D144" s="81"/>
      <c r="E144" s="81"/>
      <c r="F144" s="81"/>
      <c r="G144" s="81"/>
      <c r="H144" s="227"/>
      <c r="I144" s="229"/>
    </row>
    <row r="145" spans="1:9" s="24" customFormat="1" ht="15.75" customHeight="1">
      <c r="A145" s="221"/>
      <c r="B145" s="223"/>
      <c r="C145" s="225"/>
      <c r="D145" s="81"/>
      <c r="E145" s="81"/>
      <c r="F145" s="81"/>
      <c r="G145" s="81"/>
      <c r="H145" s="227"/>
      <c r="I145" s="229"/>
    </row>
    <row r="146" spans="1:9" s="24" customFormat="1" ht="20.25" customHeight="1">
      <c r="A146" s="213" t="s">
        <v>27</v>
      </c>
      <c r="B146" s="214"/>
      <c r="C146" s="214"/>
      <c r="D146" s="214"/>
      <c r="E146" s="214"/>
      <c r="F146" s="214"/>
      <c r="G146" s="214"/>
      <c r="H146" s="214"/>
      <c r="I146" s="215"/>
    </row>
    <row r="147" spans="1:9" s="24" customFormat="1" ht="15.75" customHeight="1">
      <c r="A147" s="124" t="s">
        <v>94</v>
      </c>
      <c r="B147" s="70" t="s">
        <v>171</v>
      </c>
      <c r="C147" s="18">
        <v>291918</v>
      </c>
      <c r="D147" s="81"/>
      <c r="E147" s="81"/>
      <c r="F147" s="81"/>
      <c r="G147" s="81"/>
      <c r="H147" s="148"/>
      <c r="I147" s="149">
        <v>291918</v>
      </c>
    </row>
    <row r="148" spans="1:9" s="16" customFormat="1" ht="15.75" customHeight="1">
      <c r="A148" s="84" t="s">
        <v>94</v>
      </c>
      <c r="B148" s="22" t="s">
        <v>39</v>
      </c>
      <c r="C148" s="18">
        <v>35861400</v>
      </c>
      <c r="D148" s="80"/>
      <c r="E148" s="80"/>
      <c r="F148" s="80"/>
      <c r="G148" s="80"/>
      <c r="H148" s="137">
        <v>6679350</v>
      </c>
      <c r="I148" s="149">
        <v>42540750</v>
      </c>
    </row>
    <row r="149" spans="1:9" s="16" customFormat="1" ht="24.75" customHeight="1">
      <c r="A149" s="84" t="s">
        <v>94</v>
      </c>
      <c r="B149" s="22" t="s">
        <v>170</v>
      </c>
      <c r="C149" s="18">
        <v>16735195</v>
      </c>
      <c r="D149" s="80"/>
      <c r="E149" s="80"/>
      <c r="F149" s="80"/>
      <c r="G149" s="80"/>
      <c r="H149" s="137">
        <v>-1251590</v>
      </c>
      <c r="I149" s="149">
        <v>15483605</v>
      </c>
    </row>
    <row r="150" spans="1:9" s="16" customFormat="1" ht="23.25" customHeight="1">
      <c r="A150" s="84" t="s">
        <v>94</v>
      </c>
      <c r="B150" s="22" t="s">
        <v>42</v>
      </c>
      <c r="C150" s="71">
        <v>1911528</v>
      </c>
      <c r="D150" s="80"/>
      <c r="E150" s="80"/>
      <c r="F150" s="80"/>
      <c r="G150" s="80"/>
      <c r="H150" s="137">
        <v>657040</v>
      </c>
      <c r="I150" s="149">
        <v>2568568</v>
      </c>
    </row>
    <row r="151" spans="1:9" s="16" customFormat="1" ht="15.75" customHeight="1">
      <c r="A151" s="84" t="s">
        <v>94</v>
      </c>
      <c r="B151" s="22" t="s">
        <v>246</v>
      </c>
      <c r="C151" s="71">
        <v>0</v>
      </c>
      <c r="D151" s="80"/>
      <c r="E151" s="80"/>
      <c r="F151" s="80"/>
      <c r="G151" s="80"/>
      <c r="H151" s="137">
        <v>647700</v>
      </c>
      <c r="I151" s="149">
        <v>647700</v>
      </c>
    </row>
    <row r="152" spans="1:9" s="16" customFormat="1" ht="15.75" customHeight="1">
      <c r="A152" s="84" t="s">
        <v>94</v>
      </c>
      <c r="B152" s="22" t="s">
        <v>221</v>
      </c>
      <c r="C152" s="71">
        <v>0</v>
      </c>
      <c r="D152" s="80"/>
      <c r="E152" s="80"/>
      <c r="F152" s="80"/>
      <c r="G152" s="80"/>
      <c r="H152" s="137">
        <v>95000</v>
      </c>
      <c r="I152" s="149">
        <v>95000</v>
      </c>
    </row>
    <row r="153" spans="1:9" ht="15.75" customHeight="1">
      <c r="A153" s="241" t="s">
        <v>20</v>
      </c>
      <c r="B153" s="242"/>
      <c r="C153" s="72">
        <f>SUM(C147:C152)</f>
        <v>54800041</v>
      </c>
      <c r="D153" s="78"/>
      <c r="E153" s="78"/>
      <c r="F153" s="78"/>
      <c r="G153" s="78"/>
      <c r="H153" s="190">
        <f>SUM(H147:H152)</f>
        <v>6827500</v>
      </c>
      <c r="I153" s="192">
        <f>SUM(I147:I152)</f>
        <v>61627541</v>
      </c>
    </row>
    <row r="154" spans="1:9" ht="15.75" customHeight="1">
      <c r="A154" s="216" t="s">
        <v>76</v>
      </c>
      <c r="B154" s="217"/>
      <c r="C154" s="191">
        <f>SUM(C153)</f>
        <v>54800041</v>
      </c>
      <c r="D154" s="116"/>
      <c r="E154" s="116"/>
      <c r="F154" s="116"/>
      <c r="G154" s="116"/>
      <c r="H154" s="153">
        <f>SUM(H153)</f>
        <v>6827500</v>
      </c>
      <c r="I154" s="155">
        <f>SUM(I153)</f>
        <v>61627541</v>
      </c>
    </row>
    <row r="155" spans="1:9" ht="21" customHeight="1">
      <c r="A155" s="231" t="s">
        <v>28</v>
      </c>
      <c r="B155" s="232"/>
      <c r="C155" s="232"/>
      <c r="D155" s="232"/>
      <c r="E155" s="232"/>
      <c r="F155" s="232"/>
      <c r="G155" s="232"/>
      <c r="H155" s="232"/>
      <c r="I155" s="233"/>
    </row>
    <row r="156" spans="1:9" ht="15.75" customHeight="1">
      <c r="A156" s="124" t="s">
        <v>209</v>
      </c>
      <c r="B156" s="121" t="s">
        <v>210</v>
      </c>
      <c r="C156" s="72"/>
      <c r="D156" s="78"/>
      <c r="E156" s="78"/>
      <c r="F156" s="78"/>
      <c r="G156" s="78"/>
      <c r="H156" s="137">
        <v>1996666</v>
      </c>
      <c r="I156" s="103">
        <v>1996666</v>
      </c>
    </row>
    <row r="157" spans="1:9" ht="15.75" customHeight="1" thickBot="1">
      <c r="A157" s="234" t="s">
        <v>211</v>
      </c>
      <c r="B157" s="235"/>
      <c r="C157" s="157"/>
      <c r="D157" s="142"/>
      <c r="E157" s="142"/>
      <c r="F157" s="142"/>
      <c r="G157" s="142"/>
      <c r="H157" s="158">
        <f>SUM(H156)</f>
        <v>1996666</v>
      </c>
      <c r="I157" s="159">
        <f>SUM(I156)</f>
        <v>1996666</v>
      </c>
    </row>
    <row r="158" spans="1:9" s="8" customFormat="1" ht="15.75" customHeight="1" thickBot="1">
      <c r="A158" s="28"/>
      <c r="B158" s="7"/>
      <c r="C158" s="15"/>
    </row>
    <row r="159" spans="1:9" s="4" customFormat="1" ht="15.75" customHeight="1">
      <c r="A159" s="220" t="s">
        <v>143</v>
      </c>
      <c r="B159" s="222" t="s">
        <v>132</v>
      </c>
      <c r="C159" s="222" t="s">
        <v>9</v>
      </c>
      <c r="D159" s="96"/>
      <c r="E159" s="96"/>
      <c r="F159" s="96"/>
      <c r="G159" s="96"/>
      <c r="H159" s="226" t="s">
        <v>205</v>
      </c>
      <c r="I159" s="228" t="s">
        <v>206</v>
      </c>
    </row>
    <row r="160" spans="1:9" s="4" customFormat="1" ht="15.75" customHeight="1">
      <c r="A160" s="221"/>
      <c r="B160" s="223"/>
      <c r="C160" s="223"/>
      <c r="D160" s="82"/>
      <c r="E160" s="82"/>
      <c r="F160" s="82"/>
      <c r="G160" s="82"/>
      <c r="H160" s="227"/>
      <c r="I160" s="229"/>
    </row>
    <row r="161" spans="1:9" s="4" customFormat="1" ht="15.75" customHeight="1">
      <c r="A161" s="221"/>
      <c r="B161" s="223"/>
      <c r="C161" s="223"/>
      <c r="D161" s="82"/>
      <c r="E161" s="82"/>
      <c r="F161" s="82"/>
      <c r="G161" s="82"/>
      <c r="H161" s="227"/>
      <c r="I161" s="229"/>
    </row>
    <row r="162" spans="1:9" s="5" customFormat="1" ht="20.100000000000001" customHeight="1">
      <c r="A162" s="236" t="s">
        <v>27</v>
      </c>
      <c r="B162" s="237"/>
      <c r="C162" s="237"/>
      <c r="D162" s="237"/>
      <c r="E162" s="237"/>
      <c r="F162" s="237"/>
      <c r="G162" s="237"/>
      <c r="H162" s="237"/>
      <c r="I162" s="238"/>
    </row>
    <row r="163" spans="1:9" s="24" customFormat="1" ht="28.5" customHeight="1">
      <c r="A163" s="85" t="s">
        <v>96</v>
      </c>
      <c r="B163" s="32" t="s">
        <v>97</v>
      </c>
      <c r="C163" s="23">
        <v>7595200</v>
      </c>
      <c r="D163" s="81"/>
      <c r="E163" s="81"/>
      <c r="F163" s="81"/>
      <c r="G163" s="81"/>
      <c r="H163" s="81">
        <v>587500</v>
      </c>
      <c r="I163" s="86">
        <v>8182700</v>
      </c>
    </row>
    <row r="164" spans="1:9" s="27" customFormat="1" ht="20.100000000000001" customHeight="1">
      <c r="A164" s="216" t="s">
        <v>76</v>
      </c>
      <c r="B164" s="217"/>
      <c r="C164" s="48">
        <f>C163</f>
        <v>7595200</v>
      </c>
      <c r="D164" s="94"/>
      <c r="E164" s="94"/>
      <c r="F164" s="94"/>
      <c r="G164" s="94"/>
      <c r="H164" s="152">
        <f>SUM(H163)</f>
        <v>587500</v>
      </c>
      <c r="I164" s="193">
        <f>SUM(I163)</f>
        <v>8182700</v>
      </c>
    </row>
    <row r="165" spans="1:9" s="5" customFormat="1" ht="20.100000000000001" customHeight="1">
      <c r="A165" s="213" t="s">
        <v>28</v>
      </c>
      <c r="B165" s="214"/>
      <c r="C165" s="214"/>
      <c r="D165" s="214"/>
      <c r="E165" s="214"/>
      <c r="F165" s="214"/>
      <c r="G165" s="214"/>
      <c r="H165" s="214"/>
      <c r="I165" s="215"/>
    </row>
    <row r="166" spans="1:9" s="24" customFormat="1" ht="15.75" customHeight="1">
      <c r="A166" s="85" t="s">
        <v>52</v>
      </c>
      <c r="B166" s="32" t="s">
        <v>5</v>
      </c>
      <c r="C166" s="21">
        <v>6281557</v>
      </c>
      <c r="D166" s="81"/>
      <c r="E166" s="81"/>
      <c r="F166" s="81"/>
      <c r="G166" s="81"/>
      <c r="H166" s="148">
        <v>522969</v>
      </c>
      <c r="I166" s="149">
        <v>6804526</v>
      </c>
    </row>
    <row r="167" spans="1:9" s="24" customFormat="1" ht="15.75" customHeight="1">
      <c r="A167" s="85" t="s">
        <v>63</v>
      </c>
      <c r="B167" s="32" t="s">
        <v>7</v>
      </c>
      <c r="C167" s="21">
        <v>1121913</v>
      </c>
      <c r="D167" s="81"/>
      <c r="E167" s="81"/>
      <c r="F167" s="81"/>
      <c r="G167" s="81"/>
      <c r="H167" s="148">
        <v>64531</v>
      </c>
      <c r="I167" s="149">
        <v>1186444</v>
      </c>
    </row>
    <row r="168" spans="1:9" s="16" customFormat="1" ht="15.75" customHeight="1">
      <c r="A168" s="84" t="s">
        <v>49</v>
      </c>
      <c r="B168" s="22" t="s">
        <v>65</v>
      </c>
      <c r="C168" s="18">
        <v>7000</v>
      </c>
      <c r="D168" s="80"/>
      <c r="E168" s="80"/>
      <c r="F168" s="80"/>
      <c r="G168" s="80"/>
      <c r="H168" s="137"/>
      <c r="I168" s="147">
        <v>7000</v>
      </c>
    </row>
    <row r="169" spans="1:9" s="16" customFormat="1" ht="15.75" customHeight="1">
      <c r="A169" s="84" t="s">
        <v>48</v>
      </c>
      <c r="B169" s="22" t="s">
        <v>89</v>
      </c>
      <c r="C169" s="18">
        <v>95652</v>
      </c>
      <c r="D169" s="80"/>
      <c r="E169" s="80"/>
      <c r="F169" s="80"/>
      <c r="G169" s="80"/>
      <c r="H169" s="137"/>
      <c r="I169" s="147">
        <v>95652</v>
      </c>
    </row>
    <row r="170" spans="1:9" s="16" customFormat="1" ht="15.75" customHeight="1">
      <c r="A170" s="84" t="s">
        <v>57</v>
      </c>
      <c r="B170" s="22" t="s">
        <v>68</v>
      </c>
      <c r="C170" s="18">
        <v>52811</v>
      </c>
      <c r="D170" s="80"/>
      <c r="E170" s="80"/>
      <c r="F170" s="80"/>
      <c r="G170" s="80"/>
      <c r="H170" s="137"/>
      <c r="I170" s="147">
        <v>52811</v>
      </c>
    </row>
    <row r="171" spans="1:9" s="16" customFormat="1" ht="15.75" customHeight="1">
      <c r="A171" s="84" t="s">
        <v>61</v>
      </c>
      <c r="B171" s="22" t="s">
        <v>131</v>
      </c>
      <c r="C171" s="18">
        <v>23267</v>
      </c>
      <c r="D171" s="80"/>
      <c r="E171" s="80"/>
      <c r="F171" s="80"/>
      <c r="G171" s="80"/>
      <c r="H171" s="137"/>
      <c r="I171" s="147">
        <v>23267</v>
      </c>
    </row>
    <row r="172" spans="1:9" s="16" customFormat="1" ht="15.75" customHeight="1">
      <c r="A172" s="84" t="s">
        <v>59</v>
      </c>
      <c r="B172" s="22" t="s">
        <v>98</v>
      </c>
      <c r="C172" s="18">
        <v>13000</v>
      </c>
      <c r="D172" s="80"/>
      <c r="E172" s="80"/>
      <c r="F172" s="80"/>
      <c r="G172" s="80"/>
      <c r="H172" s="137"/>
      <c r="I172" s="147">
        <v>13000</v>
      </c>
    </row>
    <row r="173" spans="1:9" s="24" customFormat="1" ht="15.75" customHeight="1">
      <c r="A173" s="85" t="s">
        <v>62</v>
      </c>
      <c r="B173" s="32" t="s">
        <v>2</v>
      </c>
      <c r="C173" s="21">
        <f>SUM(C168:C172)</f>
        <v>191730</v>
      </c>
      <c r="D173" s="81"/>
      <c r="E173" s="81"/>
      <c r="F173" s="81"/>
      <c r="G173" s="81"/>
      <c r="H173" s="148"/>
      <c r="I173" s="149">
        <f>SUM(I168:I172)</f>
        <v>191730</v>
      </c>
    </row>
    <row r="174" spans="1:9" s="16" customFormat="1" ht="23.25" customHeight="1">
      <c r="A174" s="84" t="s">
        <v>106</v>
      </c>
      <c r="B174" s="22" t="s">
        <v>148</v>
      </c>
      <c r="C174" s="18"/>
      <c r="D174" s="80"/>
      <c r="E174" s="80"/>
      <c r="F174" s="80"/>
      <c r="G174" s="80"/>
      <c r="H174" s="137"/>
      <c r="I174" s="147"/>
    </row>
    <row r="175" spans="1:9" s="16" customFormat="1" ht="15.75" customHeight="1">
      <c r="A175" s="251" t="s">
        <v>212</v>
      </c>
      <c r="B175" s="252"/>
      <c r="C175" s="252"/>
      <c r="D175" s="80"/>
      <c r="E175" s="80"/>
      <c r="F175" s="80"/>
      <c r="G175" s="80"/>
      <c r="H175" s="137"/>
      <c r="I175" s="147"/>
    </row>
    <row r="176" spans="1:9" s="24" customFormat="1" ht="15.75" customHeight="1">
      <c r="A176" s="85" t="s">
        <v>101</v>
      </c>
      <c r="B176" s="32" t="s">
        <v>107</v>
      </c>
      <c r="C176" s="21">
        <f>SUM(C174:C175)</f>
        <v>0</v>
      </c>
      <c r="D176" s="81"/>
      <c r="E176" s="81"/>
      <c r="F176" s="81"/>
      <c r="G176" s="81"/>
      <c r="H176" s="148"/>
      <c r="I176" s="149"/>
    </row>
    <row r="177" spans="1:9" s="24" customFormat="1" ht="15.75" customHeight="1">
      <c r="A177" s="241" t="s">
        <v>24</v>
      </c>
      <c r="B177" s="242"/>
      <c r="C177" s="31">
        <f>C166+C167+C173+C176</f>
        <v>7595200</v>
      </c>
      <c r="D177" s="81"/>
      <c r="E177" s="81"/>
      <c r="F177" s="81"/>
      <c r="G177" s="81"/>
      <c r="H177" s="148">
        <f>H166+H167</f>
        <v>587500</v>
      </c>
      <c r="I177" s="149">
        <f>I166+I167+I173</f>
        <v>8182700</v>
      </c>
    </row>
    <row r="178" spans="1:9" s="17" customFormat="1" ht="15.75" customHeight="1">
      <c r="A178" s="84" t="s">
        <v>44</v>
      </c>
      <c r="B178" s="22" t="s">
        <v>30</v>
      </c>
      <c r="C178" s="18">
        <v>10000</v>
      </c>
      <c r="D178" s="33"/>
      <c r="E178" s="33"/>
      <c r="F178" s="33"/>
      <c r="G178" s="33"/>
      <c r="H178" s="18"/>
      <c r="I178" s="154">
        <v>10000</v>
      </c>
    </row>
    <row r="179" spans="1:9" s="17" customFormat="1" ht="15.75" customHeight="1">
      <c r="A179" s="84" t="s">
        <v>45</v>
      </c>
      <c r="B179" s="22" t="s">
        <v>10</v>
      </c>
      <c r="C179" s="18">
        <v>15000</v>
      </c>
      <c r="D179" s="33"/>
      <c r="E179" s="33"/>
      <c r="F179" s="33"/>
      <c r="G179" s="33"/>
      <c r="H179" s="18"/>
      <c r="I179" s="154">
        <v>15000</v>
      </c>
    </row>
    <row r="180" spans="1:9" s="17" customFormat="1" ht="15.75" customHeight="1">
      <c r="A180" s="84" t="s">
        <v>46</v>
      </c>
      <c r="B180" s="22" t="s">
        <v>66</v>
      </c>
      <c r="C180" s="18">
        <v>72000</v>
      </c>
      <c r="D180" s="33"/>
      <c r="E180" s="33"/>
      <c r="F180" s="33"/>
      <c r="G180" s="33"/>
      <c r="H180" s="18"/>
      <c r="I180" s="154">
        <v>72000</v>
      </c>
    </row>
    <row r="181" spans="1:9" s="17" customFormat="1" ht="15.75" customHeight="1">
      <c r="A181" s="84" t="s">
        <v>47</v>
      </c>
      <c r="B181" s="22" t="s">
        <v>17</v>
      </c>
      <c r="C181" s="18">
        <v>23990</v>
      </c>
      <c r="D181" s="33"/>
      <c r="E181" s="33"/>
      <c r="F181" s="33"/>
      <c r="G181" s="33"/>
      <c r="H181" s="18"/>
      <c r="I181" s="154">
        <v>23990</v>
      </c>
    </row>
    <row r="182" spans="1:9" s="24" customFormat="1" ht="15.75" customHeight="1">
      <c r="A182" s="85" t="s">
        <v>62</v>
      </c>
      <c r="B182" s="32" t="s">
        <v>25</v>
      </c>
      <c r="C182" s="21">
        <f>SUM(C178:C181)</f>
        <v>120990</v>
      </c>
      <c r="D182" s="81"/>
      <c r="E182" s="81"/>
      <c r="F182" s="81"/>
      <c r="G182" s="81"/>
      <c r="H182" s="148"/>
      <c r="I182" s="149">
        <f>SUM(I178:I181)</f>
        <v>120990</v>
      </c>
    </row>
    <row r="183" spans="1:9" s="27" customFormat="1" ht="20.100000000000001" customHeight="1" thickBot="1">
      <c r="A183" s="218" t="s">
        <v>69</v>
      </c>
      <c r="B183" s="219"/>
      <c r="C183" s="87">
        <f>C177+C182</f>
        <v>7716190</v>
      </c>
      <c r="D183" s="104"/>
      <c r="E183" s="105"/>
      <c r="F183" s="105"/>
      <c r="G183" s="105"/>
      <c r="H183" s="166">
        <f>H177</f>
        <v>587500</v>
      </c>
      <c r="I183" s="167">
        <f>I177+I182</f>
        <v>8303690</v>
      </c>
    </row>
    <row r="184" spans="1:9" s="14" customFormat="1" ht="15.75" customHeight="1" thickBot="1">
      <c r="A184" s="28"/>
      <c r="B184" s="7"/>
      <c r="C184" s="11"/>
    </row>
    <row r="185" spans="1:9" ht="15.75" customHeight="1">
      <c r="A185" s="220" t="s">
        <v>143</v>
      </c>
      <c r="B185" s="222" t="s">
        <v>133</v>
      </c>
      <c r="C185" s="224" t="s">
        <v>9</v>
      </c>
      <c r="D185" s="90"/>
      <c r="E185" s="90"/>
      <c r="F185" s="90"/>
      <c r="G185" s="90"/>
      <c r="H185" s="226" t="s">
        <v>205</v>
      </c>
      <c r="I185" s="228" t="s">
        <v>206</v>
      </c>
    </row>
    <row r="186" spans="1:9" ht="15.75" customHeight="1">
      <c r="A186" s="221"/>
      <c r="B186" s="223"/>
      <c r="C186" s="225"/>
      <c r="D186" s="78"/>
      <c r="E186" s="78"/>
      <c r="F186" s="78"/>
      <c r="G186" s="78"/>
      <c r="H186" s="227"/>
      <c r="I186" s="229"/>
    </row>
    <row r="187" spans="1:9" ht="15.75" customHeight="1">
      <c r="A187" s="221"/>
      <c r="B187" s="223"/>
      <c r="C187" s="225"/>
      <c r="D187" s="78"/>
      <c r="E187" s="78"/>
      <c r="F187" s="78"/>
      <c r="G187" s="78"/>
      <c r="H187" s="227"/>
      <c r="I187" s="229"/>
    </row>
    <row r="188" spans="1:9" s="3" customFormat="1" ht="20.100000000000001" customHeight="1">
      <c r="A188" s="231" t="s">
        <v>27</v>
      </c>
      <c r="B188" s="232"/>
      <c r="C188" s="232"/>
      <c r="D188" s="232"/>
      <c r="E188" s="232"/>
      <c r="F188" s="232"/>
      <c r="G188" s="232"/>
      <c r="H188" s="232"/>
      <c r="I188" s="233"/>
    </row>
    <row r="189" spans="1:9" s="24" customFormat="1" ht="26.25" customHeight="1">
      <c r="A189" s="85" t="s">
        <v>96</v>
      </c>
      <c r="B189" s="32" t="s">
        <v>97</v>
      </c>
      <c r="C189" s="23">
        <v>121200</v>
      </c>
      <c r="D189" s="81"/>
      <c r="E189" s="81"/>
      <c r="F189" s="81"/>
      <c r="G189" s="81"/>
      <c r="H189" s="148"/>
      <c r="I189" s="149">
        <v>121200</v>
      </c>
    </row>
    <row r="190" spans="1:9" s="27" customFormat="1" ht="20.100000000000001" customHeight="1">
      <c r="A190" s="216" t="s">
        <v>76</v>
      </c>
      <c r="B190" s="217"/>
      <c r="C190" s="73">
        <f>C189</f>
        <v>121200</v>
      </c>
      <c r="D190" s="94"/>
      <c r="E190" s="94"/>
      <c r="F190" s="94"/>
      <c r="G190" s="94"/>
      <c r="H190" s="93"/>
      <c r="I190" s="156">
        <v>121200</v>
      </c>
    </row>
    <row r="191" spans="1:9" s="5" customFormat="1" ht="20.100000000000001" customHeight="1">
      <c r="A191" s="231" t="s">
        <v>28</v>
      </c>
      <c r="B191" s="232"/>
      <c r="C191" s="232"/>
      <c r="D191" s="232"/>
      <c r="E191" s="232"/>
      <c r="F191" s="232"/>
      <c r="G191" s="232"/>
      <c r="H191" s="232"/>
      <c r="I191" s="233"/>
    </row>
    <row r="192" spans="1:9" s="16" customFormat="1" ht="15.75" customHeight="1">
      <c r="A192" s="84" t="s">
        <v>99</v>
      </c>
      <c r="B192" s="37" t="s">
        <v>23</v>
      </c>
      <c r="C192" s="18">
        <v>60600</v>
      </c>
      <c r="D192" s="80"/>
      <c r="E192" s="80"/>
      <c r="F192" s="80"/>
      <c r="G192" s="80"/>
      <c r="H192" s="137"/>
      <c r="I192" s="147">
        <v>60600</v>
      </c>
    </row>
    <row r="193" spans="1:9" s="16" customFormat="1" ht="15.75" customHeight="1">
      <c r="A193" s="84" t="s">
        <v>45</v>
      </c>
      <c r="B193" s="37" t="s">
        <v>64</v>
      </c>
      <c r="C193" s="18">
        <v>47718</v>
      </c>
      <c r="D193" s="80"/>
      <c r="E193" s="80"/>
      <c r="F193" s="80"/>
      <c r="G193" s="80"/>
      <c r="H193" s="137">
        <v>-12992</v>
      </c>
      <c r="I193" s="147">
        <v>34726</v>
      </c>
    </row>
    <row r="194" spans="1:9" s="16" customFormat="1" ht="15.75" customHeight="1">
      <c r="A194" s="84" t="s">
        <v>47</v>
      </c>
      <c r="B194" s="37" t="s">
        <v>16</v>
      </c>
      <c r="C194" s="18">
        <v>12882</v>
      </c>
      <c r="D194" s="80"/>
      <c r="E194" s="80"/>
      <c r="F194" s="80"/>
      <c r="G194" s="80"/>
      <c r="H194" s="137">
        <v>-3508</v>
      </c>
      <c r="I194" s="147">
        <v>9374</v>
      </c>
    </row>
    <row r="195" spans="1:9" s="24" customFormat="1" ht="15.75" customHeight="1">
      <c r="A195" s="85" t="s">
        <v>62</v>
      </c>
      <c r="B195" s="38" t="s">
        <v>2</v>
      </c>
      <c r="C195" s="21">
        <f>SUM(C192:C194)</f>
        <v>121200</v>
      </c>
      <c r="D195" s="81"/>
      <c r="E195" s="81"/>
      <c r="F195" s="81"/>
      <c r="G195" s="81"/>
      <c r="H195" s="148">
        <f>SUM(H192:H194)</f>
        <v>-16500</v>
      </c>
      <c r="I195" s="149">
        <f>SUM(I192:I194)</f>
        <v>104700</v>
      </c>
    </row>
    <row r="196" spans="1:9" s="24" customFormat="1" ht="15.75" customHeight="1">
      <c r="A196" s="185" t="s">
        <v>222</v>
      </c>
      <c r="B196" s="195" t="s">
        <v>224</v>
      </c>
      <c r="C196" s="170"/>
      <c r="D196" s="171"/>
      <c r="E196" s="171"/>
      <c r="F196" s="171"/>
      <c r="G196" s="171"/>
      <c r="H196" s="175">
        <v>12992</v>
      </c>
      <c r="I196" s="196">
        <v>12992</v>
      </c>
    </row>
    <row r="197" spans="1:9" s="24" customFormat="1" ht="15.75" customHeight="1">
      <c r="A197" s="185" t="s">
        <v>223</v>
      </c>
      <c r="B197" s="195" t="s">
        <v>225</v>
      </c>
      <c r="C197" s="170"/>
      <c r="D197" s="171"/>
      <c r="E197" s="171"/>
      <c r="F197" s="171"/>
      <c r="G197" s="171"/>
      <c r="H197" s="175">
        <v>3508</v>
      </c>
      <c r="I197" s="196">
        <v>3508</v>
      </c>
    </row>
    <row r="198" spans="1:9" s="24" customFormat="1" ht="15.75" customHeight="1">
      <c r="A198" s="185" t="s">
        <v>50</v>
      </c>
      <c r="B198" s="194" t="s">
        <v>226</v>
      </c>
      <c r="C198" s="170"/>
      <c r="D198" s="171"/>
      <c r="E198" s="171"/>
      <c r="F198" s="171"/>
      <c r="G198" s="171"/>
      <c r="H198" s="188">
        <f>SUM(H196:H197)</f>
        <v>16500</v>
      </c>
      <c r="I198" s="189">
        <f>SUM(I196:I197)</f>
        <v>16500</v>
      </c>
    </row>
    <row r="199" spans="1:9" s="10" customFormat="1" ht="20.100000000000001" customHeight="1" thickBot="1">
      <c r="A199" s="218" t="s">
        <v>69</v>
      </c>
      <c r="B199" s="219"/>
      <c r="C199" s="118">
        <f>SUM(C195)</f>
        <v>121200</v>
      </c>
      <c r="D199" s="125"/>
      <c r="E199" s="126"/>
      <c r="F199" s="126"/>
      <c r="G199" s="126"/>
      <c r="H199" s="125">
        <f>H195+H198</f>
        <v>0</v>
      </c>
      <c r="I199" s="179">
        <f>I195+I198</f>
        <v>121200</v>
      </c>
    </row>
    <row r="200" spans="1:9" s="10" customFormat="1" ht="15.75" customHeight="1" thickBot="1">
      <c r="A200" s="28"/>
      <c r="B200" s="39"/>
      <c r="C200" s="40"/>
    </row>
    <row r="201" spans="1:9" s="10" customFormat="1" ht="15.75" customHeight="1">
      <c r="A201" s="220" t="s">
        <v>143</v>
      </c>
      <c r="B201" s="222" t="s">
        <v>146</v>
      </c>
      <c r="C201" s="224" t="s">
        <v>9</v>
      </c>
      <c r="D201" s="127"/>
      <c r="E201" s="127"/>
      <c r="F201" s="127"/>
      <c r="G201" s="127"/>
      <c r="H201" s="226" t="s">
        <v>205</v>
      </c>
      <c r="I201" s="228" t="s">
        <v>206</v>
      </c>
    </row>
    <row r="202" spans="1:9" s="10" customFormat="1" ht="15.75" customHeight="1">
      <c r="A202" s="221"/>
      <c r="B202" s="223"/>
      <c r="C202" s="225"/>
      <c r="D202" s="60"/>
      <c r="E202" s="60"/>
      <c r="F202" s="60"/>
      <c r="G202" s="60"/>
      <c r="H202" s="227"/>
      <c r="I202" s="229"/>
    </row>
    <row r="203" spans="1:9" s="10" customFormat="1" ht="15.75" customHeight="1">
      <c r="A203" s="221"/>
      <c r="B203" s="223"/>
      <c r="C203" s="225"/>
      <c r="D203" s="60"/>
      <c r="E203" s="60"/>
      <c r="F203" s="60"/>
      <c r="G203" s="60"/>
      <c r="H203" s="227"/>
      <c r="I203" s="229"/>
    </row>
    <row r="204" spans="1:9" s="10" customFormat="1" ht="20.100000000000001" customHeight="1">
      <c r="A204" s="231" t="s">
        <v>158</v>
      </c>
      <c r="B204" s="232"/>
      <c r="C204" s="232"/>
      <c r="D204" s="232"/>
      <c r="E204" s="232"/>
      <c r="F204" s="232"/>
      <c r="G204" s="232"/>
      <c r="H204" s="232"/>
      <c r="I204" s="233"/>
    </row>
    <row r="205" spans="1:9" s="10" customFormat="1" ht="15.75" customHeight="1">
      <c r="A205" s="123" t="s">
        <v>96</v>
      </c>
      <c r="B205" s="37" t="s">
        <v>181</v>
      </c>
      <c r="C205" s="20">
        <v>1003200</v>
      </c>
      <c r="D205" s="60"/>
      <c r="E205" s="60"/>
      <c r="F205" s="60"/>
      <c r="G205" s="60"/>
      <c r="H205" s="164"/>
      <c r="I205" s="154">
        <v>1003200</v>
      </c>
    </row>
    <row r="206" spans="1:9" s="10" customFormat="1" ht="15.75" customHeight="1">
      <c r="A206" s="199" t="s">
        <v>96</v>
      </c>
      <c r="B206" s="200" t="s">
        <v>248</v>
      </c>
      <c r="C206" s="20"/>
      <c r="D206" s="60"/>
      <c r="E206" s="60"/>
      <c r="F206" s="60"/>
      <c r="G206" s="60"/>
      <c r="H206" s="18">
        <v>501807</v>
      </c>
      <c r="I206" s="154">
        <v>501807</v>
      </c>
    </row>
    <row r="207" spans="1:9" s="10" customFormat="1" ht="15.75" customHeight="1">
      <c r="A207" s="128" t="s">
        <v>96</v>
      </c>
      <c r="B207" s="146" t="s">
        <v>227</v>
      </c>
      <c r="C207" s="23"/>
      <c r="D207" s="60"/>
      <c r="E207" s="60"/>
      <c r="F207" s="60"/>
      <c r="G207" s="60"/>
      <c r="H207" s="18">
        <v>4214000</v>
      </c>
      <c r="I207" s="154">
        <v>4214000</v>
      </c>
    </row>
    <row r="208" spans="1:9" s="10" customFormat="1" ht="20.100000000000001" customHeight="1">
      <c r="A208" s="216" t="s">
        <v>76</v>
      </c>
      <c r="B208" s="217"/>
      <c r="C208" s="68">
        <f>SUM(C205:C207)</f>
        <v>1003200</v>
      </c>
      <c r="D208" s="60"/>
      <c r="E208" s="60"/>
      <c r="F208" s="60"/>
      <c r="G208" s="60"/>
      <c r="H208" s="68">
        <f>SUM(H205:H207)</f>
        <v>4715807</v>
      </c>
      <c r="I208" s="197">
        <f>SUM(I205:I207)</f>
        <v>5719007</v>
      </c>
    </row>
    <row r="209" spans="1:9" s="8" customFormat="1" ht="20.100000000000001" customHeight="1">
      <c r="A209" s="213" t="s">
        <v>28</v>
      </c>
      <c r="B209" s="214"/>
      <c r="C209" s="214"/>
      <c r="D209" s="214"/>
      <c r="E209" s="214"/>
      <c r="F209" s="214"/>
      <c r="G209" s="214"/>
      <c r="H209" s="214"/>
      <c r="I209" s="215"/>
    </row>
    <row r="210" spans="1:9" s="17" customFormat="1" ht="15.75" customHeight="1">
      <c r="A210" s="84" t="s">
        <v>100</v>
      </c>
      <c r="B210" s="37" t="s">
        <v>40</v>
      </c>
      <c r="C210" s="19">
        <v>41754187</v>
      </c>
      <c r="D210" s="33"/>
      <c r="E210" s="33"/>
      <c r="F210" s="33"/>
      <c r="G210" s="33"/>
      <c r="H210" s="18"/>
      <c r="I210" s="154">
        <v>41754187</v>
      </c>
    </row>
    <row r="211" spans="1:9" s="17" customFormat="1" ht="15.75" customHeight="1">
      <c r="A211" s="84" t="s">
        <v>100</v>
      </c>
      <c r="B211" s="37" t="s">
        <v>149</v>
      </c>
      <c r="C211" s="19">
        <v>23777185</v>
      </c>
      <c r="D211" s="33"/>
      <c r="E211" s="33"/>
      <c r="F211" s="33"/>
      <c r="G211" s="33"/>
      <c r="H211" s="18">
        <v>134400</v>
      </c>
      <c r="I211" s="154">
        <v>23911585</v>
      </c>
    </row>
    <row r="212" spans="1:9" s="17" customFormat="1" ht="15.75" customHeight="1">
      <c r="A212" s="84" t="s">
        <v>160</v>
      </c>
      <c r="B212" s="37" t="s">
        <v>161</v>
      </c>
      <c r="C212" s="19">
        <v>2192002</v>
      </c>
      <c r="D212" s="33"/>
      <c r="E212" s="33"/>
      <c r="F212" s="33"/>
      <c r="G212" s="33"/>
      <c r="H212" s="18"/>
      <c r="I212" s="154">
        <v>2192002</v>
      </c>
    </row>
    <row r="213" spans="1:9" s="17" customFormat="1" ht="15.75" customHeight="1">
      <c r="A213" s="85" t="s">
        <v>111</v>
      </c>
      <c r="B213" s="38" t="s">
        <v>95</v>
      </c>
      <c r="C213" s="34">
        <f>SUM(C210:C212)</f>
        <v>67723374</v>
      </c>
      <c r="D213" s="33"/>
      <c r="E213" s="33"/>
      <c r="F213" s="33"/>
      <c r="G213" s="33"/>
      <c r="H213" s="21">
        <f>SUM(H210:H212)</f>
        <v>134400</v>
      </c>
      <c r="I213" s="161">
        <f>SUM(I210:I212)</f>
        <v>67857774</v>
      </c>
    </row>
    <row r="214" spans="1:9" s="17" customFormat="1" ht="15.75" customHeight="1">
      <c r="A214" s="84" t="s">
        <v>110</v>
      </c>
      <c r="B214" s="37" t="s">
        <v>162</v>
      </c>
      <c r="C214" s="19">
        <v>5118000</v>
      </c>
      <c r="D214" s="33"/>
      <c r="E214" s="33"/>
      <c r="F214" s="33"/>
      <c r="G214" s="33"/>
      <c r="H214" s="18"/>
      <c r="I214" s="154">
        <v>5118000</v>
      </c>
    </row>
    <row r="215" spans="1:9" s="17" customFormat="1" ht="15.75" customHeight="1">
      <c r="A215" s="84"/>
      <c r="B215" s="37" t="s">
        <v>198</v>
      </c>
      <c r="C215" s="19">
        <v>5713000</v>
      </c>
      <c r="D215" s="33"/>
      <c r="E215" s="33"/>
      <c r="F215" s="33"/>
      <c r="G215" s="33"/>
      <c r="H215" s="18"/>
      <c r="I215" s="154">
        <v>5713000</v>
      </c>
    </row>
    <row r="216" spans="1:9" s="17" customFormat="1" ht="15.75" customHeight="1">
      <c r="A216" s="84"/>
      <c r="B216" s="37" t="s">
        <v>150</v>
      </c>
      <c r="C216" s="19">
        <v>50000</v>
      </c>
      <c r="D216" s="33"/>
      <c r="E216" s="33"/>
      <c r="F216" s="33"/>
      <c r="G216" s="33"/>
      <c r="H216" s="18"/>
      <c r="I216" s="154">
        <v>50000</v>
      </c>
    </row>
    <row r="217" spans="1:9" s="17" customFormat="1" ht="15.75" customHeight="1">
      <c r="A217" s="84"/>
      <c r="B217" s="37" t="s">
        <v>163</v>
      </c>
      <c r="C217" s="19">
        <v>155500</v>
      </c>
      <c r="D217" s="33"/>
      <c r="E217" s="33"/>
      <c r="F217" s="33"/>
      <c r="G217" s="33"/>
      <c r="H217" s="18"/>
      <c r="I217" s="154">
        <v>155500</v>
      </c>
    </row>
    <row r="218" spans="1:9" s="17" customFormat="1" ht="15.75" customHeight="1">
      <c r="A218" s="84"/>
      <c r="B218" s="37" t="s">
        <v>179</v>
      </c>
      <c r="C218" s="19"/>
      <c r="D218" s="33"/>
      <c r="E218" s="33"/>
      <c r="F218" s="33"/>
      <c r="G218" s="33"/>
      <c r="H218" s="18"/>
      <c r="I218" s="154"/>
    </row>
    <row r="219" spans="1:9" s="17" customFormat="1" ht="15.75" customHeight="1">
      <c r="A219" s="84"/>
      <c r="B219" s="37" t="s">
        <v>151</v>
      </c>
      <c r="C219" s="19"/>
      <c r="D219" s="33"/>
      <c r="E219" s="33"/>
      <c r="F219" s="33"/>
      <c r="G219" s="33"/>
      <c r="H219" s="18"/>
      <c r="I219" s="154"/>
    </row>
    <row r="220" spans="1:9" s="25" customFormat="1" ht="15.75" customHeight="1">
      <c r="A220" s="85" t="s">
        <v>110</v>
      </c>
      <c r="B220" s="38" t="s">
        <v>159</v>
      </c>
      <c r="C220" s="34">
        <f>SUM(C214:C219)</f>
        <v>11036500</v>
      </c>
      <c r="D220" s="46"/>
      <c r="E220" s="46"/>
      <c r="F220" s="46"/>
      <c r="G220" s="46"/>
      <c r="H220" s="21"/>
      <c r="I220" s="161">
        <f>SUM(I214:I219)</f>
        <v>11036500</v>
      </c>
    </row>
    <row r="221" spans="1:9" s="4" customFormat="1" ht="20.100000000000001" customHeight="1" thickBot="1">
      <c r="A221" s="218" t="s">
        <v>69</v>
      </c>
      <c r="B221" s="219"/>
      <c r="C221" s="87">
        <f>C213+C220</f>
        <v>78759874</v>
      </c>
      <c r="D221" s="91"/>
      <c r="E221" s="88"/>
      <c r="F221" s="88"/>
      <c r="G221" s="88"/>
      <c r="H221" s="166">
        <f>H213</f>
        <v>134400</v>
      </c>
      <c r="I221" s="167">
        <f>I213+I220</f>
        <v>78894274</v>
      </c>
    </row>
    <row r="222" spans="1:9" ht="15.75" customHeight="1" thickBot="1">
      <c r="B222" s="7"/>
      <c r="C222" s="9"/>
    </row>
    <row r="223" spans="1:9" s="12" customFormat="1" ht="15.75" customHeight="1">
      <c r="A223" s="220" t="s">
        <v>143</v>
      </c>
      <c r="B223" s="222" t="s">
        <v>134</v>
      </c>
      <c r="C223" s="222" t="s">
        <v>9</v>
      </c>
      <c r="D223" s="129"/>
      <c r="E223" s="129"/>
      <c r="F223" s="129"/>
      <c r="G223" s="129"/>
      <c r="H223" s="226" t="s">
        <v>205</v>
      </c>
      <c r="I223" s="228" t="s">
        <v>206</v>
      </c>
    </row>
    <row r="224" spans="1:9" s="12" customFormat="1" ht="15.75" customHeight="1">
      <c r="A224" s="221"/>
      <c r="B224" s="223"/>
      <c r="C224" s="223"/>
      <c r="D224" s="77"/>
      <c r="E224" s="77"/>
      <c r="F224" s="77"/>
      <c r="G224" s="77"/>
      <c r="H224" s="227"/>
      <c r="I224" s="229"/>
    </row>
    <row r="225" spans="1:9" s="12" customFormat="1" ht="15.75" customHeight="1">
      <c r="A225" s="221"/>
      <c r="B225" s="223"/>
      <c r="C225" s="223"/>
      <c r="D225" s="77"/>
      <c r="E225" s="77"/>
      <c r="F225" s="77"/>
      <c r="G225" s="77"/>
      <c r="H225" s="227"/>
      <c r="I225" s="229"/>
    </row>
    <row r="226" spans="1:9" s="12" customFormat="1" ht="20.100000000000001" customHeight="1">
      <c r="A226" s="213" t="s">
        <v>27</v>
      </c>
      <c r="B226" s="214"/>
      <c r="C226" s="214"/>
      <c r="D226" s="214"/>
      <c r="E226" s="214"/>
      <c r="F226" s="214"/>
      <c r="G226" s="214"/>
      <c r="H226" s="214"/>
      <c r="I226" s="215"/>
    </row>
    <row r="227" spans="1:9" s="17" customFormat="1" ht="25.5" customHeight="1">
      <c r="A227" s="84" t="s">
        <v>96</v>
      </c>
      <c r="B227" s="37" t="s">
        <v>31</v>
      </c>
      <c r="C227" s="20">
        <v>3525695</v>
      </c>
      <c r="D227" s="33"/>
      <c r="E227" s="33"/>
      <c r="F227" s="33"/>
      <c r="G227" s="33"/>
      <c r="H227" s="18"/>
      <c r="I227" s="154">
        <v>3525695</v>
      </c>
    </row>
    <row r="228" spans="1:9" s="25" customFormat="1" ht="15.75" customHeight="1">
      <c r="A228" s="85" t="s">
        <v>96</v>
      </c>
      <c r="B228" s="32" t="s">
        <v>32</v>
      </c>
      <c r="C228" s="23">
        <f>SUM(C227:C227)</f>
        <v>3525695</v>
      </c>
      <c r="D228" s="46"/>
      <c r="E228" s="46"/>
      <c r="F228" s="46"/>
      <c r="G228" s="46"/>
      <c r="H228" s="21"/>
      <c r="I228" s="161">
        <f>SUM(I227)</f>
        <v>3525695</v>
      </c>
    </row>
    <row r="229" spans="1:9" s="10" customFormat="1" ht="20.100000000000001" customHeight="1">
      <c r="A229" s="216" t="s">
        <v>76</v>
      </c>
      <c r="B229" s="217"/>
      <c r="C229" s="48">
        <f>C228</f>
        <v>3525695</v>
      </c>
      <c r="D229" s="60"/>
      <c r="E229" s="60"/>
      <c r="F229" s="60"/>
      <c r="G229" s="60"/>
      <c r="H229" s="164"/>
      <c r="I229" s="197">
        <f>SUM(I228)</f>
        <v>3525695</v>
      </c>
    </row>
    <row r="230" spans="1:9" s="12" customFormat="1" ht="20.100000000000001" customHeight="1">
      <c r="A230" s="213" t="s">
        <v>28</v>
      </c>
      <c r="B230" s="214"/>
      <c r="C230" s="214"/>
      <c r="D230" s="214"/>
      <c r="E230" s="214"/>
      <c r="F230" s="214"/>
      <c r="G230" s="214"/>
      <c r="H230" s="214"/>
      <c r="I230" s="215"/>
    </row>
    <row r="231" spans="1:9" s="25" customFormat="1" ht="15.75" customHeight="1">
      <c r="A231" s="85" t="s">
        <v>52</v>
      </c>
      <c r="B231" s="38" t="s">
        <v>5</v>
      </c>
      <c r="C231" s="23">
        <v>2971080</v>
      </c>
      <c r="D231" s="46"/>
      <c r="E231" s="46"/>
      <c r="F231" s="46"/>
      <c r="G231" s="46"/>
      <c r="H231" s="21">
        <v>50000</v>
      </c>
      <c r="I231" s="161">
        <v>3021080</v>
      </c>
    </row>
    <row r="232" spans="1:9" s="25" customFormat="1" ht="15.75" customHeight="1">
      <c r="A232" s="85" t="s">
        <v>63</v>
      </c>
      <c r="B232" s="38" t="s">
        <v>6</v>
      </c>
      <c r="C232" s="23">
        <v>297108</v>
      </c>
      <c r="D232" s="46"/>
      <c r="E232" s="46"/>
      <c r="F232" s="46"/>
      <c r="G232" s="46"/>
      <c r="H232" s="21"/>
      <c r="I232" s="161">
        <v>297108</v>
      </c>
    </row>
    <row r="233" spans="1:9" s="25" customFormat="1" ht="15.75" customHeight="1">
      <c r="A233" s="84" t="s">
        <v>62</v>
      </c>
      <c r="B233" s="37" t="s">
        <v>152</v>
      </c>
      <c r="C233" s="20">
        <v>231108</v>
      </c>
      <c r="D233" s="46"/>
      <c r="E233" s="46"/>
      <c r="F233" s="46"/>
      <c r="G233" s="46"/>
      <c r="H233" s="18">
        <v>-54252</v>
      </c>
      <c r="I233" s="154">
        <v>176856</v>
      </c>
    </row>
    <row r="234" spans="1:9" s="25" customFormat="1" ht="15.75" customHeight="1">
      <c r="A234" s="84" t="s">
        <v>47</v>
      </c>
      <c r="B234" s="37" t="s">
        <v>131</v>
      </c>
      <c r="C234" s="20">
        <v>62399</v>
      </c>
      <c r="D234" s="46"/>
      <c r="E234" s="46"/>
      <c r="F234" s="46"/>
      <c r="G234" s="46"/>
      <c r="H234" s="18">
        <v>-14648</v>
      </c>
      <c r="I234" s="154">
        <v>47751</v>
      </c>
    </row>
    <row r="235" spans="1:9" s="25" customFormat="1" ht="15.75" customHeight="1">
      <c r="A235" s="85" t="s">
        <v>62</v>
      </c>
      <c r="B235" s="38" t="s">
        <v>2</v>
      </c>
      <c r="C235" s="23">
        <f>SUM(C233:C234)</f>
        <v>293507</v>
      </c>
      <c r="D235" s="46"/>
      <c r="E235" s="46"/>
      <c r="F235" s="46"/>
      <c r="G235" s="46"/>
      <c r="H235" s="21">
        <f>SUM(H233:H234)</f>
        <v>-68900</v>
      </c>
      <c r="I235" s="161">
        <f>SUM(I233:I234)</f>
        <v>224607</v>
      </c>
    </row>
    <row r="236" spans="1:9" s="25" customFormat="1" ht="15.75" customHeight="1">
      <c r="A236" s="84" t="s">
        <v>50</v>
      </c>
      <c r="B236" s="37" t="s">
        <v>153</v>
      </c>
      <c r="C236" s="20">
        <v>0</v>
      </c>
      <c r="D236" s="46"/>
      <c r="E236" s="46"/>
      <c r="F236" s="46"/>
      <c r="G236" s="46"/>
      <c r="H236" s="18">
        <v>54252</v>
      </c>
      <c r="I236" s="154">
        <v>54252</v>
      </c>
    </row>
    <row r="237" spans="1:9" s="25" customFormat="1" ht="15.75" customHeight="1">
      <c r="A237" s="84" t="s">
        <v>50</v>
      </c>
      <c r="B237" s="37" t="s">
        <v>154</v>
      </c>
      <c r="C237" s="20">
        <v>0</v>
      </c>
      <c r="D237" s="46"/>
      <c r="E237" s="46"/>
      <c r="F237" s="46"/>
      <c r="G237" s="46"/>
      <c r="H237" s="18">
        <v>14648</v>
      </c>
      <c r="I237" s="154">
        <v>14648</v>
      </c>
    </row>
    <row r="238" spans="1:9" s="25" customFormat="1" ht="15.75" customHeight="1">
      <c r="A238" s="85" t="s">
        <v>50</v>
      </c>
      <c r="B238" s="38" t="s">
        <v>155</v>
      </c>
      <c r="C238" s="23">
        <f>SUM(C236:C237)</f>
        <v>0</v>
      </c>
      <c r="D238" s="46"/>
      <c r="E238" s="46"/>
      <c r="F238" s="46"/>
      <c r="G238" s="46"/>
      <c r="H238" s="21">
        <f>SUM(H236:H237)</f>
        <v>68900</v>
      </c>
      <c r="I238" s="161">
        <f>SUM(I236:I237)</f>
        <v>68900</v>
      </c>
    </row>
    <row r="239" spans="1:9" s="10" customFormat="1" ht="18.75" customHeight="1" thickBot="1">
      <c r="A239" s="218" t="s">
        <v>69</v>
      </c>
      <c r="B239" s="219"/>
      <c r="C239" s="101">
        <f>C231+C232+C235+C238</f>
        <v>3561695</v>
      </c>
      <c r="D239" s="125"/>
      <c r="E239" s="126"/>
      <c r="F239" s="126"/>
      <c r="G239" s="126"/>
      <c r="H239" s="118">
        <f>H231+H232+H235+H238</f>
        <v>50000</v>
      </c>
      <c r="I239" s="179">
        <f>I231+I232+I235+I238</f>
        <v>3611695</v>
      </c>
    </row>
    <row r="240" spans="1:9" s="12" customFormat="1" ht="15.75" customHeight="1" thickBot="1">
      <c r="A240" s="28"/>
      <c r="B240" s="7"/>
      <c r="C240" s="11"/>
    </row>
    <row r="241" spans="1:9" s="12" customFormat="1" ht="15.75" customHeight="1">
      <c r="A241" s="220" t="s">
        <v>143</v>
      </c>
      <c r="B241" s="222" t="s">
        <v>228</v>
      </c>
      <c r="C241" s="222" t="s">
        <v>9</v>
      </c>
      <c r="D241" s="129"/>
      <c r="E241" s="129"/>
      <c r="F241" s="129"/>
      <c r="G241" s="129"/>
      <c r="H241" s="226" t="s">
        <v>205</v>
      </c>
      <c r="I241" s="228" t="s">
        <v>206</v>
      </c>
    </row>
    <row r="242" spans="1:9" s="12" customFormat="1" ht="15.75" customHeight="1">
      <c r="A242" s="221"/>
      <c r="B242" s="223"/>
      <c r="C242" s="223"/>
      <c r="D242" s="77"/>
      <c r="E242" s="77"/>
      <c r="F242" s="77"/>
      <c r="G242" s="77"/>
      <c r="H242" s="227"/>
      <c r="I242" s="229"/>
    </row>
    <row r="243" spans="1:9" s="12" customFormat="1" ht="15.75" customHeight="1">
      <c r="A243" s="221"/>
      <c r="B243" s="223"/>
      <c r="C243" s="223"/>
      <c r="D243" s="77"/>
      <c r="E243" s="77"/>
      <c r="F243" s="77"/>
      <c r="G243" s="77"/>
      <c r="H243" s="227"/>
      <c r="I243" s="229"/>
    </row>
    <row r="244" spans="1:9" s="12" customFormat="1" ht="20.100000000000001" customHeight="1">
      <c r="A244" s="213" t="s">
        <v>28</v>
      </c>
      <c r="B244" s="214"/>
      <c r="C244" s="214"/>
      <c r="D244" s="214"/>
      <c r="E244" s="214"/>
      <c r="F244" s="214"/>
      <c r="G244" s="214"/>
      <c r="H244" s="214"/>
      <c r="I244" s="215"/>
    </row>
    <row r="245" spans="1:9" s="17" customFormat="1" ht="15.75" customHeight="1">
      <c r="A245" s="84" t="s">
        <v>102</v>
      </c>
      <c r="B245" s="74" t="s">
        <v>180</v>
      </c>
      <c r="C245" s="18">
        <v>300000</v>
      </c>
      <c r="D245" s="33"/>
      <c r="E245" s="33"/>
      <c r="F245" s="33"/>
      <c r="G245" s="33"/>
      <c r="H245" s="18"/>
      <c r="I245" s="154">
        <v>300000</v>
      </c>
    </row>
    <row r="246" spans="1:9" s="17" customFormat="1" ht="15.75" customHeight="1">
      <c r="A246" s="84" t="s">
        <v>102</v>
      </c>
      <c r="B246" s="37" t="s">
        <v>36</v>
      </c>
      <c r="C246" s="18">
        <v>31100</v>
      </c>
      <c r="D246" s="33"/>
      <c r="E246" s="33"/>
      <c r="F246" s="33"/>
      <c r="G246" s="33"/>
      <c r="H246" s="18"/>
      <c r="I246" s="154">
        <v>31100</v>
      </c>
    </row>
    <row r="247" spans="1:9" s="17" customFormat="1" ht="15.75" customHeight="1">
      <c r="A247" s="84" t="s">
        <v>102</v>
      </c>
      <c r="B247" s="37" t="s">
        <v>37</v>
      </c>
      <c r="C247" s="18">
        <v>38500</v>
      </c>
      <c r="D247" s="33"/>
      <c r="E247" s="33"/>
      <c r="F247" s="33"/>
      <c r="G247" s="33"/>
      <c r="H247" s="18"/>
      <c r="I247" s="154">
        <v>38500</v>
      </c>
    </row>
    <row r="248" spans="1:9" s="17" customFormat="1" ht="15.75" customHeight="1">
      <c r="A248" s="84" t="s">
        <v>102</v>
      </c>
      <c r="B248" s="37" t="s">
        <v>38</v>
      </c>
      <c r="C248" s="18">
        <v>30000</v>
      </c>
      <c r="D248" s="33"/>
      <c r="E248" s="33"/>
      <c r="F248" s="33"/>
      <c r="G248" s="33"/>
      <c r="H248" s="18"/>
      <c r="I248" s="154">
        <v>30000</v>
      </c>
    </row>
    <row r="249" spans="1:9" s="17" customFormat="1" ht="15.75" customHeight="1">
      <c r="A249" s="84"/>
      <c r="B249" s="37"/>
      <c r="C249" s="18"/>
      <c r="D249" s="33"/>
      <c r="E249" s="33"/>
      <c r="F249" s="33"/>
      <c r="G249" s="33"/>
      <c r="H249" s="18"/>
      <c r="I249" s="154"/>
    </row>
    <row r="250" spans="1:9" s="25" customFormat="1" ht="15.75" customHeight="1">
      <c r="A250" s="85" t="s">
        <v>102</v>
      </c>
      <c r="B250" s="32" t="s">
        <v>103</v>
      </c>
      <c r="C250" s="21">
        <f>SUM(C245:C249)</f>
        <v>399600</v>
      </c>
      <c r="D250" s="46"/>
      <c r="E250" s="46"/>
      <c r="F250" s="46"/>
      <c r="G250" s="46"/>
      <c r="H250" s="21"/>
      <c r="I250" s="161">
        <f>SUM(I245:I249)</f>
        <v>399600</v>
      </c>
    </row>
    <row r="251" spans="1:9" s="10" customFormat="1" ht="20.100000000000001" customHeight="1" thickBot="1">
      <c r="A251" s="218" t="s">
        <v>69</v>
      </c>
      <c r="B251" s="219"/>
      <c r="C251" s="87">
        <f>C250</f>
        <v>399600</v>
      </c>
      <c r="D251" s="125"/>
      <c r="E251" s="126"/>
      <c r="F251" s="126"/>
      <c r="G251" s="126"/>
      <c r="H251" s="125"/>
      <c r="I251" s="179">
        <f>SUM(I250)</f>
        <v>399600</v>
      </c>
    </row>
    <row r="252" spans="1:9" s="12" customFormat="1" ht="15.75" customHeight="1" thickBot="1">
      <c r="A252" s="28"/>
      <c r="B252" s="7"/>
      <c r="C252" s="11"/>
    </row>
    <row r="253" spans="1:9" ht="15.75" customHeight="1">
      <c r="A253" s="220" t="s">
        <v>143</v>
      </c>
      <c r="B253" s="222" t="s">
        <v>145</v>
      </c>
      <c r="C253" s="224" t="s">
        <v>9</v>
      </c>
      <c r="D253" s="90"/>
      <c r="E253" s="90"/>
      <c r="F253" s="90"/>
      <c r="G253" s="90"/>
      <c r="H253" s="226" t="s">
        <v>205</v>
      </c>
      <c r="I253" s="228" t="s">
        <v>206</v>
      </c>
    </row>
    <row r="254" spans="1:9" ht="15.75" customHeight="1">
      <c r="A254" s="221"/>
      <c r="B254" s="223"/>
      <c r="C254" s="225"/>
      <c r="D254" s="78"/>
      <c r="E254" s="78"/>
      <c r="F254" s="78"/>
      <c r="G254" s="78"/>
      <c r="H254" s="227"/>
      <c r="I254" s="229"/>
    </row>
    <row r="255" spans="1:9" ht="15.75" customHeight="1">
      <c r="A255" s="221"/>
      <c r="B255" s="223"/>
      <c r="C255" s="225"/>
      <c r="D255" s="78"/>
      <c r="E255" s="78"/>
      <c r="F255" s="78"/>
      <c r="G255" s="78"/>
      <c r="H255" s="227"/>
      <c r="I255" s="229"/>
    </row>
    <row r="256" spans="1:9" s="8" customFormat="1" ht="20.100000000000001" customHeight="1">
      <c r="A256" s="213" t="s">
        <v>28</v>
      </c>
      <c r="B256" s="214"/>
      <c r="C256" s="214"/>
      <c r="D256" s="214"/>
      <c r="E256" s="214"/>
      <c r="F256" s="214"/>
      <c r="G256" s="214"/>
      <c r="H256" s="214"/>
      <c r="I256" s="215"/>
    </row>
    <row r="257" spans="1:9" s="24" customFormat="1" ht="15.75" customHeight="1">
      <c r="A257" s="85" t="s">
        <v>52</v>
      </c>
      <c r="B257" s="38" t="s">
        <v>5</v>
      </c>
      <c r="C257" s="34">
        <v>5775088</v>
      </c>
      <c r="D257" s="81"/>
      <c r="E257" s="81"/>
      <c r="F257" s="81"/>
      <c r="G257" s="81"/>
      <c r="H257" s="148">
        <v>45938</v>
      </c>
      <c r="I257" s="149">
        <v>5821026</v>
      </c>
    </row>
    <row r="258" spans="1:9" s="24" customFormat="1" ht="15.75" customHeight="1">
      <c r="A258" s="85" t="s">
        <v>63</v>
      </c>
      <c r="B258" s="38" t="s">
        <v>11</v>
      </c>
      <c r="C258" s="34">
        <v>1024737</v>
      </c>
      <c r="D258" s="81"/>
      <c r="E258" s="81"/>
      <c r="F258" s="81"/>
      <c r="G258" s="81"/>
      <c r="H258" s="148">
        <v>-45938</v>
      </c>
      <c r="I258" s="149">
        <v>978799</v>
      </c>
    </row>
    <row r="259" spans="1:9" s="16" customFormat="1" ht="15.75" customHeight="1">
      <c r="A259" s="84" t="s">
        <v>49</v>
      </c>
      <c r="B259" s="37" t="s">
        <v>65</v>
      </c>
      <c r="C259" s="19">
        <v>330000</v>
      </c>
      <c r="D259" s="80"/>
      <c r="E259" s="80"/>
      <c r="F259" s="80"/>
      <c r="G259" s="80"/>
      <c r="H259" s="137"/>
      <c r="I259" s="147">
        <v>330000</v>
      </c>
    </row>
    <row r="260" spans="1:9" s="16" customFormat="1" ht="15.75" customHeight="1">
      <c r="A260" s="84" t="s">
        <v>48</v>
      </c>
      <c r="B260" s="37" t="s">
        <v>56</v>
      </c>
      <c r="C260" s="19">
        <v>72000</v>
      </c>
      <c r="D260" s="80"/>
      <c r="E260" s="80"/>
      <c r="F260" s="80"/>
      <c r="G260" s="80"/>
      <c r="H260" s="137"/>
      <c r="I260" s="147">
        <v>72000</v>
      </c>
    </row>
    <row r="261" spans="1:9" s="16" customFormat="1" ht="15.75" customHeight="1">
      <c r="A261" s="84" t="s">
        <v>57</v>
      </c>
      <c r="B261" s="37" t="s">
        <v>68</v>
      </c>
      <c r="C261" s="19">
        <v>1326406</v>
      </c>
      <c r="D261" s="80"/>
      <c r="E261" s="80"/>
      <c r="F261" s="80"/>
      <c r="G261" s="80"/>
      <c r="H261" s="137"/>
      <c r="I261" s="147">
        <v>1326406</v>
      </c>
    </row>
    <row r="262" spans="1:9" s="16" customFormat="1" ht="15.75" customHeight="1">
      <c r="A262" s="84" t="s">
        <v>61</v>
      </c>
      <c r="B262" s="37" t="s">
        <v>131</v>
      </c>
      <c r="C262" s="19">
        <v>407337</v>
      </c>
      <c r="D262" s="80"/>
      <c r="E262" s="80"/>
      <c r="F262" s="80"/>
      <c r="G262" s="80"/>
      <c r="H262" s="137"/>
      <c r="I262" s="147">
        <v>407337</v>
      </c>
    </row>
    <row r="263" spans="1:9" s="16" customFormat="1" ht="15.75" customHeight="1">
      <c r="A263" s="84" t="s">
        <v>59</v>
      </c>
      <c r="B263" s="37" t="s">
        <v>104</v>
      </c>
      <c r="C263" s="19">
        <v>25000</v>
      </c>
      <c r="D263" s="80"/>
      <c r="E263" s="80"/>
      <c r="F263" s="80"/>
      <c r="G263" s="80"/>
      <c r="H263" s="137"/>
      <c r="I263" s="147">
        <v>25000</v>
      </c>
    </row>
    <row r="264" spans="1:9" s="24" customFormat="1" ht="15.75" customHeight="1">
      <c r="A264" s="85" t="s">
        <v>62</v>
      </c>
      <c r="B264" s="38" t="s">
        <v>2</v>
      </c>
      <c r="C264" s="34">
        <f>SUM(C259:C263)</f>
        <v>2160743</v>
      </c>
      <c r="D264" s="81"/>
      <c r="E264" s="81"/>
      <c r="F264" s="81"/>
      <c r="G264" s="81"/>
      <c r="H264" s="148">
        <v>0</v>
      </c>
      <c r="I264" s="149">
        <f>SUM(I259:I263)</f>
        <v>2160743</v>
      </c>
    </row>
    <row r="265" spans="1:9" s="4" customFormat="1" ht="20.100000000000001" customHeight="1" thickBot="1">
      <c r="A265" s="218" t="s">
        <v>69</v>
      </c>
      <c r="B265" s="219"/>
      <c r="C265" s="87">
        <f>SUM(C257,C258,C264)</f>
        <v>8960568</v>
      </c>
      <c r="D265" s="91"/>
      <c r="E265" s="88"/>
      <c r="F265" s="88"/>
      <c r="G265" s="88"/>
      <c r="H265" s="166">
        <v>0</v>
      </c>
      <c r="I265" s="167">
        <f>I257+I258+I264</f>
        <v>8960568</v>
      </c>
    </row>
    <row r="266" spans="1:9" s="8" customFormat="1" ht="15.75" customHeight="1" thickBot="1">
      <c r="A266" s="28"/>
      <c r="B266" s="7"/>
      <c r="C266" s="11"/>
    </row>
    <row r="267" spans="1:9" s="8" customFormat="1" ht="15.75" customHeight="1">
      <c r="A267" s="220" t="s">
        <v>143</v>
      </c>
      <c r="B267" s="222" t="s">
        <v>178</v>
      </c>
      <c r="C267" s="224" t="s">
        <v>9</v>
      </c>
      <c r="D267" s="131"/>
      <c r="E267" s="131"/>
      <c r="F267" s="131"/>
      <c r="G267" s="131"/>
      <c r="H267" s="226" t="s">
        <v>205</v>
      </c>
      <c r="I267" s="228" t="s">
        <v>206</v>
      </c>
    </row>
    <row r="268" spans="1:9" s="8" customFormat="1" ht="15.75" customHeight="1">
      <c r="A268" s="221"/>
      <c r="B268" s="223"/>
      <c r="C268" s="225"/>
      <c r="D268" s="130"/>
      <c r="E268" s="130"/>
      <c r="F268" s="130"/>
      <c r="G268" s="130"/>
      <c r="H268" s="227"/>
      <c r="I268" s="229"/>
    </row>
    <row r="269" spans="1:9" s="8" customFormat="1" ht="15.75" customHeight="1">
      <c r="A269" s="221"/>
      <c r="B269" s="223"/>
      <c r="C269" s="225"/>
      <c r="D269" s="130"/>
      <c r="E269" s="130"/>
      <c r="F269" s="130"/>
      <c r="G269" s="130"/>
      <c r="H269" s="227"/>
      <c r="I269" s="229"/>
    </row>
    <row r="270" spans="1:9" s="8" customFormat="1" ht="20.100000000000001" customHeight="1">
      <c r="A270" s="231" t="s">
        <v>28</v>
      </c>
      <c r="B270" s="232"/>
      <c r="C270" s="232"/>
      <c r="D270" s="232"/>
      <c r="E270" s="232"/>
      <c r="F270" s="232"/>
      <c r="G270" s="232"/>
      <c r="H270" s="232"/>
      <c r="I270" s="233"/>
    </row>
    <row r="271" spans="1:9" s="25" customFormat="1" ht="15.75" customHeight="1">
      <c r="A271" s="85" t="s">
        <v>52</v>
      </c>
      <c r="B271" s="38" t="s">
        <v>5</v>
      </c>
      <c r="C271" s="34">
        <v>2563444</v>
      </c>
      <c r="D271" s="46"/>
      <c r="E271" s="46"/>
      <c r="F271" s="46"/>
      <c r="G271" s="46"/>
      <c r="H271" s="21"/>
      <c r="I271" s="161">
        <v>2563444</v>
      </c>
    </row>
    <row r="272" spans="1:9" s="25" customFormat="1" ht="15.75" customHeight="1">
      <c r="A272" s="85" t="s">
        <v>63</v>
      </c>
      <c r="B272" s="38" t="s">
        <v>7</v>
      </c>
      <c r="C272" s="34">
        <v>471244</v>
      </c>
      <c r="D272" s="46"/>
      <c r="E272" s="46"/>
      <c r="F272" s="46"/>
      <c r="G272" s="46"/>
      <c r="H272" s="21"/>
      <c r="I272" s="161">
        <v>471244</v>
      </c>
    </row>
    <row r="273" spans="1:9" s="17" customFormat="1" ht="15.75" customHeight="1">
      <c r="A273" s="84" t="s">
        <v>49</v>
      </c>
      <c r="B273" s="37" t="s">
        <v>65</v>
      </c>
      <c r="C273" s="19">
        <v>330000</v>
      </c>
      <c r="D273" s="33"/>
      <c r="E273" s="33"/>
      <c r="F273" s="33"/>
      <c r="G273" s="33"/>
      <c r="H273" s="18"/>
      <c r="I273" s="154">
        <v>330000</v>
      </c>
    </row>
    <row r="274" spans="1:9" s="17" customFormat="1" ht="15.75" customHeight="1">
      <c r="A274" s="84" t="s">
        <v>48</v>
      </c>
      <c r="B274" s="37" t="s">
        <v>56</v>
      </c>
      <c r="C274" s="19">
        <v>31176</v>
      </c>
      <c r="D274" s="33"/>
      <c r="E274" s="33"/>
      <c r="F274" s="33"/>
      <c r="G274" s="33"/>
      <c r="H274" s="18"/>
      <c r="I274" s="154">
        <v>31176</v>
      </c>
    </row>
    <row r="275" spans="1:9" s="17" customFormat="1" ht="15.75" customHeight="1">
      <c r="A275" s="84" t="s">
        <v>57</v>
      </c>
      <c r="B275" s="37" t="s">
        <v>68</v>
      </c>
      <c r="C275" s="19">
        <v>680000</v>
      </c>
      <c r="D275" s="33"/>
      <c r="E275" s="33"/>
      <c r="F275" s="33"/>
      <c r="G275" s="33"/>
      <c r="H275" s="18"/>
      <c r="I275" s="154">
        <v>680000</v>
      </c>
    </row>
    <row r="276" spans="1:9" s="17" customFormat="1" ht="15.75" customHeight="1">
      <c r="A276" s="84" t="s">
        <v>61</v>
      </c>
      <c r="B276" s="37" t="s">
        <v>131</v>
      </c>
      <c r="C276" s="19">
        <v>281117</v>
      </c>
      <c r="D276" s="33"/>
      <c r="E276" s="33"/>
      <c r="F276" s="33"/>
      <c r="G276" s="33"/>
      <c r="H276" s="18"/>
      <c r="I276" s="154">
        <v>281117</v>
      </c>
    </row>
    <row r="277" spans="1:9" s="17" customFormat="1" ht="15.75" customHeight="1">
      <c r="A277" s="84" t="s">
        <v>59</v>
      </c>
      <c r="B277" s="37" t="s">
        <v>105</v>
      </c>
      <c r="C277" s="19">
        <v>15000</v>
      </c>
      <c r="D277" s="33"/>
      <c r="E277" s="33"/>
      <c r="F277" s="33"/>
      <c r="G277" s="33"/>
      <c r="H277" s="18"/>
      <c r="I277" s="154">
        <v>15000</v>
      </c>
    </row>
    <row r="278" spans="1:9" s="25" customFormat="1" ht="15.75" customHeight="1">
      <c r="A278" s="85" t="s">
        <v>62</v>
      </c>
      <c r="B278" s="38" t="s">
        <v>33</v>
      </c>
      <c r="C278" s="34">
        <f>SUM(C273:C277)</f>
        <v>1337293</v>
      </c>
      <c r="D278" s="46"/>
      <c r="E278" s="46"/>
      <c r="F278" s="46"/>
      <c r="G278" s="46"/>
      <c r="H278" s="21"/>
      <c r="I278" s="161">
        <f>SUM(I273:I277)</f>
        <v>1337293</v>
      </c>
    </row>
    <row r="279" spans="1:9" s="10" customFormat="1" ht="20.100000000000001" customHeight="1" thickBot="1">
      <c r="A279" s="218" t="s">
        <v>69</v>
      </c>
      <c r="B279" s="219"/>
      <c r="C279" s="87">
        <f>C271+C272+C278</f>
        <v>4371981</v>
      </c>
      <c r="D279" s="125"/>
      <c r="E279" s="126"/>
      <c r="F279" s="126"/>
      <c r="G279" s="126"/>
      <c r="H279" s="118"/>
      <c r="I279" s="179">
        <f>I271+I272+I278</f>
        <v>4371981</v>
      </c>
    </row>
    <row r="280" spans="1:9" ht="15.75" customHeight="1" thickBot="1">
      <c r="B280" s="39"/>
      <c r="C280" s="40"/>
    </row>
    <row r="281" spans="1:9" ht="15.75" customHeight="1">
      <c r="A281" s="220" t="s">
        <v>143</v>
      </c>
      <c r="B281" s="222" t="s">
        <v>166</v>
      </c>
      <c r="C281" s="224" t="s">
        <v>9</v>
      </c>
      <c r="D281" s="90"/>
      <c r="E281" s="90"/>
      <c r="F281" s="90"/>
      <c r="G281" s="90"/>
      <c r="H281" s="226" t="s">
        <v>205</v>
      </c>
      <c r="I281" s="228" t="s">
        <v>206</v>
      </c>
    </row>
    <row r="282" spans="1:9" ht="15.75" customHeight="1">
      <c r="A282" s="221"/>
      <c r="B282" s="223"/>
      <c r="C282" s="225"/>
      <c r="D282" s="78"/>
      <c r="E282" s="78"/>
      <c r="F282" s="78"/>
      <c r="G282" s="78"/>
      <c r="H282" s="227"/>
      <c r="I282" s="229"/>
    </row>
    <row r="283" spans="1:9" ht="15.75" customHeight="1">
      <c r="A283" s="221"/>
      <c r="B283" s="223"/>
      <c r="C283" s="225"/>
      <c r="D283" s="78"/>
      <c r="E283" s="78"/>
      <c r="F283" s="78"/>
      <c r="G283" s="78"/>
      <c r="H283" s="227"/>
      <c r="I283" s="229"/>
    </row>
    <row r="284" spans="1:9" s="5" customFormat="1" ht="20.100000000000001" customHeight="1">
      <c r="A284" s="213" t="s">
        <v>28</v>
      </c>
      <c r="B284" s="214"/>
      <c r="C284" s="214"/>
      <c r="D284" s="214"/>
      <c r="E284" s="214"/>
      <c r="F284" s="214"/>
      <c r="G284" s="214"/>
      <c r="H284" s="214"/>
      <c r="I284" s="215"/>
    </row>
    <row r="285" spans="1:9" s="24" customFormat="1" ht="15.75" customHeight="1">
      <c r="A285" s="85" t="s">
        <v>52</v>
      </c>
      <c r="B285" s="38" t="s">
        <v>5</v>
      </c>
      <c r="C285" s="34">
        <v>300000</v>
      </c>
      <c r="D285" s="81"/>
      <c r="E285" s="81"/>
      <c r="F285" s="81"/>
      <c r="G285" s="81"/>
      <c r="H285" s="148"/>
      <c r="I285" s="149">
        <v>300000</v>
      </c>
    </row>
    <row r="286" spans="1:9" s="24" customFormat="1" ht="15.75" customHeight="1">
      <c r="A286" s="85" t="s">
        <v>63</v>
      </c>
      <c r="B286" s="38" t="s">
        <v>6</v>
      </c>
      <c r="C286" s="34">
        <v>58500</v>
      </c>
      <c r="D286" s="81"/>
      <c r="E286" s="81"/>
      <c r="F286" s="81"/>
      <c r="G286" s="81"/>
      <c r="H286" s="148"/>
      <c r="I286" s="149">
        <v>58500</v>
      </c>
    </row>
    <row r="287" spans="1:9" s="16" customFormat="1" ht="15.75" customHeight="1">
      <c r="A287" s="84" t="s">
        <v>44</v>
      </c>
      <c r="B287" s="22" t="s">
        <v>65</v>
      </c>
      <c r="C287" s="18">
        <v>100000</v>
      </c>
      <c r="D287" s="80"/>
      <c r="E287" s="80"/>
      <c r="F287" s="80"/>
      <c r="G287" s="80"/>
      <c r="H287" s="137"/>
      <c r="I287" s="147">
        <v>100000</v>
      </c>
    </row>
    <row r="288" spans="1:9" s="16" customFormat="1" ht="15.75" customHeight="1">
      <c r="A288" s="84" t="s">
        <v>61</v>
      </c>
      <c r="B288" s="22" t="s">
        <v>131</v>
      </c>
      <c r="C288" s="18">
        <v>5000</v>
      </c>
      <c r="D288" s="80"/>
      <c r="E288" s="80"/>
      <c r="F288" s="80"/>
      <c r="G288" s="80"/>
      <c r="H288" s="137"/>
      <c r="I288" s="147">
        <v>5000</v>
      </c>
    </row>
    <row r="289" spans="1:9" s="24" customFormat="1" ht="15.75" customHeight="1">
      <c r="A289" s="85" t="s">
        <v>62</v>
      </c>
      <c r="B289" s="32" t="s">
        <v>8</v>
      </c>
      <c r="C289" s="21">
        <f>SUM(C287+C288)</f>
        <v>105000</v>
      </c>
      <c r="D289" s="81"/>
      <c r="E289" s="81"/>
      <c r="F289" s="81"/>
      <c r="G289" s="81"/>
      <c r="H289" s="148"/>
      <c r="I289" s="149">
        <f>SUM(I287:I288)</f>
        <v>105000</v>
      </c>
    </row>
    <row r="290" spans="1:9" s="4" customFormat="1" ht="20.100000000000001" customHeight="1" thickBot="1">
      <c r="A290" s="218" t="s">
        <v>69</v>
      </c>
      <c r="B290" s="219"/>
      <c r="C290" s="87">
        <f>SUM(C285,C286,C289)</f>
        <v>463500</v>
      </c>
      <c r="D290" s="91"/>
      <c r="E290" s="88"/>
      <c r="F290" s="88"/>
      <c r="G290" s="88"/>
      <c r="H290" s="91"/>
      <c r="I290" s="167">
        <f>I285+I286+I289</f>
        <v>463500</v>
      </c>
    </row>
    <row r="291" spans="1:9" s="8" customFormat="1" ht="15.75" customHeight="1" thickBot="1">
      <c r="A291" s="28"/>
      <c r="B291" s="7"/>
      <c r="C291" s="11"/>
    </row>
    <row r="292" spans="1:9" s="5" customFormat="1" ht="15.75" customHeight="1">
      <c r="A292" s="220" t="s">
        <v>143</v>
      </c>
      <c r="B292" s="222" t="s">
        <v>135</v>
      </c>
      <c r="C292" s="224" t="s">
        <v>9</v>
      </c>
      <c r="D292" s="112"/>
      <c r="E292" s="112"/>
      <c r="F292" s="112"/>
      <c r="G292" s="112"/>
      <c r="H292" s="226" t="s">
        <v>205</v>
      </c>
      <c r="I292" s="228" t="s">
        <v>206</v>
      </c>
    </row>
    <row r="293" spans="1:9" s="5" customFormat="1" ht="15.75" customHeight="1">
      <c r="A293" s="221"/>
      <c r="B293" s="223"/>
      <c r="C293" s="225"/>
      <c r="D293" s="111"/>
      <c r="E293" s="111"/>
      <c r="F293" s="111"/>
      <c r="G293" s="111"/>
      <c r="H293" s="227"/>
      <c r="I293" s="229"/>
    </row>
    <row r="294" spans="1:9" s="5" customFormat="1" ht="15.75" customHeight="1">
      <c r="A294" s="221"/>
      <c r="B294" s="223"/>
      <c r="C294" s="225"/>
      <c r="D294" s="111"/>
      <c r="E294" s="111"/>
      <c r="F294" s="111"/>
      <c r="G294" s="111"/>
      <c r="H294" s="227"/>
      <c r="I294" s="229"/>
    </row>
    <row r="295" spans="1:9" s="5" customFormat="1" ht="20.100000000000001" customHeight="1">
      <c r="A295" s="213" t="s">
        <v>28</v>
      </c>
      <c r="B295" s="214"/>
      <c r="C295" s="214"/>
      <c r="D295" s="214"/>
      <c r="E295" s="214"/>
      <c r="F295" s="214"/>
      <c r="G295" s="214"/>
      <c r="H295" s="214"/>
      <c r="I295" s="215"/>
    </row>
    <row r="296" spans="1:9" s="5" customFormat="1" ht="15.75" customHeight="1">
      <c r="A296" s="97" t="s">
        <v>49</v>
      </c>
      <c r="B296" s="63" t="s">
        <v>65</v>
      </c>
      <c r="C296" s="64">
        <v>250000</v>
      </c>
      <c r="D296" s="111"/>
      <c r="E296" s="111"/>
      <c r="F296" s="111"/>
      <c r="G296" s="111"/>
      <c r="H296" s="165"/>
      <c r="I296" s="147">
        <v>250000</v>
      </c>
    </row>
    <row r="297" spans="1:9" s="16" customFormat="1" ht="15.75" customHeight="1">
      <c r="A297" s="84" t="s">
        <v>57</v>
      </c>
      <c r="B297" s="22" t="s">
        <v>68</v>
      </c>
      <c r="C297" s="18">
        <v>1168010</v>
      </c>
      <c r="D297" s="80"/>
      <c r="E297" s="80"/>
      <c r="F297" s="80"/>
      <c r="G297" s="80"/>
      <c r="H297" s="137">
        <v>161800</v>
      </c>
      <c r="I297" s="147">
        <v>1329810</v>
      </c>
    </row>
    <row r="298" spans="1:9" s="16" customFormat="1" ht="15.75" customHeight="1">
      <c r="A298" s="84" t="s">
        <v>48</v>
      </c>
      <c r="B298" s="22" t="s">
        <v>56</v>
      </c>
      <c r="C298" s="18">
        <v>111200</v>
      </c>
      <c r="D298" s="80"/>
      <c r="E298" s="80"/>
      <c r="F298" s="80"/>
      <c r="G298" s="80"/>
      <c r="H298" s="137"/>
      <c r="I298" s="147">
        <v>111200</v>
      </c>
    </row>
    <row r="299" spans="1:9" s="16" customFormat="1" ht="15.75" customHeight="1">
      <c r="A299" s="84" t="s">
        <v>61</v>
      </c>
      <c r="B299" s="22" t="s">
        <v>131</v>
      </c>
      <c r="C299" s="18">
        <v>634128</v>
      </c>
      <c r="D299" s="80"/>
      <c r="E299" s="80"/>
      <c r="F299" s="80"/>
      <c r="G299" s="80"/>
      <c r="H299" s="137">
        <v>-196800</v>
      </c>
      <c r="I299" s="147">
        <v>437328</v>
      </c>
    </row>
    <row r="300" spans="1:9" s="16" customFormat="1" ht="15.75" customHeight="1">
      <c r="A300" s="85" t="s">
        <v>62</v>
      </c>
      <c r="B300" s="32" t="s">
        <v>2</v>
      </c>
      <c r="C300" s="21">
        <f>SUM(C296:C299)</f>
        <v>2163338</v>
      </c>
      <c r="D300" s="80"/>
      <c r="E300" s="80"/>
      <c r="F300" s="80"/>
      <c r="G300" s="80"/>
      <c r="H300" s="148">
        <f>SUM(H296:H299)</f>
        <v>-35000</v>
      </c>
      <c r="I300" s="169">
        <f>SUM(I296:I299)</f>
        <v>2128338</v>
      </c>
    </row>
    <row r="301" spans="1:9" s="16" customFormat="1" ht="15.75" customHeight="1">
      <c r="A301" s="84" t="s">
        <v>50</v>
      </c>
      <c r="B301" s="22" t="s">
        <v>187</v>
      </c>
      <c r="C301" s="18">
        <v>25000</v>
      </c>
      <c r="D301" s="80"/>
      <c r="E301" s="80"/>
      <c r="F301" s="80"/>
      <c r="G301" s="80"/>
      <c r="H301" s="137">
        <v>100000</v>
      </c>
      <c r="I301" s="147">
        <v>125000</v>
      </c>
    </row>
    <row r="302" spans="1:9" s="16" customFormat="1" ht="15.75" customHeight="1">
      <c r="A302" s="84" t="s">
        <v>50</v>
      </c>
      <c r="B302" s="22" t="s">
        <v>188</v>
      </c>
      <c r="C302" s="18">
        <v>6750</v>
      </c>
      <c r="D302" s="80"/>
      <c r="E302" s="80"/>
      <c r="F302" s="80"/>
      <c r="G302" s="80"/>
      <c r="H302" s="137">
        <v>27000</v>
      </c>
      <c r="I302" s="147">
        <v>33750</v>
      </c>
    </row>
    <row r="303" spans="1:9" s="24" customFormat="1" ht="15.75" customHeight="1">
      <c r="A303" s="85" t="s">
        <v>50</v>
      </c>
      <c r="B303" s="32" t="s">
        <v>186</v>
      </c>
      <c r="C303" s="21">
        <f>SUM(C301:C302)</f>
        <v>31750</v>
      </c>
      <c r="D303" s="81"/>
      <c r="E303" s="81"/>
      <c r="F303" s="81"/>
      <c r="G303" s="81"/>
      <c r="H303" s="148">
        <f>SUM(H301:H302)</f>
        <v>127000</v>
      </c>
      <c r="I303" s="149">
        <f>SUM(I301:I302)</f>
        <v>158750</v>
      </c>
    </row>
    <row r="304" spans="1:9" s="24" customFormat="1" ht="15.75" customHeight="1" thickBot="1">
      <c r="A304" s="218" t="s">
        <v>69</v>
      </c>
      <c r="B304" s="219"/>
      <c r="C304" s="87">
        <f>SUM(C300+C303)</f>
        <v>2195088</v>
      </c>
      <c r="D304" s="171"/>
      <c r="E304" s="171"/>
      <c r="F304" s="171"/>
      <c r="G304" s="171"/>
      <c r="H304" s="176">
        <f>H300+H303</f>
        <v>92000</v>
      </c>
      <c r="I304" s="177">
        <f>I300+I303</f>
        <v>2287088</v>
      </c>
    </row>
    <row r="305" spans="1:9" s="24" customFormat="1" ht="15.75" customHeight="1">
      <c r="A305" s="172" t="s">
        <v>43</v>
      </c>
      <c r="B305" s="173" t="s">
        <v>213</v>
      </c>
      <c r="C305" s="170"/>
      <c r="D305" s="171"/>
      <c r="E305" s="171"/>
      <c r="F305" s="171"/>
      <c r="G305" s="171"/>
      <c r="H305" s="175">
        <v>92000</v>
      </c>
      <c r="I305" s="174">
        <v>92000</v>
      </c>
    </row>
    <row r="306" spans="1:9" s="26" customFormat="1" ht="20.100000000000001" customHeight="1" thickBot="1">
      <c r="A306" s="218" t="s">
        <v>76</v>
      </c>
      <c r="B306" s="219"/>
      <c r="C306" s="87"/>
      <c r="D306" s="132"/>
      <c r="E306" s="119"/>
      <c r="F306" s="119"/>
      <c r="G306" s="119"/>
      <c r="H306" s="132">
        <f>SUM(H305)</f>
        <v>92000</v>
      </c>
      <c r="I306" s="150">
        <f>SUM(I305)</f>
        <v>92000</v>
      </c>
    </row>
    <row r="307" spans="1:9" s="8" customFormat="1" ht="15.75" customHeight="1" thickBot="1">
      <c r="A307" s="28"/>
      <c r="B307" s="7"/>
      <c r="C307" s="11"/>
    </row>
    <row r="308" spans="1:9" s="5" customFormat="1" ht="15.75" customHeight="1">
      <c r="A308" s="220" t="s">
        <v>143</v>
      </c>
      <c r="B308" s="222" t="s">
        <v>156</v>
      </c>
      <c r="C308" s="224" t="s">
        <v>9</v>
      </c>
      <c r="D308" s="112"/>
      <c r="E308" s="112"/>
      <c r="F308" s="112"/>
      <c r="G308" s="112"/>
      <c r="H308" s="226" t="s">
        <v>205</v>
      </c>
      <c r="I308" s="228" t="s">
        <v>206</v>
      </c>
    </row>
    <row r="309" spans="1:9" s="5" customFormat="1" ht="15.75" customHeight="1">
      <c r="A309" s="221"/>
      <c r="B309" s="223"/>
      <c r="C309" s="225"/>
      <c r="D309" s="111"/>
      <c r="E309" s="111"/>
      <c r="F309" s="111"/>
      <c r="G309" s="111"/>
      <c r="H309" s="227"/>
      <c r="I309" s="229"/>
    </row>
    <row r="310" spans="1:9" s="5" customFormat="1" ht="15.75" customHeight="1">
      <c r="A310" s="221"/>
      <c r="B310" s="223"/>
      <c r="C310" s="225"/>
      <c r="D310" s="111"/>
      <c r="E310" s="111"/>
      <c r="F310" s="111"/>
      <c r="G310" s="111"/>
      <c r="H310" s="227"/>
      <c r="I310" s="229"/>
    </row>
    <row r="311" spans="1:9" s="5" customFormat="1" ht="20.100000000000001" customHeight="1">
      <c r="A311" s="213" t="s">
        <v>28</v>
      </c>
      <c r="B311" s="214"/>
      <c r="C311" s="214"/>
      <c r="D311" s="214"/>
      <c r="E311" s="214"/>
      <c r="F311" s="214"/>
      <c r="G311" s="214"/>
      <c r="H311" s="214"/>
      <c r="I311" s="215"/>
    </row>
    <row r="312" spans="1:9" s="16" customFormat="1" ht="15.75" customHeight="1">
      <c r="A312" s="84" t="s">
        <v>49</v>
      </c>
      <c r="B312" s="37" t="s">
        <v>65</v>
      </c>
      <c r="C312" s="19">
        <v>400000</v>
      </c>
      <c r="D312" s="80"/>
      <c r="E312" s="80"/>
      <c r="F312" s="80"/>
      <c r="G312" s="80"/>
      <c r="H312" s="137"/>
      <c r="I312" s="147">
        <v>400000</v>
      </c>
    </row>
    <row r="313" spans="1:9" s="16" customFormat="1" ht="15.75" customHeight="1">
      <c r="A313" s="84" t="s">
        <v>57</v>
      </c>
      <c r="B313" s="37" t="s">
        <v>68</v>
      </c>
      <c r="C313" s="19">
        <v>2115000</v>
      </c>
      <c r="D313" s="80"/>
      <c r="E313" s="80"/>
      <c r="F313" s="80"/>
      <c r="G313" s="80"/>
      <c r="H313" s="137">
        <v>-1000000</v>
      </c>
      <c r="I313" s="147">
        <v>1115000</v>
      </c>
    </row>
    <row r="314" spans="1:9" s="16" customFormat="1" ht="15.75" customHeight="1">
      <c r="A314" s="84" t="s">
        <v>61</v>
      </c>
      <c r="B314" s="37" t="s">
        <v>131</v>
      </c>
      <c r="C314" s="19">
        <v>760050</v>
      </c>
      <c r="D314" s="80"/>
      <c r="E314" s="80"/>
      <c r="F314" s="80"/>
      <c r="G314" s="80"/>
      <c r="H314" s="137">
        <v>-405000</v>
      </c>
      <c r="I314" s="147">
        <v>355050</v>
      </c>
    </row>
    <row r="315" spans="1:9" s="16" customFormat="1" ht="15.75" customHeight="1">
      <c r="A315" s="84" t="s">
        <v>57</v>
      </c>
      <c r="B315" s="37" t="s">
        <v>183</v>
      </c>
      <c r="C315" s="19">
        <v>700000</v>
      </c>
      <c r="D315" s="80"/>
      <c r="E315" s="80"/>
      <c r="F315" s="80"/>
      <c r="G315" s="80"/>
      <c r="H315" s="137">
        <v>-700000</v>
      </c>
      <c r="I315" s="147">
        <v>0</v>
      </c>
    </row>
    <row r="316" spans="1:9" s="24" customFormat="1" ht="15.75" customHeight="1">
      <c r="A316" s="85" t="s">
        <v>62</v>
      </c>
      <c r="B316" s="38" t="s">
        <v>2</v>
      </c>
      <c r="C316" s="34">
        <f>C312+C313+C314+C315</f>
        <v>3975050</v>
      </c>
      <c r="D316" s="81"/>
      <c r="E316" s="81"/>
      <c r="F316" s="81"/>
      <c r="G316" s="81"/>
      <c r="H316" s="148">
        <f>SUM(H312:H315)</f>
        <v>-2105000</v>
      </c>
      <c r="I316" s="149">
        <f>SUM(I312:I315)</f>
        <v>1870050</v>
      </c>
    </row>
    <row r="317" spans="1:9" s="4" customFormat="1" ht="20.100000000000001" customHeight="1" thickBot="1">
      <c r="A317" s="218" t="s">
        <v>69</v>
      </c>
      <c r="B317" s="219"/>
      <c r="C317" s="87">
        <f>SUM(C316)</f>
        <v>3975050</v>
      </c>
      <c r="D317" s="91"/>
      <c r="E317" s="88"/>
      <c r="F317" s="88"/>
      <c r="G317" s="88"/>
      <c r="H317" s="166">
        <f>SUM(H316)</f>
        <v>-2105000</v>
      </c>
      <c r="I317" s="167">
        <f>SUM(I316)</f>
        <v>1870050</v>
      </c>
    </row>
    <row r="318" spans="1:9" s="8" customFormat="1" ht="15.75" customHeight="1" thickBot="1">
      <c r="A318" s="28"/>
      <c r="B318" s="7"/>
      <c r="C318" s="11"/>
    </row>
    <row r="319" spans="1:9" s="13" customFormat="1" ht="15.75" customHeight="1">
      <c r="A319" s="220" t="s">
        <v>143</v>
      </c>
      <c r="B319" s="222" t="s">
        <v>157</v>
      </c>
      <c r="C319" s="224" t="s">
        <v>9</v>
      </c>
      <c r="D319" s="134"/>
      <c r="E319" s="134"/>
      <c r="F319" s="134"/>
      <c r="G319" s="134"/>
      <c r="H319" s="226" t="s">
        <v>205</v>
      </c>
      <c r="I319" s="228" t="s">
        <v>206</v>
      </c>
    </row>
    <row r="320" spans="1:9" s="13" customFormat="1" ht="15.75" customHeight="1">
      <c r="A320" s="221"/>
      <c r="B320" s="223"/>
      <c r="C320" s="225"/>
      <c r="D320" s="133"/>
      <c r="E320" s="133"/>
      <c r="F320" s="133"/>
      <c r="G320" s="133"/>
      <c r="H320" s="227"/>
      <c r="I320" s="229"/>
    </row>
    <row r="321" spans="1:9" s="13" customFormat="1" ht="15.75" customHeight="1">
      <c r="A321" s="221"/>
      <c r="B321" s="223"/>
      <c r="C321" s="225"/>
      <c r="D321" s="133"/>
      <c r="E321" s="133"/>
      <c r="F321" s="133"/>
      <c r="G321" s="133"/>
      <c r="H321" s="227"/>
      <c r="I321" s="229"/>
    </row>
    <row r="322" spans="1:9" s="5" customFormat="1" ht="20.25" customHeight="1">
      <c r="A322" s="213" t="s">
        <v>28</v>
      </c>
      <c r="B322" s="214"/>
      <c r="C322" s="214"/>
      <c r="D322" s="214"/>
      <c r="E322" s="214"/>
      <c r="F322" s="214"/>
      <c r="G322" s="214"/>
      <c r="H322" s="214"/>
      <c r="I322" s="215"/>
    </row>
    <row r="323" spans="1:9" s="24" customFormat="1" ht="15.75" customHeight="1">
      <c r="A323" s="85" t="s">
        <v>52</v>
      </c>
      <c r="B323" s="32" t="s">
        <v>5</v>
      </c>
      <c r="C323" s="21">
        <v>2200194</v>
      </c>
      <c r="D323" s="81"/>
      <c r="E323" s="81"/>
      <c r="F323" s="81"/>
      <c r="G323" s="81"/>
      <c r="H323" s="148">
        <v>22969</v>
      </c>
      <c r="I323" s="149">
        <v>2223163</v>
      </c>
    </row>
    <row r="324" spans="1:9" s="24" customFormat="1" ht="15.75" customHeight="1">
      <c r="A324" s="85" t="s">
        <v>63</v>
      </c>
      <c r="B324" s="32" t="s">
        <v>7</v>
      </c>
      <c r="C324" s="21">
        <v>407676</v>
      </c>
      <c r="D324" s="81"/>
      <c r="E324" s="81"/>
      <c r="F324" s="81"/>
      <c r="G324" s="81"/>
      <c r="H324" s="148">
        <v>-22969</v>
      </c>
      <c r="I324" s="149">
        <v>384707</v>
      </c>
    </row>
    <row r="325" spans="1:9" s="16" customFormat="1" ht="15.75" customHeight="1">
      <c r="A325" s="84" t="s">
        <v>49</v>
      </c>
      <c r="B325" s="22" t="s">
        <v>65</v>
      </c>
      <c r="C325" s="18">
        <v>290000</v>
      </c>
      <c r="D325" s="80"/>
      <c r="E325" s="80"/>
      <c r="F325" s="80"/>
      <c r="G325" s="80"/>
      <c r="H325" s="137"/>
      <c r="I325" s="147">
        <v>290000</v>
      </c>
    </row>
    <row r="326" spans="1:9" s="16" customFormat="1" ht="15.75" customHeight="1">
      <c r="A326" s="84" t="s">
        <v>108</v>
      </c>
      <c r="B326" s="22" t="s">
        <v>68</v>
      </c>
      <c r="C326" s="18">
        <v>150000</v>
      </c>
      <c r="D326" s="80"/>
      <c r="E326" s="80"/>
      <c r="F326" s="80"/>
      <c r="G326" s="80"/>
      <c r="H326" s="137"/>
      <c r="I326" s="147">
        <v>150000</v>
      </c>
    </row>
    <row r="327" spans="1:9" s="16" customFormat="1" ht="15.75" customHeight="1">
      <c r="A327" s="84" t="s">
        <v>61</v>
      </c>
      <c r="B327" s="22" t="s">
        <v>131</v>
      </c>
      <c r="C327" s="18">
        <v>220400</v>
      </c>
      <c r="D327" s="80"/>
      <c r="E327" s="80"/>
      <c r="F327" s="80"/>
      <c r="G327" s="80"/>
      <c r="H327" s="137"/>
      <c r="I327" s="147">
        <v>220400</v>
      </c>
    </row>
    <row r="328" spans="1:9" s="24" customFormat="1" ht="15.75" customHeight="1">
      <c r="A328" s="85" t="s">
        <v>62</v>
      </c>
      <c r="B328" s="32" t="s">
        <v>8</v>
      </c>
      <c r="C328" s="21">
        <f>SUM(C325+C326+C327)</f>
        <v>660400</v>
      </c>
      <c r="D328" s="81"/>
      <c r="E328" s="81"/>
      <c r="F328" s="81"/>
      <c r="G328" s="81"/>
      <c r="H328" s="148"/>
      <c r="I328" s="149">
        <f>SUM(I325:I327)</f>
        <v>660400</v>
      </c>
    </row>
    <row r="329" spans="1:9" s="4" customFormat="1" ht="20.100000000000001" customHeight="1" thickBot="1">
      <c r="A329" s="218" t="s">
        <v>69</v>
      </c>
      <c r="B329" s="219"/>
      <c r="C329" s="87">
        <f>C328+C324+C323</f>
        <v>3268270</v>
      </c>
      <c r="D329" s="91"/>
      <c r="E329" s="88"/>
      <c r="F329" s="88"/>
      <c r="G329" s="88"/>
      <c r="H329" s="132"/>
      <c r="I329" s="167">
        <f>I323+I324+I328</f>
        <v>3268270</v>
      </c>
    </row>
    <row r="330" spans="1:9" s="4" customFormat="1" ht="15.75" customHeight="1" thickBot="1">
      <c r="A330" s="53"/>
      <c r="B330" s="53"/>
      <c r="C330" s="54"/>
      <c r="D330" s="52"/>
    </row>
    <row r="331" spans="1:9" s="4" customFormat="1" ht="15.75" customHeight="1">
      <c r="A331" s="220" t="s">
        <v>143</v>
      </c>
      <c r="B331" s="222" t="s">
        <v>196</v>
      </c>
      <c r="C331" s="224" t="s">
        <v>9</v>
      </c>
      <c r="D331" s="95"/>
      <c r="E331" s="96"/>
      <c r="F331" s="96"/>
      <c r="G331" s="96"/>
      <c r="H331" s="226" t="s">
        <v>205</v>
      </c>
      <c r="I331" s="228" t="s">
        <v>206</v>
      </c>
    </row>
    <row r="332" spans="1:9" s="4" customFormat="1" ht="15.75" customHeight="1">
      <c r="A332" s="221"/>
      <c r="B332" s="223"/>
      <c r="C332" s="225"/>
      <c r="D332" s="89"/>
      <c r="E332" s="82"/>
      <c r="F332" s="82"/>
      <c r="G332" s="82"/>
      <c r="H332" s="227"/>
      <c r="I332" s="229"/>
    </row>
    <row r="333" spans="1:9" s="4" customFormat="1" ht="15.75" customHeight="1">
      <c r="A333" s="221"/>
      <c r="B333" s="223"/>
      <c r="C333" s="225"/>
      <c r="D333" s="89"/>
      <c r="E333" s="82"/>
      <c r="F333" s="82"/>
      <c r="G333" s="82"/>
      <c r="H333" s="227"/>
      <c r="I333" s="229"/>
    </row>
    <row r="334" spans="1:9" s="4" customFormat="1" ht="19.5" customHeight="1">
      <c r="A334" s="213" t="s">
        <v>27</v>
      </c>
      <c r="B334" s="214"/>
      <c r="C334" s="214"/>
      <c r="D334" s="214"/>
      <c r="E334" s="214"/>
      <c r="F334" s="214"/>
      <c r="G334" s="214"/>
      <c r="H334" s="214"/>
      <c r="I334" s="215"/>
    </row>
    <row r="335" spans="1:9" s="4" customFormat="1" ht="29.25" customHeight="1">
      <c r="A335" s="85" t="s">
        <v>96</v>
      </c>
      <c r="B335" s="32" t="s">
        <v>97</v>
      </c>
      <c r="C335" s="135">
        <v>15480000</v>
      </c>
      <c r="D335" s="89"/>
      <c r="E335" s="82"/>
      <c r="F335" s="82"/>
      <c r="G335" s="82"/>
      <c r="H335" s="148">
        <v>587500</v>
      </c>
      <c r="I335" s="149">
        <v>16067500</v>
      </c>
    </row>
    <row r="336" spans="1:9" s="4" customFormat="1" ht="20.25" customHeight="1">
      <c r="A336" s="216" t="s">
        <v>76</v>
      </c>
      <c r="B336" s="217"/>
      <c r="C336" s="136">
        <f>SUM(C335)</f>
        <v>15480000</v>
      </c>
      <c r="D336" s="89"/>
      <c r="E336" s="82"/>
      <c r="F336" s="82"/>
      <c r="G336" s="82"/>
      <c r="H336" s="151">
        <f>SUM(H335)</f>
        <v>587500</v>
      </c>
      <c r="I336" s="155">
        <f>SUM(I335)</f>
        <v>16067500</v>
      </c>
    </row>
    <row r="337" spans="1:9" s="4" customFormat="1" ht="20.25" customHeight="1">
      <c r="A337" s="213" t="s">
        <v>28</v>
      </c>
      <c r="B337" s="214"/>
      <c r="C337" s="214"/>
      <c r="D337" s="214"/>
      <c r="E337" s="214"/>
      <c r="F337" s="214"/>
      <c r="G337" s="214"/>
      <c r="H337" s="214"/>
      <c r="I337" s="215"/>
    </row>
    <row r="338" spans="1:9" s="4" customFormat="1" ht="16.5" customHeight="1">
      <c r="A338" s="85" t="s">
        <v>52</v>
      </c>
      <c r="B338" s="32" t="s">
        <v>5</v>
      </c>
      <c r="C338" s="21">
        <v>3633344</v>
      </c>
      <c r="D338" s="89"/>
      <c r="E338" s="82"/>
      <c r="F338" s="82"/>
      <c r="G338" s="82"/>
      <c r="H338" s="148">
        <v>522969</v>
      </c>
      <c r="I338" s="149">
        <v>4156313</v>
      </c>
    </row>
    <row r="339" spans="1:9" s="4" customFormat="1" ht="16.5" customHeight="1">
      <c r="A339" s="85" t="s">
        <v>63</v>
      </c>
      <c r="B339" s="32" t="s">
        <v>7</v>
      </c>
      <c r="C339" s="21">
        <v>658476</v>
      </c>
      <c r="D339" s="89"/>
      <c r="E339" s="82"/>
      <c r="F339" s="82"/>
      <c r="G339" s="82"/>
      <c r="H339" s="148">
        <v>64531</v>
      </c>
      <c r="I339" s="149">
        <v>723007</v>
      </c>
    </row>
    <row r="340" spans="1:9" s="4" customFormat="1" ht="16.5" customHeight="1">
      <c r="A340" s="84" t="s">
        <v>49</v>
      </c>
      <c r="B340" s="22" t="s">
        <v>65</v>
      </c>
      <c r="C340" s="18">
        <v>272515</v>
      </c>
      <c r="D340" s="89"/>
      <c r="E340" s="82"/>
      <c r="F340" s="82"/>
      <c r="G340" s="82"/>
      <c r="H340" s="137"/>
      <c r="I340" s="147">
        <v>272515</v>
      </c>
    </row>
    <row r="341" spans="1:9" s="4" customFormat="1" ht="16.5" customHeight="1">
      <c r="A341" s="84" t="s">
        <v>48</v>
      </c>
      <c r="B341" s="22" t="s">
        <v>197</v>
      </c>
      <c r="C341" s="18">
        <v>108000</v>
      </c>
      <c r="D341" s="89"/>
      <c r="E341" s="82"/>
      <c r="F341" s="82"/>
      <c r="G341" s="82"/>
      <c r="H341" s="137"/>
      <c r="I341" s="147">
        <v>108000</v>
      </c>
    </row>
    <row r="342" spans="1:9" s="4" customFormat="1" ht="16.5" customHeight="1">
      <c r="A342" s="84" t="s">
        <v>108</v>
      </c>
      <c r="B342" s="22" t="s">
        <v>68</v>
      </c>
      <c r="C342" s="18">
        <v>10580275</v>
      </c>
      <c r="D342" s="89"/>
      <c r="E342" s="82"/>
      <c r="F342" s="82"/>
      <c r="G342" s="82"/>
      <c r="H342" s="137">
        <v>-82629</v>
      </c>
      <c r="I342" s="147">
        <v>10497646</v>
      </c>
    </row>
    <row r="343" spans="1:9" s="4" customFormat="1" ht="15.75" customHeight="1">
      <c r="A343" s="84" t="s">
        <v>61</v>
      </c>
      <c r="B343" s="22" t="s">
        <v>131</v>
      </c>
      <c r="C343" s="18">
        <v>227390</v>
      </c>
      <c r="D343" s="89"/>
      <c r="E343" s="82"/>
      <c r="F343" s="82"/>
      <c r="G343" s="82"/>
      <c r="H343" s="137"/>
      <c r="I343" s="147">
        <v>227390</v>
      </c>
    </row>
    <row r="344" spans="1:9" s="4" customFormat="1" ht="15.75" customHeight="1">
      <c r="A344" s="85" t="s">
        <v>62</v>
      </c>
      <c r="B344" s="32" t="s">
        <v>8</v>
      </c>
      <c r="C344" s="21">
        <f>SUM(C340:C343)</f>
        <v>11188180</v>
      </c>
      <c r="D344" s="148"/>
      <c r="E344" s="81"/>
      <c r="F344" s="81"/>
      <c r="G344" s="81"/>
      <c r="H344" s="148">
        <f>SUM(H340:H343)</f>
        <v>-82629</v>
      </c>
      <c r="I344" s="149">
        <f>SUM(I340:I343)</f>
        <v>11105551</v>
      </c>
    </row>
    <row r="345" spans="1:9" s="4" customFormat="1" ht="15.75" customHeight="1">
      <c r="A345" s="84" t="s">
        <v>50</v>
      </c>
      <c r="B345" s="22" t="s">
        <v>187</v>
      </c>
      <c r="C345" s="170"/>
      <c r="D345" s="202"/>
      <c r="E345" s="203"/>
      <c r="F345" s="203"/>
      <c r="G345" s="203"/>
      <c r="H345" s="175">
        <v>65062</v>
      </c>
      <c r="I345" s="174">
        <v>65062</v>
      </c>
    </row>
    <row r="346" spans="1:9" s="4" customFormat="1" ht="15.75" customHeight="1">
      <c r="A346" s="84" t="s">
        <v>50</v>
      </c>
      <c r="B346" s="22" t="s">
        <v>188</v>
      </c>
      <c r="C346" s="170"/>
      <c r="D346" s="202"/>
      <c r="E346" s="203"/>
      <c r="F346" s="203"/>
      <c r="G346" s="203"/>
      <c r="H346" s="175">
        <v>17567</v>
      </c>
      <c r="I346" s="174">
        <v>17567</v>
      </c>
    </row>
    <row r="347" spans="1:9" s="4" customFormat="1" ht="15.75" customHeight="1">
      <c r="A347" s="85" t="s">
        <v>50</v>
      </c>
      <c r="B347" s="32" t="s">
        <v>186</v>
      </c>
      <c r="C347" s="170"/>
      <c r="D347" s="202"/>
      <c r="E347" s="203"/>
      <c r="F347" s="203"/>
      <c r="G347" s="203"/>
      <c r="H347" s="188">
        <f>SUM(H345:H346)</f>
        <v>82629</v>
      </c>
      <c r="I347" s="189">
        <f>SUM(I345:I346)</f>
        <v>82629</v>
      </c>
    </row>
    <row r="348" spans="1:9" s="4" customFormat="1" ht="20.100000000000001" customHeight="1" thickBot="1">
      <c r="A348" s="218" t="s">
        <v>69</v>
      </c>
      <c r="B348" s="219"/>
      <c r="C348" s="87">
        <f>C338+C339+C344</f>
        <v>15480000</v>
      </c>
      <c r="D348" s="91"/>
      <c r="E348" s="88"/>
      <c r="F348" s="88"/>
      <c r="G348" s="88"/>
      <c r="H348" s="166">
        <v>0</v>
      </c>
      <c r="I348" s="167">
        <f>I338+I339+I344+I347</f>
        <v>16067500</v>
      </c>
    </row>
    <row r="349" spans="1:9" s="4" customFormat="1" ht="20.100000000000001" customHeight="1" thickBot="1">
      <c r="A349" s="53"/>
      <c r="B349" s="53"/>
      <c r="C349" s="59"/>
      <c r="D349" s="52"/>
    </row>
    <row r="350" spans="1:9" s="4" customFormat="1" ht="15.75" customHeight="1">
      <c r="A350" s="220" t="s">
        <v>143</v>
      </c>
      <c r="B350" s="222" t="s">
        <v>172</v>
      </c>
      <c r="C350" s="224" t="s">
        <v>9</v>
      </c>
      <c r="D350" s="95"/>
      <c r="E350" s="96"/>
      <c r="F350" s="96"/>
      <c r="G350" s="96"/>
      <c r="H350" s="226" t="s">
        <v>205</v>
      </c>
      <c r="I350" s="228" t="s">
        <v>206</v>
      </c>
    </row>
    <row r="351" spans="1:9" s="4" customFormat="1" ht="15.75" customHeight="1">
      <c r="A351" s="221"/>
      <c r="B351" s="223"/>
      <c r="C351" s="225"/>
      <c r="D351" s="89"/>
      <c r="E351" s="82"/>
      <c r="F351" s="82"/>
      <c r="G351" s="82"/>
      <c r="H351" s="227"/>
      <c r="I351" s="229"/>
    </row>
    <row r="352" spans="1:9" s="4" customFormat="1" ht="15.75" customHeight="1">
      <c r="A352" s="221"/>
      <c r="B352" s="223"/>
      <c r="C352" s="225"/>
      <c r="D352" s="89"/>
      <c r="E352" s="82"/>
      <c r="F352" s="82"/>
      <c r="G352" s="82"/>
      <c r="H352" s="227"/>
      <c r="I352" s="229"/>
    </row>
    <row r="353" spans="1:9" s="4" customFormat="1" ht="19.5" customHeight="1">
      <c r="A353" s="213" t="s">
        <v>28</v>
      </c>
      <c r="B353" s="214"/>
      <c r="C353" s="214"/>
      <c r="D353" s="214"/>
      <c r="E353" s="214"/>
      <c r="F353" s="214"/>
      <c r="G353" s="214"/>
      <c r="H353" s="214"/>
      <c r="I353" s="215"/>
    </row>
    <row r="354" spans="1:9" s="4" customFormat="1" ht="15.75" customHeight="1">
      <c r="A354" s="97" t="s">
        <v>57</v>
      </c>
      <c r="B354" s="63" t="s">
        <v>58</v>
      </c>
      <c r="C354" s="137">
        <v>6770175</v>
      </c>
      <c r="D354" s="89"/>
      <c r="E354" s="82"/>
      <c r="F354" s="82"/>
      <c r="G354" s="82"/>
      <c r="H354" s="89"/>
      <c r="I354" s="147">
        <v>6770175</v>
      </c>
    </row>
    <row r="355" spans="1:9" s="4" customFormat="1" ht="15.75" customHeight="1">
      <c r="A355" s="97" t="s">
        <v>47</v>
      </c>
      <c r="B355" s="22" t="s">
        <v>131</v>
      </c>
      <c r="C355" s="75">
        <v>1827943</v>
      </c>
      <c r="D355" s="89"/>
      <c r="E355" s="82"/>
      <c r="F355" s="82"/>
      <c r="G355" s="82"/>
      <c r="H355" s="89"/>
      <c r="I355" s="147">
        <v>1827943</v>
      </c>
    </row>
    <row r="356" spans="1:9" s="4" customFormat="1" ht="15.75" customHeight="1">
      <c r="A356" s="85" t="s">
        <v>62</v>
      </c>
      <c r="B356" s="32" t="s">
        <v>8</v>
      </c>
      <c r="C356" s="76">
        <f>SUM(C354:C355)</f>
        <v>8598118</v>
      </c>
      <c r="D356" s="89"/>
      <c r="E356" s="82"/>
      <c r="F356" s="82"/>
      <c r="G356" s="82"/>
      <c r="H356" s="89"/>
      <c r="I356" s="149">
        <f>SUM(I354:I355)</f>
        <v>8598118</v>
      </c>
    </row>
    <row r="357" spans="1:9" s="12" customFormat="1" ht="20.100000000000001" customHeight="1" thickBot="1">
      <c r="A357" s="218" t="s">
        <v>69</v>
      </c>
      <c r="B357" s="219"/>
      <c r="C357" s="138">
        <f>SUM(C354:C355)</f>
        <v>8598118</v>
      </c>
      <c r="D357" s="139"/>
      <c r="E357" s="139"/>
      <c r="F357" s="139"/>
      <c r="G357" s="139"/>
      <c r="H357" s="118"/>
      <c r="I357" s="179">
        <f>SUM(I356)</f>
        <v>8598118</v>
      </c>
    </row>
    <row r="358" spans="1:9" s="12" customFormat="1" ht="20.100000000000001" customHeight="1" thickBot="1">
      <c r="A358" s="53"/>
      <c r="B358" s="53"/>
      <c r="C358" s="204"/>
      <c r="D358" s="205"/>
      <c r="E358" s="205"/>
      <c r="F358" s="205"/>
      <c r="G358" s="205"/>
      <c r="H358" s="36"/>
      <c r="I358" s="36"/>
    </row>
    <row r="359" spans="1:9" s="12" customFormat="1" ht="20.100000000000001" customHeight="1">
      <c r="A359" s="220" t="s">
        <v>143</v>
      </c>
      <c r="B359" s="222" t="s">
        <v>229</v>
      </c>
      <c r="C359" s="224" t="s">
        <v>9</v>
      </c>
      <c r="D359" s="95"/>
      <c r="E359" s="96"/>
      <c r="F359" s="96"/>
      <c r="G359" s="96"/>
      <c r="H359" s="226" t="s">
        <v>205</v>
      </c>
      <c r="I359" s="228" t="s">
        <v>206</v>
      </c>
    </row>
    <row r="360" spans="1:9" s="12" customFormat="1" ht="20.100000000000001" customHeight="1">
      <c r="A360" s="221"/>
      <c r="B360" s="223"/>
      <c r="C360" s="225"/>
      <c r="D360" s="89"/>
      <c r="E360" s="82"/>
      <c r="F360" s="82"/>
      <c r="G360" s="82"/>
      <c r="H360" s="227"/>
      <c r="I360" s="229"/>
    </row>
    <row r="361" spans="1:9" s="12" customFormat="1" ht="20.100000000000001" customHeight="1">
      <c r="A361" s="221"/>
      <c r="B361" s="223"/>
      <c r="C361" s="225"/>
      <c r="D361" s="89"/>
      <c r="E361" s="82"/>
      <c r="F361" s="82"/>
      <c r="G361" s="82"/>
      <c r="H361" s="227"/>
      <c r="I361" s="229"/>
    </row>
    <row r="362" spans="1:9" s="12" customFormat="1" ht="20.100000000000001" customHeight="1">
      <c r="A362" s="213" t="s">
        <v>28</v>
      </c>
      <c r="B362" s="214"/>
      <c r="C362" s="214"/>
      <c r="D362" s="214"/>
      <c r="E362" s="214"/>
      <c r="F362" s="214"/>
      <c r="G362" s="214"/>
      <c r="H362" s="214"/>
      <c r="I362" s="215"/>
    </row>
    <row r="363" spans="1:9" s="12" customFormat="1" ht="15.75" customHeight="1">
      <c r="A363" s="97" t="s">
        <v>57</v>
      </c>
      <c r="B363" s="63" t="s">
        <v>58</v>
      </c>
      <c r="C363" s="137">
        <v>0</v>
      </c>
      <c r="D363" s="89"/>
      <c r="E363" s="82"/>
      <c r="F363" s="82"/>
      <c r="G363" s="82"/>
      <c r="H363" s="137">
        <v>205000</v>
      </c>
      <c r="I363" s="147">
        <v>205000</v>
      </c>
    </row>
    <row r="364" spans="1:9" s="12" customFormat="1" ht="15.75" customHeight="1">
      <c r="A364" s="97" t="s">
        <v>47</v>
      </c>
      <c r="B364" s="22" t="s">
        <v>131</v>
      </c>
      <c r="C364" s="75">
        <v>0</v>
      </c>
      <c r="D364" s="89"/>
      <c r="E364" s="82"/>
      <c r="F364" s="82"/>
      <c r="G364" s="82"/>
      <c r="H364" s="137">
        <v>55350</v>
      </c>
      <c r="I364" s="147">
        <v>55350</v>
      </c>
    </row>
    <row r="365" spans="1:9" s="12" customFormat="1" ht="15.75" customHeight="1">
      <c r="A365" s="85" t="s">
        <v>62</v>
      </c>
      <c r="B365" s="32" t="s">
        <v>8</v>
      </c>
      <c r="C365" s="76">
        <f>SUM(C363:C364)</f>
        <v>0</v>
      </c>
      <c r="D365" s="89"/>
      <c r="E365" s="82"/>
      <c r="F365" s="82"/>
      <c r="G365" s="82"/>
      <c r="H365" s="148">
        <f>SUM(H363:H364)</f>
        <v>260350</v>
      </c>
      <c r="I365" s="149">
        <f>SUM(I363:I364)</f>
        <v>260350</v>
      </c>
    </row>
    <row r="366" spans="1:9" s="12" customFormat="1" ht="20.100000000000001" customHeight="1" thickBot="1">
      <c r="A366" s="218" t="s">
        <v>69</v>
      </c>
      <c r="B366" s="219"/>
      <c r="C366" s="138">
        <f>SUM(C363:C364)</f>
        <v>0</v>
      </c>
      <c r="D366" s="139"/>
      <c r="E366" s="139"/>
      <c r="F366" s="139"/>
      <c r="G366" s="139"/>
      <c r="H366" s="118">
        <f>SUM(H365)</f>
        <v>260350</v>
      </c>
      <c r="I366" s="179">
        <f>SUM(I365)</f>
        <v>260350</v>
      </c>
    </row>
    <row r="367" spans="1:9" s="12" customFormat="1" ht="20.100000000000001" customHeight="1" thickBot="1">
      <c r="A367" s="53"/>
      <c r="B367" s="53"/>
      <c r="C367" s="204"/>
      <c r="D367" s="205"/>
      <c r="E367" s="205"/>
      <c r="F367" s="205"/>
      <c r="G367" s="205"/>
      <c r="H367" s="36"/>
      <c r="I367" s="36"/>
    </row>
    <row r="368" spans="1:9" s="12" customFormat="1" ht="20.100000000000001" customHeight="1">
      <c r="A368" s="220" t="s">
        <v>143</v>
      </c>
      <c r="B368" s="222" t="s">
        <v>230</v>
      </c>
      <c r="C368" s="224" t="s">
        <v>9</v>
      </c>
      <c r="D368" s="95"/>
      <c r="E368" s="96"/>
      <c r="F368" s="96"/>
      <c r="G368" s="96"/>
      <c r="H368" s="226" t="s">
        <v>205</v>
      </c>
      <c r="I368" s="228" t="s">
        <v>206</v>
      </c>
    </row>
    <row r="369" spans="1:9" s="12" customFormat="1" ht="20.100000000000001" customHeight="1">
      <c r="A369" s="221"/>
      <c r="B369" s="223"/>
      <c r="C369" s="225"/>
      <c r="D369" s="89"/>
      <c r="E369" s="82"/>
      <c r="F369" s="82"/>
      <c r="G369" s="82"/>
      <c r="H369" s="227"/>
      <c r="I369" s="229"/>
    </row>
    <row r="370" spans="1:9" s="12" customFormat="1" ht="20.100000000000001" customHeight="1">
      <c r="A370" s="221"/>
      <c r="B370" s="223"/>
      <c r="C370" s="225"/>
      <c r="D370" s="89"/>
      <c r="E370" s="82"/>
      <c r="F370" s="82"/>
      <c r="G370" s="82"/>
      <c r="H370" s="227"/>
      <c r="I370" s="229"/>
    </row>
    <row r="371" spans="1:9" s="12" customFormat="1" ht="20.100000000000001" customHeight="1">
      <c r="A371" s="213" t="s">
        <v>27</v>
      </c>
      <c r="B371" s="214"/>
      <c r="C371" s="214"/>
      <c r="D371" s="214"/>
      <c r="E371" s="214"/>
      <c r="F371" s="214"/>
      <c r="G371" s="214"/>
      <c r="H371" s="214"/>
      <c r="I371" s="215"/>
    </row>
    <row r="372" spans="1:9" s="12" customFormat="1" ht="20.100000000000001" customHeight="1">
      <c r="A372" s="85" t="s">
        <v>96</v>
      </c>
      <c r="B372" s="206" t="s">
        <v>97</v>
      </c>
      <c r="C372" s="135">
        <v>0</v>
      </c>
      <c r="D372" s="89"/>
      <c r="E372" s="82"/>
      <c r="F372" s="82"/>
      <c r="G372" s="82"/>
      <c r="H372" s="148">
        <v>4713900</v>
      </c>
      <c r="I372" s="149">
        <v>4713900</v>
      </c>
    </row>
    <row r="373" spans="1:9" s="12" customFormat="1" ht="20.100000000000001" customHeight="1">
      <c r="A373" s="216" t="s">
        <v>76</v>
      </c>
      <c r="B373" s="217"/>
      <c r="C373" s="136">
        <f>SUM(C372)</f>
        <v>0</v>
      </c>
      <c r="D373" s="89"/>
      <c r="E373" s="82"/>
      <c r="F373" s="82"/>
      <c r="G373" s="82"/>
      <c r="H373" s="151">
        <f>SUM(H372)</f>
        <v>4713900</v>
      </c>
      <c r="I373" s="155">
        <f>SUM(I372)</f>
        <v>4713900</v>
      </c>
    </row>
    <row r="374" spans="1:9" s="12" customFormat="1" ht="20.100000000000001" customHeight="1">
      <c r="A374" s="213" t="s">
        <v>28</v>
      </c>
      <c r="B374" s="214"/>
      <c r="C374" s="214"/>
      <c r="D374" s="214"/>
      <c r="E374" s="214"/>
      <c r="F374" s="214"/>
      <c r="G374" s="214"/>
      <c r="H374" s="214"/>
      <c r="I374" s="215"/>
    </row>
    <row r="375" spans="1:9" s="12" customFormat="1" ht="15.75" customHeight="1">
      <c r="A375" s="85" t="s">
        <v>52</v>
      </c>
      <c r="B375" s="32" t="s">
        <v>5</v>
      </c>
      <c r="C375" s="21"/>
      <c r="D375" s="89"/>
      <c r="E375" s="82"/>
      <c r="F375" s="82"/>
      <c r="G375" s="82"/>
      <c r="H375" s="148">
        <v>1032083</v>
      </c>
      <c r="I375" s="149">
        <v>1032083</v>
      </c>
    </row>
    <row r="376" spans="1:9" s="12" customFormat="1" ht="15" customHeight="1">
      <c r="A376" s="85" t="s">
        <v>63</v>
      </c>
      <c r="B376" s="32" t="s">
        <v>7</v>
      </c>
      <c r="C376" s="21">
        <v>0</v>
      </c>
      <c r="D376" s="89"/>
      <c r="E376" s="82"/>
      <c r="F376" s="82"/>
      <c r="G376" s="82"/>
      <c r="H376" s="148">
        <v>148409</v>
      </c>
      <c r="I376" s="149">
        <v>148409</v>
      </c>
    </row>
    <row r="377" spans="1:9" s="12" customFormat="1" ht="15" customHeight="1">
      <c r="A377" s="84" t="s">
        <v>49</v>
      </c>
      <c r="B377" s="22" t="s">
        <v>65</v>
      </c>
      <c r="C377" s="18"/>
      <c r="D377" s="89"/>
      <c r="E377" s="82"/>
      <c r="F377" s="82"/>
      <c r="G377" s="82"/>
      <c r="H377" s="137">
        <v>310000</v>
      </c>
      <c r="I377" s="147">
        <v>310000</v>
      </c>
    </row>
    <row r="378" spans="1:9" s="12" customFormat="1" ht="15" customHeight="1">
      <c r="A378" s="84" t="s">
        <v>48</v>
      </c>
      <c r="B378" s="22" t="s">
        <v>197</v>
      </c>
      <c r="C378" s="18"/>
      <c r="D378" s="89"/>
      <c r="E378" s="82"/>
      <c r="F378" s="82"/>
      <c r="G378" s="82"/>
      <c r="H378" s="137">
        <v>15000</v>
      </c>
      <c r="I378" s="147">
        <v>15000</v>
      </c>
    </row>
    <row r="379" spans="1:9" s="12" customFormat="1" ht="15" customHeight="1">
      <c r="A379" s="84" t="s">
        <v>108</v>
      </c>
      <c r="B379" s="22" t="s">
        <v>68</v>
      </c>
      <c r="C379" s="18">
        <v>0</v>
      </c>
      <c r="D379" s="89"/>
      <c r="E379" s="82"/>
      <c r="F379" s="82"/>
      <c r="G379" s="82"/>
      <c r="H379" s="137">
        <v>3149527</v>
      </c>
      <c r="I379" s="147">
        <v>3149527</v>
      </c>
    </row>
    <row r="380" spans="1:9" s="12" customFormat="1" ht="15" customHeight="1">
      <c r="A380" s="84" t="s">
        <v>61</v>
      </c>
      <c r="B380" s="22" t="s">
        <v>131</v>
      </c>
      <c r="C380" s="18"/>
      <c r="D380" s="89"/>
      <c r="E380" s="82"/>
      <c r="F380" s="82"/>
      <c r="G380" s="82"/>
      <c r="H380" s="137">
        <v>58881</v>
      </c>
      <c r="I380" s="147">
        <v>58881</v>
      </c>
    </row>
    <row r="381" spans="1:9" s="12" customFormat="1" ht="15.75" customHeight="1">
      <c r="A381" s="85" t="s">
        <v>62</v>
      </c>
      <c r="B381" s="32" t="s">
        <v>8</v>
      </c>
      <c r="C381" s="21">
        <f>SUM(C377:C380)</f>
        <v>0</v>
      </c>
      <c r="D381" s="148"/>
      <c r="E381" s="81"/>
      <c r="F381" s="81"/>
      <c r="G381" s="81"/>
      <c r="H381" s="148">
        <f>SUM(H377:H380)</f>
        <v>3533408</v>
      </c>
      <c r="I381" s="149">
        <f>SUM(I377:I380)</f>
        <v>3533408</v>
      </c>
    </row>
    <row r="382" spans="1:9" s="12" customFormat="1" ht="15" customHeight="1">
      <c r="A382" s="84" t="s">
        <v>50</v>
      </c>
      <c r="B382" s="22" t="s">
        <v>187</v>
      </c>
      <c r="C382" s="170"/>
      <c r="D382" s="202"/>
      <c r="E382" s="203"/>
      <c r="F382" s="203"/>
      <c r="G382" s="203"/>
      <c r="H382" s="175">
        <v>88930</v>
      </c>
      <c r="I382" s="174">
        <v>88930</v>
      </c>
    </row>
    <row r="383" spans="1:9" s="12" customFormat="1" ht="15" customHeight="1">
      <c r="A383" s="84" t="s">
        <v>50</v>
      </c>
      <c r="B383" s="22" t="s">
        <v>231</v>
      </c>
      <c r="C383" s="170"/>
      <c r="D383" s="202"/>
      <c r="E383" s="203"/>
      <c r="F383" s="203"/>
      <c r="G383" s="203"/>
      <c r="H383" s="175">
        <v>4000000</v>
      </c>
      <c r="I383" s="174">
        <v>4000000</v>
      </c>
    </row>
    <row r="384" spans="1:9" s="12" customFormat="1" ht="15" customHeight="1">
      <c r="A384" s="84" t="s">
        <v>50</v>
      </c>
      <c r="B384" s="22" t="s">
        <v>232</v>
      </c>
      <c r="C384" s="170"/>
      <c r="D384" s="202"/>
      <c r="E384" s="203"/>
      <c r="F384" s="203"/>
      <c r="G384" s="203"/>
      <c r="H384" s="175">
        <v>1104012</v>
      </c>
      <c r="I384" s="174">
        <v>1104012</v>
      </c>
    </row>
    <row r="385" spans="1:9" s="12" customFormat="1" ht="15.75" customHeight="1">
      <c r="A385" s="85" t="s">
        <v>50</v>
      </c>
      <c r="B385" s="32" t="s">
        <v>186</v>
      </c>
      <c r="C385" s="170"/>
      <c r="D385" s="202"/>
      <c r="E385" s="203"/>
      <c r="F385" s="203"/>
      <c r="G385" s="203"/>
      <c r="H385" s="188">
        <f>SUM(H382:H384)</f>
        <v>5192942</v>
      </c>
      <c r="I385" s="189">
        <f>SUM(I382:I384)</f>
        <v>5192942</v>
      </c>
    </row>
    <row r="386" spans="1:9" s="12" customFormat="1" ht="20.100000000000001" customHeight="1" thickBot="1">
      <c r="A386" s="218" t="s">
        <v>69</v>
      </c>
      <c r="B386" s="219"/>
      <c r="C386" s="87">
        <f>C375+C376+C381</f>
        <v>0</v>
      </c>
      <c r="D386" s="91"/>
      <c r="E386" s="88"/>
      <c r="F386" s="88"/>
      <c r="G386" s="88"/>
      <c r="H386" s="166">
        <f>H375+H376+H381+H385</f>
        <v>9906842</v>
      </c>
      <c r="I386" s="167">
        <f>I375+I376+I381+I385</f>
        <v>9906842</v>
      </c>
    </row>
    <row r="387" spans="1:9" s="12" customFormat="1" ht="20.100000000000001" customHeight="1" thickBot="1">
      <c r="A387" s="53"/>
      <c r="B387" s="53"/>
      <c r="C387" s="204"/>
      <c r="D387" s="205"/>
      <c r="E387" s="205"/>
      <c r="F387" s="205"/>
      <c r="G387" s="205"/>
      <c r="H387" s="36"/>
      <c r="I387" s="36"/>
    </row>
    <row r="388" spans="1:9" s="12" customFormat="1" ht="20.100000000000001" customHeight="1">
      <c r="A388" s="220" t="s">
        <v>143</v>
      </c>
      <c r="B388" s="222" t="s">
        <v>233</v>
      </c>
      <c r="C388" s="224" t="s">
        <v>9</v>
      </c>
      <c r="D388" s="95"/>
      <c r="E388" s="96"/>
      <c r="F388" s="96"/>
      <c r="G388" s="96"/>
      <c r="H388" s="226" t="s">
        <v>205</v>
      </c>
      <c r="I388" s="228" t="s">
        <v>206</v>
      </c>
    </row>
    <row r="389" spans="1:9" s="12" customFormat="1" ht="20.100000000000001" customHeight="1">
      <c r="A389" s="221"/>
      <c r="B389" s="223"/>
      <c r="C389" s="225"/>
      <c r="D389" s="89"/>
      <c r="E389" s="82"/>
      <c r="F389" s="82"/>
      <c r="G389" s="82"/>
      <c r="H389" s="227"/>
      <c r="I389" s="229"/>
    </row>
    <row r="390" spans="1:9" s="12" customFormat="1" ht="20.100000000000001" customHeight="1">
      <c r="A390" s="221"/>
      <c r="B390" s="223"/>
      <c r="C390" s="225"/>
      <c r="D390" s="89"/>
      <c r="E390" s="82"/>
      <c r="F390" s="82"/>
      <c r="G390" s="82"/>
      <c r="H390" s="227"/>
      <c r="I390" s="229"/>
    </row>
    <row r="391" spans="1:9" s="12" customFormat="1" ht="20.100000000000001" customHeight="1">
      <c r="A391" s="213" t="s">
        <v>27</v>
      </c>
      <c r="B391" s="214"/>
      <c r="C391" s="214"/>
      <c r="D391" s="214"/>
      <c r="E391" s="214"/>
      <c r="F391" s="214"/>
      <c r="G391" s="214"/>
      <c r="H391" s="214"/>
      <c r="I391" s="215"/>
    </row>
    <row r="392" spans="1:9" s="12" customFormat="1" ht="22.5" customHeight="1">
      <c r="A392" s="85" t="s">
        <v>203</v>
      </c>
      <c r="B392" s="206" t="s">
        <v>234</v>
      </c>
      <c r="C392" s="135">
        <v>0</v>
      </c>
      <c r="D392" s="89"/>
      <c r="E392" s="82"/>
      <c r="F392" s="82"/>
      <c r="G392" s="82"/>
      <c r="H392" s="148">
        <v>24448481</v>
      </c>
      <c r="I392" s="149">
        <v>24448481</v>
      </c>
    </row>
    <row r="393" spans="1:9" s="12" customFormat="1" ht="20.100000000000001" customHeight="1">
      <c r="A393" s="216" t="s">
        <v>76</v>
      </c>
      <c r="B393" s="217"/>
      <c r="C393" s="136">
        <f>SUM(C392)</f>
        <v>0</v>
      </c>
      <c r="D393" s="89"/>
      <c r="E393" s="82"/>
      <c r="F393" s="82"/>
      <c r="G393" s="82"/>
      <c r="H393" s="151">
        <f>SUM(H392)</f>
        <v>24448481</v>
      </c>
      <c r="I393" s="155">
        <f>SUM(I392)</f>
        <v>24448481</v>
      </c>
    </row>
    <row r="394" spans="1:9" s="12" customFormat="1" ht="20.100000000000001" customHeight="1">
      <c r="A394" s="213" t="s">
        <v>28</v>
      </c>
      <c r="B394" s="214"/>
      <c r="C394" s="214"/>
      <c r="D394" s="214"/>
      <c r="E394" s="214"/>
      <c r="F394" s="214"/>
      <c r="G394" s="214"/>
      <c r="H394" s="214"/>
      <c r="I394" s="215"/>
    </row>
    <row r="395" spans="1:9" s="12" customFormat="1" ht="15" customHeight="1">
      <c r="A395" s="84" t="s">
        <v>222</v>
      </c>
      <c r="B395" s="22" t="s">
        <v>235</v>
      </c>
      <c r="C395" s="18"/>
      <c r="D395" s="137"/>
      <c r="E395" s="80"/>
      <c r="F395" s="80"/>
      <c r="G395" s="80"/>
      <c r="H395" s="137">
        <v>14615020</v>
      </c>
      <c r="I395" s="147">
        <v>14615020</v>
      </c>
    </row>
    <row r="396" spans="1:9" s="12" customFormat="1" ht="15" customHeight="1">
      <c r="A396" s="84" t="s">
        <v>223</v>
      </c>
      <c r="B396" s="22" t="s">
        <v>236</v>
      </c>
      <c r="C396" s="18">
        <v>0</v>
      </c>
      <c r="D396" s="137"/>
      <c r="E396" s="80"/>
      <c r="F396" s="80"/>
      <c r="G396" s="80"/>
      <c r="H396" s="137">
        <v>3946055</v>
      </c>
      <c r="I396" s="147">
        <v>3946055</v>
      </c>
    </row>
    <row r="397" spans="1:9" s="12" customFormat="1" ht="15" customHeight="1">
      <c r="A397" s="85" t="s">
        <v>50</v>
      </c>
      <c r="B397" s="32" t="s">
        <v>186</v>
      </c>
      <c r="C397" s="21"/>
      <c r="D397" s="148"/>
      <c r="E397" s="81"/>
      <c r="F397" s="81"/>
      <c r="G397" s="81"/>
      <c r="H397" s="148">
        <f>SUM(H395:H396)</f>
        <v>18561075</v>
      </c>
      <c r="I397" s="149">
        <f>SUM(I395:I396)</f>
        <v>18561075</v>
      </c>
    </row>
    <row r="398" spans="1:9" s="12" customFormat="1" ht="15" customHeight="1">
      <c r="A398" s="84" t="s">
        <v>237</v>
      </c>
      <c r="B398" s="22" t="s">
        <v>238</v>
      </c>
      <c r="C398" s="18"/>
      <c r="D398" s="89"/>
      <c r="E398" s="82"/>
      <c r="F398" s="82"/>
      <c r="G398" s="82"/>
      <c r="H398" s="137">
        <v>3520453</v>
      </c>
      <c r="I398" s="147">
        <v>3520453</v>
      </c>
    </row>
    <row r="399" spans="1:9" s="12" customFormat="1" ht="15" customHeight="1">
      <c r="A399" s="84" t="s">
        <v>240</v>
      </c>
      <c r="B399" s="22" t="s">
        <v>241</v>
      </c>
      <c r="C399" s="18">
        <v>0</v>
      </c>
      <c r="D399" s="89"/>
      <c r="E399" s="82"/>
      <c r="F399" s="82"/>
      <c r="G399" s="82"/>
      <c r="H399" s="137">
        <v>1115300</v>
      </c>
      <c r="I399" s="147">
        <v>1115300</v>
      </c>
    </row>
    <row r="400" spans="1:9" s="12" customFormat="1" ht="15" customHeight="1">
      <c r="A400" s="207" t="s">
        <v>239</v>
      </c>
      <c r="B400" s="61" t="s">
        <v>165</v>
      </c>
      <c r="C400" s="62"/>
      <c r="D400" s="92"/>
      <c r="E400" s="78"/>
      <c r="F400" s="78"/>
      <c r="G400" s="78"/>
      <c r="H400" s="92">
        <v>1251653</v>
      </c>
      <c r="I400" s="103">
        <v>1251653</v>
      </c>
    </row>
    <row r="401" spans="1:9" s="12" customFormat="1" ht="15" customHeight="1">
      <c r="A401" s="85" t="s">
        <v>51</v>
      </c>
      <c r="B401" s="32" t="s">
        <v>22</v>
      </c>
      <c r="C401" s="21">
        <f>SUM(C397:C400)</f>
        <v>0</v>
      </c>
      <c r="D401" s="148"/>
      <c r="E401" s="81"/>
      <c r="F401" s="81"/>
      <c r="G401" s="81"/>
      <c r="H401" s="148">
        <f>SUM(H398:H400)</f>
        <v>5887406</v>
      </c>
      <c r="I401" s="149">
        <f>SUM(I398:I400)</f>
        <v>5887406</v>
      </c>
    </row>
    <row r="402" spans="1:9" s="12" customFormat="1" ht="20.100000000000001" customHeight="1" thickBot="1">
      <c r="A402" s="218" t="s">
        <v>69</v>
      </c>
      <c r="B402" s="219"/>
      <c r="C402" s="87">
        <f>C391+C392+C397</f>
        <v>0</v>
      </c>
      <c r="D402" s="91"/>
      <c r="E402" s="88"/>
      <c r="F402" s="88"/>
      <c r="G402" s="88"/>
      <c r="H402" s="166">
        <f>H397+H401</f>
        <v>24448481</v>
      </c>
      <c r="I402" s="167">
        <f>I397+I401</f>
        <v>24448481</v>
      </c>
    </row>
    <row r="403" spans="1:9" s="12" customFormat="1" ht="20.100000000000001" customHeight="1" thickBot="1">
      <c r="A403" s="53"/>
      <c r="B403" s="53"/>
      <c r="C403" s="204"/>
      <c r="D403" s="205"/>
      <c r="E403" s="205"/>
      <c r="F403" s="205"/>
      <c r="G403" s="205"/>
      <c r="H403" s="36"/>
      <c r="I403" s="36"/>
    </row>
    <row r="404" spans="1:9" s="12" customFormat="1" ht="20.100000000000001" customHeight="1">
      <c r="A404" s="220" t="s">
        <v>143</v>
      </c>
      <c r="B404" s="222" t="s">
        <v>247</v>
      </c>
      <c r="C404" s="224" t="s">
        <v>9</v>
      </c>
      <c r="D404" s="95"/>
      <c r="E404" s="96"/>
      <c r="F404" s="96"/>
      <c r="G404" s="96"/>
      <c r="H404" s="226" t="s">
        <v>205</v>
      </c>
      <c r="I404" s="228" t="s">
        <v>206</v>
      </c>
    </row>
    <row r="405" spans="1:9" s="12" customFormat="1" ht="20.100000000000001" customHeight="1">
      <c r="A405" s="221"/>
      <c r="B405" s="223"/>
      <c r="C405" s="225"/>
      <c r="D405" s="89"/>
      <c r="E405" s="82"/>
      <c r="F405" s="82"/>
      <c r="G405" s="82"/>
      <c r="H405" s="227"/>
      <c r="I405" s="229"/>
    </row>
    <row r="406" spans="1:9" s="12" customFormat="1" ht="20.100000000000001" customHeight="1">
      <c r="A406" s="221"/>
      <c r="B406" s="223"/>
      <c r="C406" s="225"/>
      <c r="D406" s="89"/>
      <c r="E406" s="82"/>
      <c r="F406" s="82"/>
      <c r="G406" s="82"/>
      <c r="H406" s="227"/>
      <c r="I406" s="229"/>
    </row>
    <row r="407" spans="1:9" s="12" customFormat="1" ht="20.100000000000001" customHeight="1">
      <c r="A407" s="213" t="s">
        <v>27</v>
      </c>
      <c r="B407" s="214"/>
      <c r="C407" s="214"/>
      <c r="D407" s="214"/>
      <c r="E407" s="214"/>
      <c r="F407" s="214"/>
      <c r="G407" s="214"/>
      <c r="H407" s="214"/>
      <c r="I407" s="215"/>
    </row>
    <row r="408" spans="1:9" s="12" customFormat="1" ht="20.100000000000001" customHeight="1">
      <c r="A408" s="85" t="s">
        <v>96</v>
      </c>
      <c r="B408" s="206" t="s">
        <v>97</v>
      </c>
      <c r="C408" s="135">
        <v>0</v>
      </c>
      <c r="D408" s="89"/>
      <c r="E408" s="82"/>
      <c r="F408" s="82"/>
      <c r="G408" s="82"/>
      <c r="H408" s="148">
        <v>1800000</v>
      </c>
      <c r="I408" s="149">
        <v>1800000</v>
      </c>
    </row>
    <row r="409" spans="1:9" s="12" customFormat="1" ht="20.100000000000001" customHeight="1">
      <c r="A409" s="216" t="s">
        <v>76</v>
      </c>
      <c r="B409" s="217"/>
      <c r="C409" s="136">
        <f>SUM(C408)</f>
        <v>0</v>
      </c>
      <c r="D409" s="89"/>
      <c r="E409" s="82"/>
      <c r="F409" s="82"/>
      <c r="G409" s="82"/>
      <c r="H409" s="151">
        <f>SUM(H408)</f>
        <v>1800000</v>
      </c>
      <c r="I409" s="155">
        <f>SUM(I408)</f>
        <v>1800000</v>
      </c>
    </row>
    <row r="410" spans="1:9" s="12" customFormat="1" ht="20.100000000000001" customHeight="1">
      <c r="A410" s="213" t="s">
        <v>28</v>
      </c>
      <c r="B410" s="214"/>
      <c r="C410" s="214"/>
      <c r="D410" s="214"/>
      <c r="E410" s="214"/>
      <c r="F410" s="214"/>
      <c r="G410" s="214"/>
      <c r="H410" s="214"/>
      <c r="I410" s="215"/>
    </row>
    <row r="411" spans="1:9" s="12" customFormat="1" ht="20.100000000000001" customHeight="1">
      <c r="A411" s="85" t="s">
        <v>242</v>
      </c>
      <c r="B411" s="32" t="s">
        <v>243</v>
      </c>
      <c r="C411" s="21"/>
      <c r="D411" s="148"/>
      <c r="E411" s="81"/>
      <c r="F411" s="81"/>
      <c r="G411" s="81"/>
      <c r="H411" s="148">
        <v>380000</v>
      </c>
      <c r="I411" s="149">
        <v>380000</v>
      </c>
    </row>
    <row r="412" spans="1:9" s="12" customFormat="1" ht="20.100000000000001" customHeight="1">
      <c r="A412" s="85" t="s">
        <v>63</v>
      </c>
      <c r="B412" s="32" t="s">
        <v>244</v>
      </c>
      <c r="C412" s="21">
        <v>0</v>
      </c>
      <c r="D412" s="148"/>
      <c r="E412" s="81"/>
      <c r="F412" s="81"/>
      <c r="G412" s="81"/>
      <c r="H412" s="148">
        <v>139812</v>
      </c>
      <c r="I412" s="149">
        <v>139812</v>
      </c>
    </row>
    <row r="413" spans="1:9" s="12" customFormat="1" ht="20.100000000000001" customHeight="1">
      <c r="A413" s="84" t="s">
        <v>57</v>
      </c>
      <c r="B413" s="22" t="s">
        <v>58</v>
      </c>
      <c r="C413" s="18"/>
      <c r="D413" s="137"/>
      <c r="E413" s="80"/>
      <c r="F413" s="80"/>
      <c r="G413" s="80"/>
      <c r="H413" s="137">
        <v>1168346</v>
      </c>
      <c r="I413" s="147">
        <v>1168346</v>
      </c>
    </row>
    <row r="414" spans="1:9" s="12" customFormat="1" ht="20.100000000000001" customHeight="1">
      <c r="A414" s="84" t="s">
        <v>245</v>
      </c>
      <c r="B414" s="22" t="s">
        <v>131</v>
      </c>
      <c r="C414" s="18"/>
      <c r="D414" s="89"/>
      <c r="E414" s="82"/>
      <c r="F414" s="82"/>
      <c r="G414" s="82"/>
      <c r="H414" s="137">
        <v>111842</v>
      </c>
      <c r="I414" s="147">
        <v>111842</v>
      </c>
    </row>
    <row r="415" spans="1:9" s="12" customFormat="1" ht="20.100000000000001" customHeight="1">
      <c r="A415" s="85" t="s">
        <v>62</v>
      </c>
      <c r="B415" s="32" t="s">
        <v>2</v>
      </c>
      <c r="C415" s="21">
        <v>0</v>
      </c>
      <c r="D415" s="148"/>
      <c r="E415" s="81"/>
      <c r="F415" s="81"/>
      <c r="G415" s="81"/>
      <c r="H415" s="148">
        <f>SUM(H413:H414)</f>
        <v>1280188</v>
      </c>
      <c r="I415" s="149">
        <f>SUM(I413:I414)</f>
        <v>1280188</v>
      </c>
    </row>
    <row r="416" spans="1:9" s="12" customFormat="1" ht="20.100000000000001" customHeight="1" thickBot="1">
      <c r="A416" s="218" t="s">
        <v>69</v>
      </c>
      <c r="B416" s="219"/>
      <c r="C416" s="87">
        <f>C405+C406+C411</f>
        <v>0</v>
      </c>
      <c r="D416" s="91"/>
      <c r="E416" s="88"/>
      <c r="F416" s="88"/>
      <c r="G416" s="88"/>
      <c r="H416" s="166">
        <f>H411+H412+H415</f>
        <v>1800000</v>
      </c>
      <c r="I416" s="167">
        <f>I411+I412+I415</f>
        <v>1800000</v>
      </c>
    </row>
    <row r="417" spans="1:13" s="12" customFormat="1" ht="20.100000000000001" customHeight="1" thickBot="1">
      <c r="A417" s="53"/>
      <c r="B417" s="53"/>
      <c r="C417" s="204"/>
      <c r="D417" s="205"/>
      <c r="E417" s="205"/>
      <c r="F417" s="205"/>
      <c r="G417" s="205"/>
      <c r="H417" s="36"/>
      <c r="I417" s="36"/>
    </row>
    <row r="418" spans="1:13" s="12" customFormat="1" ht="20.100000000000001" customHeight="1">
      <c r="A418" s="220" t="s">
        <v>143</v>
      </c>
      <c r="B418" s="222" t="s">
        <v>249</v>
      </c>
      <c r="C418" s="224" t="s">
        <v>9</v>
      </c>
      <c r="D418" s="112"/>
      <c r="E418" s="112"/>
      <c r="F418" s="112"/>
      <c r="G418" s="112"/>
      <c r="H418" s="226" t="s">
        <v>205</v>
      </c>
      <c r="I418" s="228" t="s">
        <v>206</v>
      </c>
    </row>
    <row r="419" spans="1:13" s="12" customFormat="1" ht="20.100000000000001" customHeight="1">
      <c r="A419" s="221"/>
      <c r="B419" s="223"/>
      <c r="C419" s="225"/>
      <c r="D419" s="111"/>
      <c r="E419" s="111"/>
      <c r="F419" s="111"/>
      <c r="G419" s="111"/>
      <c r="H419" s="227"/>
      <c r="I419" s="229"/>
    </row>
    <row r="420" spans="1:13" s="12" customFormat="1" ht="20.100000000000001" customHeight="1">
      <c r="A420" s="221"/>
      <c r="B420" s="223"/>
      <c r="C420" s="225"/>
      <c r="D420" s="111"/>
      <c r="E420" s="111"/>
      <c r="F420" s="111"/>
      <c r="G420" s="111"/>
      <c r="H420" s="227"/>
      <c r="I420" s="229"/>
    </row>
    <row r="421" spans="1:13" s="12" customFormat="1" ht="20.100000000000001" customHeight="1">
      <c r="A421" s="260" t="s">
        <v>254</v>
      </c>
      <c r="B421" s="261"/>
      <c r="C421" s="261"/>
      <c r="D421" s="261"/>
      <c r="E421" s="261"/>
      <c r="F421" s="261"/>
      <c r="G421" s="261"/>
      <c r="H421" s="261"/>
      <c r="I421" s="262"/>
    </row>
    <row r="422" spans="1:13" s="12" customFormat="1" ht="20.100000000000001" customHeight="1">
      <c r="A422" s="210" t="s">
        <v>250</v>
      </c>
      <c r="B422" s="200" t="s">
        <v>251</v>
      </c>
      <c r="C422" s="198"/>
      <c r="D422" s="111"/>
      <c r="E422" s="111"/>
      <c r="F422" s="111"/>
      <c r="G422" s="111"/>
      <c r="H422" s="181">
        <v>510000</v>
      </c>
      <c r="I422" s="182">
        <v>510000</v>
      </c>
    </row>
    <row r="423" spans="1:13" s="12" customFormat="1" ht="20.100000000000001" customHeight="1">
      <c r="A423" s="211" t="s">
        <v>47</v>
      </c>
      <c r="B423" s="209" t="s">
        <v>252</v>
      </c>
      <c r="C423" s="198"/>
      <c r="D423" s="111"/>
      <c r="E423" s="111"/>
      <c r="F423" s="111"/>
      <c r="G423" s="111"/>
      <c r="H423" s="181">
        <v>137700</v>
      </c>
      <c r="I423" s="182">
        <v>137700</v>
      </c>
    </row>
    <row r="424" spans="1:13" s="12" customFormat="1" ht="20.100000000000001" customHeight="1">
      <c r="A424" s="208" t="s">
        <v>62</v>
      </c>
      <c r="B424" s="209" t="s">
        <v>253</v>
      </c>
      <c r="C424" s="198"/>
      <c r="D424" s="111"/>
      <c r="E424" s="111"/>
      <c r="F424" s="111"/>
      <c r="G424" s="111"/>
      <c r="H424" s="181">
        <f>SUM(H422:H423)</f>
        <v>647700</v>
      </c>
      <c r="I424" s="182">
        <f>SUM(I422:I423)</f>
        <v>647700</v>
      </c>
    </row>
    <row r="425" spans="1:13" s="12" customFormat="1" ht="20.100000000000001" customHeight="1" thickBot="1">
      <c r="A425" s="218" t="s">
        <v>69</v>
      </c>
      <c r="B425" s="219"/>
      <c r="C425" s="198"/>
      <c r="D425" s="111"/>
      <c r="E425" s="111"/>
      <c r="F425" s="111"/>
      <c r="G425" s="111"/>
      <c r="H425" s="183">
        <f>SUM(H424)</f>
        <v>647700</v>
      </c>
      <c r="I425" s="184">
        <f>SUM(I424)</f>
        <v>647700</v>
      </c>
    </row>
    <row r="426" spans="1:13" s="12" customFormat="1" ht="20.100000000000001" customHeight="1">
      <c r="A426" s="53"/>
      <c r="B426" s="53"/>
      <c r="C426" s="204"/>
      <c r="D426" s="205"/>
      <c r="E426" s="205"/>
      <c r="F426" s="205"/>
      <c r="G426" s="205"/>
      <c r="H426" s="36"/>
      <c r="I426" s="36"/>
      <c r="M426" s="12" t="s">
        <v>256</v>
      </c>
    </row>
    <row r="427" spans="1:13" s="12" customFormat="1" ht="18.75" thickBot="1">
      <c r="A427" s="248"/>
      <c r="B427" s="249"/>
      <c r="C427" s="250"/>
    </row>
    <row r="428" spans="1:13" ht="14.25" customHeight="1">
      <c r="A428" s="220" t="s">
        <v>143</v>
      </c>
      <c r="B428" s="245" t="s">
        <v>194</v>
      </c>
      <c r="C428" s="224" t="s">
        <v>9</v>
      </c>
      <c r="D428" s="140"/>
      <c r="E428" s="90"/>
      <c r="F428" s="90"/>
      <c r="G428" s="90"/>
      <c r="H428" s="226" t="s">
        <v>205</v>
      </c>
      <c r="I428" s="228" t="s">
        <v>206</v>
      </c>
    </row>
    <row r="429" spans="1:13" ht="14.25">
      <c r="A429" s="221"/>
      <c r="B429" s="232"/>
      <c r="C429" s="225"/>
      <c r="D429" s="78"/>
      <c r="E429" s="78"/>
      <c r="F429" s="78"/>
      <c r="G429" s="78"/>
      <c r="H429" s="227"/>
      <c r="I429" s="229"/>
    </row>
    <row r="430" spans="1:13" ht="14.25">
      <c r="A430" s="221"/>
      <c r="B430" s="232"/>
      <c r="C430" s="225"/>
      <c r="D430" s="78"/>
      <c r="E430" s="78"/>
      <c r="F430" s="78"/>
      <c r="G430" s="78"/>
      <c r="H430" s="227"/>
      <c r="I430" s="229"/>
    </row>
    <row r="431" spans="1:13" ht="20.100000000000001" customHeight="1">
      <c r="A431" s="114" t="s">
        <v>94</v>
      </c>
      <c r="B431" s="49" t="s">
        <v>114</v>
      </c>
      <c r="C431" s="47">
        <f>C153</f>
        <v>54800041</v>
      </c>
      <c r="D431" s="78"/>
      <c r="E431" s="78"/>
      <c r="F431" s="78"/>
      <c r="G431" s="78"/>
      <c r="H431" s="153">
        <f>H153</f>
        <v>6827500</v>
      </c>
      <c r="I431" s="156">
        <f>I153</f>
        <v>61627541</v>
      </c>
    </row>
    <row r="432" spans="1:13" ht="20.100000000000001" customHeight="1">
      <c r="A432" s="114" t="s">
        <v>96</v>
      </c>
      <c r="B432" s="45" t="s">
        <v>115</v>
      </c>
      <c r="C432" s="47">
        <f>C163+C189+C229+C208+C335</f>
        <v>27725295</v>
      </c>
      <c r="D432" s="78"/>
      <c r="E432" s="78"/>
      <c r="F432" s="78"/>
      <c r="G432" s="78"/>
      <c r="H432" s="153">
        <f>H163+H189+H229+H208+H335+H11+H373+H408</f>
        <v>12683639</v>
      </c>
      <c r="I432" s="156">
        <f>I163+I189+I229+I208+I335+I11+I373+I408</f>
        <v>40408934</v>
      </c>
    </row>
    <row r="433" spans="1:13" ht="20.100000000000001" customHeight="1">
      <c r="A433" s="114" t="s">
        <v>203</v>
      </c>
      <c r="B433" s="45" t="s">
        <v>204</v>
      </c>
      <c r="C433" s="47">
        <f>C53</f>
        <v>2999984</v>
      </c>
      <c r="D433" s="78"/>
      <c r="E433" s="78"/>
      <c r="F433" s="78"/>
      <c r="G433" s="78"/>
      <c r="H433" s="153">
        <f>H393</f>
        <v>24448481</v>
      </c>
      <c r="I433" s="156">
        <f>I51+I393</f>
        <v>27448465</v>
      </c>
    </row>
    <row r="434" spans="1:13" ht="20.100000000000001" customHeight="1">
      <c r="A434" s="114" t="s">
        <v>113</v>
      </c>
      <c r="B434" s="50" t="s">
        <v>116</v>
      </c>
      <c r="C434" s="47">
        <f>C139+C140</f>
        <v>70960000</v>
      </c>
      <c r="D434" s="78"/>
      <c r="E434" s="78"/>
      <c r="F434" s="78"/>
      <c r="G434" s="78"/>
      <c r="H434" s="153">
        <f>H139+H140</f>
        <v>-4500000</v>
      </c>
      <c r="I434" s="156">
        <f>I139+I140</f>
        <v>66460000</v>
      </c>
    </row>
    <row r="435" spans="1:13" ht="20.100000000000001" customHeight="1">
      <c r="A435" s="114" t="s">
        <v>43</v>
      </c>
      <c r="B435" s="50" t="s">
        <v>80</v>
      </c>
      <c r="C435" s="47">
        <f>C10+C36+C102+C305</f>
        <v>14374919</v>
      </c>
      <c r="D435" s="78"/>
      <c r="E435" s="78"/>
      <c r="F435" s="78"/>
      <c r="G435" s="78"/>
      <c r="H435" s="153">
        <f>H10+H36+H102+H305+H52</f>
        <v>449539</v>
      </c>
      <c r="I435" s="156">
        <f>I10+I36+I102+I305+I52</f>
        <v>14824458</v>
      </c>
    </row>
    <row r="436" spans="1:13" ht="20.100000000000001" customHeight="1">
      <c r="A436" s="114" t="s">
        <v>82</v>
      </c>
      <c r="B436" s="45" t="s">
        <v>83</v>
      </c>
      <c r="C436" s="47">
        <f>C104</f>
        <v>25000</v>
      </c>
      <c r="D436" s="78"/>
      <c r="E436" s="78"/>
      <c r="F436" s="78"/>
      <c r="G436" s="78"/>
      <c r="H436" s="153">
        <f>H104</f>
        <v>0</v>
      </c>
      <c r="I436" s="156">
        <f>I104</f>
        <v>25000</v>
      </c>
    </row>
    <row r="437" spans="1:13" ht="20.100000000000001" customHeight="1">
      <c r="A437" s="114" t="s">
        <v>219</v>
      </c>
      <c r="B437" s="45" t="s">
        <v>220</v>
      </c>
      <c r="C437" s="47"/>
      <c r="D437" s="78"/>
      <c r="E437" s="78"/>
      <c r="F437" s="78"/>
      <c r="G437" s="78"/>
      <c r="H437" s="153">
        <f>H37+H86</f>
        <v>2045899</v>
      </c>
      <c r="I437" s="156">
        <f>I37+I86</f>
        <v>2045899</v>
      </c>
    </row>
    <row r="438" spans="1:13" ht="20.100000000000001" customHeight="1">
      <c r="A438" s="114" t="s">
        <v>85</v>
      </c>
      <c r="B438" s="45" t="s">
        <v>117</v>
      </c>
      <c r="C438" s="47">
        <f>C129</f>
        <v>47578453</v>
      </c>
      <c r="D438" s="78"/>
      <c r="E438" s="78"/>
      <c r="F438" s="78"/>
      <c r="G438" s="78"/>
      <c r="H438" s="153">
        <f>H129</f>
        <v>-5550885</v>
      </c>
      <c r="I438" s="156">
        <f>I129</f>
        <v>42027568</v>
      </c>
    </row>
    <row r="439" spans="1:13" ht="24.95" customHeight="1" thickBot="1">
      <c r="A439" s="246" t="s">
        <v>0</v>
      </c>
      <c r="B439" s="247"/>
      <c r="C439" s="141">
        <f>SUM(C431:C438)</f>
        <v>218463692</v>
      </c>
      <c r="D439" s="142"/>
      <c r="E439" s="142"/>
      <c r="F439" s="142"/>
      <c r="G439" s="142"/>
      <c r="H439" s="132">
        <f>SUM(H431:H438)</f>
        <v>36404173</v>
      </c>
      <c r="I439" s="150">
        <f>SUM(I431:I438)</f>
        <v>254867865</v>
      </c>
    </row>
    <row r="440" spans="1:13" ht="16.5" thickBot="1">
      <c r="B440" s="41"/>
      <c r="C440" s="42"/>
    </row>
    <row r="441" spans="1:13" ht="14.25" customHeight="1">
      <c r="A441" s="220" t="s">
        <v>143</v>
      </c>
      <c r="B441" s="245" t="s">
        <v>195</v>
      </c>
      <c r="C441" s="222" t="s">
        <v>9</v>
      </c>
      <c r="D441" s="90"/>
      <c r="E441" s="90"/>
      <c r="F441" s="90"/>
      <c r="G441" s="90"/>
      <c r="H441" s="226" t="s">
        <v>205</v>
      </c>
      <c r="I441" s="228" t="s">
        <v>206</v>
      </c>
    </row>
    <row r="442" spans="1:13" ht="16.5" customHeight="1">
      <c r="A442" s="221"/>
      <c r="B442" s="232"/>
      <c r="C442" s="223"/>
      <c r="D442" s="78"/>
      <c r="E442" s="78"/>
      <c r="F442" s="78"/>
      <c r="G442" s="78"/>
      <c r="H442" s="227"/>
      <c r="I442" s="229"/>
    </row>
    <row r="443" spans="1:13" ht="16.5" customHeight="1">
      <c r="A443" s="221"/>
      <c r="B443" s="232"/>
      <c r="C443" s="223"/>
      <c r="D443" s="78"/>
      <c r="E443" s="78"/>
      <c r="F443" s="78"/>
      <c r="G443" s="78"/>
      <c r="H443" s="227"/>
      <c r="I443" s="229"/>
      <c r="M443" s="12"/>
    </row>
    <row r="444" spans="1:13" s="26" customFormat="1" ht="20.100000000000001" customHeight="1">
      <c r="A444" s="114" t="s">
        <v>52</v>
      </c>
      <c r="B444" s="51" t="s">
        <v>5</v>
      </c>
      <c r="C444" s="47">
        <f>C15+C57+C166+C231+C257+C271+C285+C323+C338</f>
        <v>41940738</v>
      </c>
      <c r="D444" s="116"/>
      <c r="E444" s="116"/>
      <c r="F444" s="116"/>
      <c r="G444" s="116"/>
      <c r="H444" s="153">
        <f>H15+H57+H166+H231+H257+H271+H285+H323+H338+H375+H411</f>
        <v>2814368</v>
      </c>
      <c r="I444" s="201">
        <f>I15+I57+I166+I231+I257+I271+I285+I323+I338+I375+I411</f>
        <v>44755106</v>
      </c>
    </row>
    <row r="445" spans="1:13" s="26" customFormat="1" ht="20.100000000000001" customHeight="1">
      <c r="A445" s="114" t="s">
        <v>63</v>
      </c>
      <c r="B445" s="51" t="s">
        <v>6</v>
      </c>
      <c r="C445" s="47">
        <f>C16+C58+C167+C232+C258+C272+C286+C324+C339</f>
        <v>7298243</v>
      </c>
      <c r="D445" s="116"/>
      <c r="E445" s="116"/>
      <c r="F445" s="116"/>
      <c r="G445" s="116"/>
      <c r="H445" s="153">
        <f>H16+H58+H167+H232+H258+H272+H286+H324+H339+H376+H412</f>
        <v>339868</v>
      </c>
      <c r="I445" s="201">
        <f>I16+I58+I167+I232+I258+I272+I286+I324+I339+I376+I412</f>
        <v>7638111</v>
      </c>
    </row>
    <row r="446" spans="1:13" s="26" customFormat="1" ht="20.100000000000001" customHeight="1">
      <c r="A446" s="114" t="s">
        <v>62</v>
      </c>
      <c r="B446" s="51" t="s">
        <v>2</v>
      </c>
      <c r="C446" s="47">
        <f>C22+C62+C78+C112+C121+C173+C182+C195+C235+C264+C278+C289+C300+C316+C328+C344+C40+C356</f>
        <v>54531928</v>
      </c>
      <c r="D446" s="116"/>
      <c r="E446" s="116"/>
      <c r="F446" s="116"/>
      <c r="G446" s="116"/>
      <c r="H446" s="153">
        <f>H22+H62+H78+H112+H121+H173+H182+H195+H235+H264+H278+H289+H300+H316+H328+H344+H40+H356+H366+H381+H415+H424</f>
        <v>3267777</v>
      </c>
      <c r="I446" s="201">
        <f>I22+I62+I78+I112+I121+I173+I182+I195+I235+I264+I278+I289+I300+I316+I328+I344+I40+I356+I366+I381+I415+I424</f>
        <v>57799705</v>
      </c>
    </row>
    <row r="447" spans="1:13" s="26" customFormat="1" ht="20.100000000000001" customHeight="1">
      <c r="A447" s="114" t="s">
        <v>51</v>
      </c>
      <c r="B447" s="51" t="s">
        <v>22</v>
      </c>
      <c r="C447" s="47">
        <f>C43+C68</f>
        <v>7670000</v>
      </c>
      <c r="D447" s="116"/>
      <c r="E447" s="116"/>
      <c r="F447" s="116"/>
      <c r="G447" s="116"/>
      <c r="H447" s="153">
        <f>H43+H68+H401</f>
        <v>3717406</v>
      </c>
      <c r="I447" s="201">
        <f>I43+I68+I401</f>
        <v>11387406</v>
      </c>
    </row>
    <row r="448" spans="1:13" s="26" customFormat="1" ht="20.100000000000001" customHeight="1">
      <c r="A448" s="114" t="s">
        <v>110</v>
      </c>
      <c r="B448" s="51" t="s">
        <v>13</v>
      </c>
      <c r="C448" s="47">
        <f>C176+C220+C250</f>
        <v>11436100</v>
      </c>
      <c r="D448" s="116"/>
      <c r="E448" s="116"/>
      <c r="F448" s="116"/>
      <c r="G448" s="116"/>
      <c r="H448" s="153">
        <f>H157+H176+H220+H250+H92</f>
        <v>2096666</v>
      </c>
      <c r="I448" s="201">
        <f>I176+I220+I250+I157+I92</f>
        <v>13532766</v>
      </c>
    </row>
    <row r="449" spans="1:9" s="26" customFormat="1" ht="20.100000000000001" customHeight="1">
      <c r="A449" s="114" t="s">
        <v>70</v>
      </c>
      <c r="B449" s="51" t="s">
        <v>14</v>
      </c>
      <c r="C449" s="47">
        <f>C91</f>
        <v>2500000</v>
      </c>
      <c r="D449" s="116"/>
      <c r="E449" s="116"/>
      <c r="F449" s="116"/>
      <c r="G449" s="116"/>
      <c r="H449" s="153">
        <f>H91</f>
        <v>0</v>
      </c>
      <c r="I449" s="201">
        <f>I91</f>
        <v>2500000</v>
      </c>
    </row>
    <row r="450" spans="1:9" s="26" customFormat="1" ht="20.100000000000001" customHeight="1">
      <c r="A450" s="114" t="s">
        <v>111</v>
      </c>
      <c r="B450" s="51" t="s">
        <v>136</v>
      </c>
      <c r="C450" s="47">
        <f>C213</f>
        <v>67723374</v>
      </c>
      <c r="D450" s="116"/>
      <c r="E450" s="116"/>
      <c r="F450" s="116"/>
      <c r="G450" s="116"/>
      <c r="H450" s="153">
        <f>H213</f>
        <v>134400</v>
      </c>
      <c r="I450" s="201">
        <f>I213</f>
        <v>67857774</v>
      </c>
    </row>
    <row r="451" spans="1:9" s="26" customFormat="1" ht="20.100000000000001" customHeight="1">
      <c r="A451" s="114" t="s">
        <v>112</v>
      </c>
      <c r="B451" s="51" t="s">
        <v>34</v>
      </c>
      <c r="C451" s="47">
        <f>C27+C44</f>
        <v>20314472</v>
      </c>
      <c r="D451" s="116"/>
      <c r="E451" s="116"/>
      <c r="F451" s="116"/>
      <c r="G451" s="116"/>
      <c r="H451" s="153">
        <f>H27+H44</f>
        <v>-259198</v>
      </c>
      <c r="I451" s="201">
        <f>I27+I44</f>
        <v>20055274</v>
      </c>
    </row>
    <row r="452" spans="1:9" s="26" customFormat="1" ht="20.100000000000001" customHeight="1">
      <c r="A452" s="114" t="s">
        <v>50</v>
      </c>
      <c r="B452" s="51" t="s">
        <v>164</v>
      </c>
      <c r="C452" s="47">
        <f>C25+C65+C238+C303</f>
        <v>5048837</v>
      </c>
      <c r="D452" s="116"/>
      <c r="E452" s="116"/>
      <c r="F452" s="116"/>
      <c r="G452" s="116"/>
      <c r="H452" s="153">
        <f>H25+H65+H238+H303+H385+H397+H347+H198</f>
        <v>24292886</v>
      </c>
      <c r="I452" s="201">
        <f>I25+I65+I238+I303+I385+I397+I347+I198</f>
        <v>29341723</v>
      </c>
    </row>
    <row r="453" spans="1:9" ht="24.95" customHeight="1" thickBot="1">
      <c r="A453" s="243" t="s">
        <v>15</v>
      </c>
      <c r="B453" s="244"/>
      <c r="C453" s="138">
        <f>SUM(C444:C452)</f>
        <v>218463692</v>
      </c>
      <c r="D453" s="142"/>
      <c r="E453" s="142"/>
      <c r="F453" s="142"/>
      <c r="G453" s="142"/>
      <c r="H453" s="132">
        <f>SUM(H444:H452)</f>
        <v>36404173</v>
      </c>
      <c r="I453" s="150">
        <f>SUM(I444:I452)</f>
        <v>254867865</v>
      </c>
    </row>
    <row r="454" spans="1:9" ht="24.95" customHeight="1">
      <c r="A454" s="58"/>
      <c r="B454" s="58"/>
      <c r="C454" s="59"/>
    </row>
  </sheetData>
  <mergeCells count="247">
    <mergeCell ref="A418:A420"/>
    <mergeCell ref="B418:B420"/>
    <mergeCell ref="C418:C420"/>
    <mergeCell ref="H418:H420"/>
    <mergeCell ref="I418:I420"/>
    <mergeCell ref="A421:I421"/>
    <mergeCell ref="A425:B425"/>
    <mergeCell ref="A86:B86"/>
    <mergeCell ref="A353:I353"/>
    <mergeCell ref="A295:I295"/>
    <mergeCell ref="H308:H310"/>
    <mergeCell ref="I308:I310"/>
    <mergeCell ref="A226:I226"/>
    <mergeCell ref="A230:I230"/>
    <mergeCell ref="H241:H243"/>
    <mergeCell ref="I241:I243"/>
    <mergeCell ref="A244:I244"/>
    <mergeCell ref="H253:H255"/>
    <mergeCell ref="I253:I255"/>
    <mergeCell ref="A256:I256"/>
    <mergeCell ref="H267:H269"/>
    <mergeCell ref="I267:I269"/>
    <mergeCell ref="A239:B239"/>
    <mergeCell ref="A241:A243"/>
    <mergeCell ref="H428:H430"/>
    <mergeCell ref="I428:I430"/>
    <mergeCell ref="H441:H443"/>
    <mergeCell ref="I441:I443"/>
    <mergeCell ref="A1:I1"/>
    <mergeCell ref="A3:I3"/>
    <mergeCell ref="A5:I5"/>
    <mergeCell ref="A9:I9"/>
    <mergeCell ref="A311:I311"/>
    <mergeCell ref="H319:H321"/>
    <mergeCell ref="I319:I321"/>
    <mergeCell ref="A322:I322"/>
    <mergeCell ref="H331:H333"/>
    <mergeCell ref="I331:I333"/>
    <mergeCell ref="A334:I334"/>
    <mergeCell ref="A337:I337"/>
    <mergeCell ref="H350:H352"/>
    <mergeCell ref="I350:I352"/>
    <mergeCell ref="A270:I270"/>
    <mergeCell ref="H281:H283"/>
    <mergeCell ref="I281:I283"/>
    <mergeCell ref="A284:I284"/>
    <mergeCell ref="H292:H294"/>
    <mergeCell ref="I292:I294"/>
    <mergeCell ref="B241:B243"/>
    <mergeCell ref="C241:C243"/>
    <mergeCell ref="H185:H187"/>
    <mergeCell ref="I185:I187"/>
    <mergeCell ref="A188:I188"/>
    <mergeCell ref="A191:I191"/>
    <mergeCell ref="H201:H203"/>
    <mergeCell ref="I201:I203"/>
    <mergeCell ref="A204:I204"/>
    <mergeCell ref="A209:I209"/>
    <mergeCell ref="H223:H225"/>
    <mergeCell ref="I223:I225"/>
    <mergeCell ref="A190:B190"/>
    <mergeCell ref="B201:B203"/>
    <mergeCell ref="C201:C203"/>
    <mergeCell ref="A199:B199"/>
    <mergeCell ref="A201:A203"/>
    <mergeCell ref="A98:I98"/>
    <mergeCell ref="A106:I106"/>
    <mergeCell ref="H115:H117"/>
    <mergeCell ref="I115:I117"/>
    <mergeCell ref="A118:I118"/>
    <mergeCell ref="H124:H126"/>
    <mergeCell ref="I124:I126"/>
    <mergeCell ref="A127:I127"/>
    <mergeCell ref="H132:H134"/>
    <mergeCell ref="I132:I134"/>
    <mergeCell ref="B114:C114"/>
    <mergeCell ref="A105:B105"/>
    <mergeCell ref="A113:B113"/>
    <mergeCell ref="A122:B122"/>
    <mergeCell ref="B115:B117"/>
    <mergeCell ref="C115:C117"/>
    <mergeCell ref="B132:B134"/>
    <mergeCell ref="A130:B130"/>
    <mergeCell ref="B124:B126"/>
    <mergeCell ref="A50:I50"/>
    <mergeCell ref="A54:I54"/>
    <mergeCell ref="H71:H73"/>
    <mergeCell ref="I71:I73"/>
    <mergeCell ref="A74:I74"/>
    <mergeCell ref="A87:I87"/>
    <mergeCell ref="H81:H83"/>
    <mergeCell ref="I81:I83"/>
    <mergeCell ref="H95:H97"/>
    <mergeCell ref="I95:I97"/>
    <mergeCell ref="B71:B73"/>
    <mergeCell ref="C71:C73"/>
    <mergeCell ref="A69:B69"/>
    <mergeCell ref="A71:A73"/>
    <mergeCell ref="B95:B97"/>
    <mergeCell ref="C95:C97"/>
    <mergeCell ref="A93:B93"/>
    <mergeCell ref="A95:A97"/>
    <mergeCell ref="B81:B83"/>
    <mergeCell ref="C81:C83"/>
    <mergeCell ref="A81:A83"/>
    <mergeCell ref="A79:B79"/>
    <mergeCell ref="A53:B53"/>
    <mergeCell ref="A84:I84"/>
    <mergeCell ref="H6:H8"/>
    <mergeCell ref="I6:I8"/>
    <mergeCell ref="A13:I13"/>
    <mergeCell ref="H30:H32"/>
    <mergeCell ref="I30:I32"/>
    <mergeCell ref="A33:I33"/>
    <mergeCell ref="A39:I39"/>
    <mergeCell ref="H47:H49"/>
    <mergeCell ref="I47:I49"/>
    <mergeCell ref="B47:B49"/>
    <mergeCell ref="C47:C49"/>
    <mergeCell ref="A47:A49"/>
    <mergeCell ref="A45:B45"/>
    <mergeCell ref="B6:B8"/>
    <mergeCell ref="C6:C8"/>
    <mergeCell ref="A30:A32"/>
    <mergeCell ref="B30:B32"/>
    <mergeCell ref="C30:C32"/>
    <mergeCell ref="A38:B38"/>
    <mergeCell ref="A6:A8"/>
    <mergeCell ref="A12:B12"/>
    <mergeCell ref="A28:B28"/>
    <mergeCell ref="A336:B336"/>
    <mergeCell ref="C253:C255"/>
    <mergeCell ref="A221:B221"/>
    <mergeCell ref="A159:A161"/>
    <mergeCell ref="B159:B161"/>
    <mergeCell ref="C159:C161"/>
    <mergeCell ref="B185:B187"/>
    <mergeCell ref="C185:C187"/>
    <mergeCell ref="A183:B183"/>
    <mergeCell ref="A185:A187"/>
    <mergeCell ref="A177:B177"/>
    <mergeCell ref="A164:B164"/>
    <mergeCell ref="A175:C175"/>
    <mergeCell ref="A229:B229"/>
    <mergeCell ref="B223:B225"/>
    <mergeCell ref="B292:B294"/>
    <mergeCell ref="C223:C225"/>
    <mergeCell ref="B253:B255"/>
    <mergeCell ref="A265:B265"/>
    <mergeCell ref="A267:A269"/>
    <mergeCell ref="A279:B279"/>
    <mergeCell ref="A223:A225"/>
    <mergeCell ref="A253:A255"/>
    <mergeCell ref="A251:B251"/>
    <mergeCell ref="A146:I146"/>
    <mergeCell ref="A453:B453"/>
    <mergeCell ref="A306:B306"/>
    <mergeCell ref="B441:B443"/>
    <mergeCell ref="C441:C443"/>
    <mergeCell ref="B428:B430"/>
    <mergeCell ref="C428:C430"/>
    <mergeCell ref="A439:B439"/>
    <mergeCell ref="A329:B329"/>
    <mergeCell ref="A428:A430"/>
    <mergeCell ref="B319:B321"/>
    <mergeCell ref="C319:C321"/>
    <mergeCell ref="A317:B317"/>
    <mergeCell ref="A319:A321"/>
    <mergeCell ref="B308:B310"/>
    <mergeCell ref="C308:C310"/>
    <mergeCell ref="A350:A352"/>
    <mergeCell ref="B350:B352"/>
    <mergeCell ref="C350:C352"/>
    <mergeCell ref="A357:B357"/>
    <mergeCell ref="A331:A333"/>
    <mergeCell ref="A348:B348"/>
    <mergeCell ref="A427:C427"/>
    <mergeCell ref="A308:A310"/>
    <mergeCell ref="A141:B141"/>
    <mergeCell ref="A143:A145"/>
    <mergeCell ref="B143:B145"/>
    <mergeCell ref="C143:C145"/>
    <mergeCell ref="C132:C134"/>
    <mergeCell ref="A124:A126"/>
    <mergeCell ref="C124:C126"/>
    <mergeCell ref="A132:A134"/>
    <mergeCell ref="A135:I135"/>
    <mergeCell ref="H143:H145"/>
    <mergeCell ref="I143:I145"/>
    <mergeCell ref="H159:H161"/>
    <mergeCell ref="I159:I161"/>
    <mergeCell ref="A165:I165"/>
    <mergeCell ref="B331:B333"/>
    <mergeCell ref="C331:C333"/>
    <mergeCell ref="A441:A443"/>
    <mergeCell ref="A2:C2"/>
    <mergeCell ref="A281:A283"/>
    <mergeCell ref="A208:B208"/>
    <mergeCell ref="A292:A294"/>
    <mergeCell ref="B267:B269"/>
    <mergeCell ref="C267:C269"/>
    <mergeCell ref="C292:C294"/>
    <mergeCell ref="A290:B290"/>
    <mergeCell ref="B281:B283"/>
    <mergeCell ref="C281:C283"/>
    <mergeCell ref="A154:B154"/>
    <mergeCell ref="A155:I155"/>
    <mergeCell ref="A157:B157"/>
    <mergeCell ref="A162:I162"/>
    <mergeCell ref="A304:B304"/>
    <mergeCell ref="A139:B139"/>
    <mergeCell ref="A153:B153"/>
    <mergeCell ref="A115:A117"/>
    <mergeCell ref="A359:A361"/>
    <mergeCell ref="B359:B361"/>
    <mergeCell ref="C359:C361"/>
    <mergeCell ref="H359:H361"/>
    <mergeCell ref="I359:I361"/>
    <mergeCell ref="A362:I362"/>
    <mergeCell ref="A366:B366"/>
    <mergeCell ref="A368:A370"/>
    <mergeCell ref="B368:B370"/>
    <mergeCell ref="C368:C370"/>
    <mergeCell ref="H368:H370"/>
    <mergeCell ref="I368:I370"/>
    <mergeCell ref="A371:I371"/>
    <mergeCell ref="A373:B373"/>
    <mergeCell ref="A374:I374"/>
    <mergeCell ref="A386:B386"/>
    <mergeCell ref="A388:A390"/>
    <mergeCell ref="B388:B390"/>
    <mergeCell ref="C388:C390"/>
    <mergeCell ref="H388:H390"/>
    <mergeCell ref="I388:I390"/>
    <mergeCell ref="A407:I407"/>
    <mergeCell ref="A409:B409"/>
    <mergeCell ref="A410:I410"/>
    <mergeCell ref="A416:B416"/>
    <mergeCell ref="A391:I391"/>
    <mergeCell ref="A393:B393"/>
    <mergeCell ref="A394:I394"/>
    <mergeCell ref="A402:B402"/>
    <mergeCell ref="A404:A406"/>
    <mergeCell ref="B404:B406"/>
    <mergeCell ref="C404:C406"/>
    <mergeCell ref="H404:H406"/>
    <mergeCell ref="I404:I406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89" orientation="portrait" r:id="rId1"/>
  <headerFooter>
    <oddFooter>&amp;C&amp;P</oddFooter>
  </headerFooter>
  <rowBreaks count="10" manualBreakCount="10">
    <brk id="45" max="16383" man="1"/>
    <brk id="93" max="16383" man="1"/>
    <brk id="141" max="16383" man="1"/>
    <brk id="183" max="16383" man="1"/>
    <brk id="221" max="16383" man="1"/>
    <brk id="265" max="16383" man="1"/>
    <brk id="317" max="16383" man="1"/>
    <brk id="367" max="8" man="1"/>
    <brk id="416" max="8" man="1"/>
    <brk id="42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12" sqref="B12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268" t="s">
        <v>143</v>
      </c>
      <c r="B1" s="223" t="s">
        <v>132</v>
      </c>
      <c r="C1" s="223" t="s">
        <v>9</v>
      </c>
    </row>
    <row r="2" spans="1:3">
      <c r="A2" s="268"/>
      <c r="B2" s="223"/>
      <c r="C2" s="223"/>
    </row>
    <row r="3" spans="1:3">
      <c r="A3" s="268"/>
      <c r="B3" s="223"/>
      <c r="C3" s="269"/>
    </row>
    <row r="4" spans="1:3" ht="18">
      <c r="A4" s="214" t="s">
        <v>27</v>
      </c>
      <c r="B4" s="214"/>
      <c r="C4" s="214"/>
    </row>
    <row r="5" spans="1:3" ht="14.25">
      <c r="A5" s="46" t="s">
        <v>96</v>
      </c>
      <c r="B5" s="32" t="s">
        <v>97</v>
      </c>
      <c r="C5" s="23">
        <v>4899600</v>
      </c>
    </row>
    <row r="6" spans="1:3" ht="15.75">
      <c r="A6" s="270" t="s">
        <v>76</v>
      </c>
      <c r="B6" s="271"/>
      <c r="C6" s="48">
        <f>C5</f>
        <v>4899600</v>
      </c>
    </row>
    <row r="7" spans="1:3" ht="18">
      <c r="A7" s="272" t="s">
        <v>28</v>
      </c>
      <c r="B7" s="237"/>
      <c r="C7" s="273"/>
    </row>
    <row r="8" spans="1:3" ht="14.25">
      <c r="A8" s="46" t="s">
        <v>52</v>
      </c>
      <c r="B8" s="32" t="s">
        <v>5</v>
      </c>
      <c r="C8" s="21">
        <v>3280688</v>
      </c>
    </row>
    <row r="9" spans="1:3" ht="14.25">
      <c r="A9" s="46" t="s">
        <v>63</v>
      </c>
      <c r="B9" s="32" t="s">
        <v>7</v>
      </c>
      <c r="C9" s="21">
        <v>740352</v>
      </c>
    </row>
    <row r="10" spans="1:3">
      <c r="A10" s="33" t="s">
        <v>49</v>
      </c>
      <c r="B10" s="22" t="s">
        <v>65</v>
      </c>
      <c r="C10" s="18">
        <v>60000</v>
      </c>
    </row>
    <row r="11" spans="1:3">
      <c r="A11" s="33" t="s">
        <v>48</v>
      </c>
      <c r="B11" s="22" t="s">
        <v>89</v>
      </c>
      <c r="C11" s="18">
        <v>88240</v>
      </c>
    </row>
    <row r="12" spans="1:3">
      <c r="A12" s="33" t="s">
        <v>57</v>
      </c>
      <c r="B12" s="22" t="s">
        <v>68</v>
      </c>
      <c r="C12" s="18">
        <v>50000</v>
      </c>
    </row>
    <row r="13" spans="1:3">
      <c r="A13" s="33" t="s">
        <v>61</v>
      </c>
      <c r="B13" s="22" t="s">
        <v>131</v>
      </c>
      <c r="C13" s="18">
        <v>42725</v>
      </c>
    </row>
    <row r="14" spans="1:3">
      <c r="A14" s="33" t="s">
        <v>59</v>
      </c>
      <c r="B14" s="22" t="s">
        <v>98</v>
      </c>
      <c r="C14" s="18">
        <v>48686</v>
      </c>
    </row>
    <row r="15" spans="1:3" ht="14.25">
      <c r="A15" s="46" t="s">
        <v>62</v>
      </c>
      <c r="B15" s="32" t="s">
        <v>2</v>
      </c>
      <c r="C15" s="21">
        <f>SUM(C10:C14)</f>
        <v>289651</v>
      </c>
    </row>
    <row r="16" spans="1:3">
      <c r="A16" s="33" t="s">
        <v>106</v>
      </c>
      <c r="B16" s="22" t="s">
        <v>148</v>
      </c>
      <c r="C16" s="18">
        <v>253231</v>
      </c>
    </row>
    <row r="17" spans="1:3" ht="12.75" customHeight="1">
      <c r="A17" s="33" t="s">
        <v>106</v>
      </c>
      <c r="B17" s="37" t="s">
        <v>144</v>
      </c>
      <c r="C17" s="20">
        <v>335678</v>
      </c>
    </row>
    <row r="18" spans="1:3" ht="14.25">
      <c r="A18" s="46" t="s">
        <v>101</v>
      </c>
      <c r="B18" s="32" t="s">
        <v>107</v>
      </c>
      <c r="C18" s="21">
        <f>SUM(C16:C17)</f>
        <v>588909</v>
      </c>
    </row>
    <row r="19" spans="1:3" ht="14.25">
      <c r="A19" s="266" t="s">
        <v>24</v>
      </c>
      <c r="B19" s="267"/>
      <c r="C19" s="31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2020 évi költségvetés</vt:lpstr>
      <vt:lpstr>Védőnő</vt:lpstr>
      <vt:lpstr>'2020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2020-10-27T12:54:05Z</cp:lastPrinted>
  <dcterms:created xsi:type="dcterms:W3CDTF">2001-11-26T10:13:34Z</dcterms:created>
  <dcterms:modified xsi:type="dcterms:W3CDTF">2020-11-10T09:36:59Z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