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470" windowHeight="2760" activeTab="0"/>
  </bookViews>
  <sheets>
    <sheet name="1. Mérlegszerű" sheetId="1" r:id="rId1"/>
    <sheet name="2,a Elemi bevételek" sheetId="2" r:id="rId2"/>
    <sheet name="2,b Elemi kiadások" sheetId="3" r:id="rId3"/>
    <sheet name="3. Hivatal" sheetId="4" r:id="rId4"/>
    <sheet name="4. Állami tám." sheetId="5" r:id="rId5"/>
    <sheet name="5. Felhalmozás " sheetId="6" r:id="rId6"/>
    <sheet name="6. Ellátottak pénzbeli jutt." sheetId="7" r:id="rId7"/>
    <sheet name="7.Tám.ért. kiadások" sheetId="8" r:id="rId8"/>
    <sheet name="8. Közvetett támogatás" sheetId="9" r:id="rId9"/>
    <sheet name="9,a Kiadás feladatonként+létsz" sheetId="10" r:id="rId10"/>
    <sheet name="9,b Bevétel feladatonként" sheetId="11" r:id="rId11"/>
    <sheet name="10. Többéves döntések" sheetId="12" r:id="rId12"/>
    <sheet name="11. Adósságot kel. ügyletek" sheetId="13" r:id="rId13"/>
    <sheet name="12.Pénzeszk.vált." sheetId="14" r:id="rId14"/>
    <sheet name="13,a Pénzmaradvány" sheetId="15" r:id="rId15"/>
    <sheet name="13,b Pénzmaradvány intézmény" sheetId="16" r:id="rId16"/>
    <sheet name="14,a Pénzforg.jelentés(Cs)" sheetId="17" r:id="rId17"/>
    <sheet name="14,b Pénzforg.jelentés (H)" sheetId="18" r:id="rId18"/>
    <sheet name="14,c Pénzforg.jelentés(konsz.)" sheetId="19" r:id="rId19"/>
    <sheet name="15,a Vagyonkimutatás(Cs)" sheetId="20" r:id="rId20"/>
    <sheet name="15,b Vagyonkimutatás(H)" sheetId="21" r:id="rId21"/>
    <sheet name="15,c Vagyonkimutatás(konsz.)" sheetId="22" r:id="rId22"/>
    <sheet name="16,a Eredménykimutatás(Cs)" sheetId="23" r:id="rId23"/>
    <sheet name="16,b Eredménykimutatás(H)" sheetId="24" r:id="rId24"/>
    <sheet name="16,c Eredménykimutatás(konsz.)" sheetId="25" r:id="rId25"/>
    <sheet name="17. Gazd.szerv.rész." sheetId="26" r:id="rId26"/>
  </sheets>
  <definedNames>
    <definedName name="_xlfn.IFERROR" hidden="1">#NAME?</definedName>
    <definedName name="_xlnm.Print_Titles" localSheetId="19">'15,a Vagyonkimutatás(Cs)'!$5:$8</definedName>
    <definedName name="_xlnm.Print_Titles" localSheetId="20">'15,b Vagyonkimutatás(H)'!$5:$8</definedName>
    <definedName name="_xlnm.Print_Titles" localSheetId="21">'15,c Vagyonkimutatás(konsz.)'!$5:$8</definedName>
    <definedName name="_xlnm.Print_Titles" localSheetId="22">'16,a Eredménykimutatás(Cs)'!$5:$8</definedName>
    <definedName name="_xlnm.Print_Titles" localSheetId="23">'16,b Eredménykimutatás(H)'!$5:$8</definedName>
    <definedName name="_xlnm.Print_Titles" localSheetId="24">'16,c Eredménykimutatás(konsz.)'!$5:$8</definedName>
    <definedName name="_xlnm.Print_Titles" localSheetId="9">'9,a Kiadás feladatonként+létsz'!$4:$5</definedName>
    <definedName name="_xlnm.Print_Titles" localSheetId="10">'9,b Bevétel feladatonként'!$4:$5</definedName>
    <definedName name="_xlnm.Print_Area" localSheetId="0">'1. Mérlegszerű'!$A$1:$J$57</definedName>
    <definedName name="_xlnm.Print_Area" localSheetId="15">'13,b Pénzmaradvány intézmény'!$A$1:$G$11</definedName>
    <definedName name="_xlnm.Print_Area" localSheetId="19">'15,a Vagyonkimutatás(Cs)'!$A$1:$D$63</definedName>
    <definedName name="_xlnm.Print_Area" localSheetId="20">'15,b Vagyonkimutatás(H)'!$A$1:$D$63</definedName>
    <definedName name="_xlnm.Print_Area" localSheetId="21">'15,c Vagyonkimutatás(konsz.)'!$A$1:$D$62</definedName>
    <definedName name="_xlnm.Print_Area" localSheetId="22">'16,a Eredménykimutatás(Cs)'!$A$1:$D$34</definedName>
    <definedName name="_xlnm.Print_Area" localSheetId="23">'16,b Eredménykimutatás(H)'!$A$1:$D$35</definedName>
    <definedName name="_xlnm.Print_Area" localSheetId="24">'16,c Eredménykimutatás(konsz.)'!$A$1:$D$35</definedName>
    <definedName name="_xlnm.Print_Area" localSheetId="25">'17. Gazd.szerv.rész.'!$A$1:$F$14</definedName>
    <definedName name="_xlnm.Print_Area" localSheetId="1">'2,a Elemi bevételek'!$A$1:$E$44</definedName>
    <definedName name="_xlnm.Print_Area" localSheetId="2">'2,b Elemi kiadások'!$A$1:$E$62</definedName>
    <definedName name="_xlnm.Print_Area" localSheetId="4">'4. Állami tám.'!$A:$H</definedName>
    <definedName name="_xlnm.Print_Area" localSheetId="5">'5. Felhalmozás '!$A$1:$R$30</definedName>
    <definedName name="_xlnm.Print_Area" localSheetId="7">'7.Tám.ért. kiadások'!$A$1:$D$36</definedName>
    <definedName name="_xlnm.Print_Area" localSheetId="9">'9,a Kiadás feladatonként+létsz'!$A$1:$N$63</definedName>
    <definedName name="_xlnm.Print_Area" localSheetId="10">'9,b Bevétel feladatonként'!$A$1:$R$59</definedName>
  </definedNames>
  <calcPr fullCalcOnLoad="1"/>
</workbook>
</file>

<file path=xl/sharedStrings.xml><?xml version="1.0" encoding="utf-8"?>
<sst xmlns="http://schemas.openxmlformats.org/spreadsheetml/2006/main" count="1961" uniqueCount="885">
  <si>
    <t>Költségvetési pénzforgalmi kiadások összesen (01+02+03+04+05+06+07+08 )</t>
  </si>
  <si>
    <t>Kormányzati funkció száma</t>
  </si>
  <si>
    <t>Önként  váll.</t>
  </si>
  <si>
    <t>Létszám fő</t>
  </si>
  <si>
    <t>Személyi juttatások                  K1</t>
  </si>
  <si>
    <t>Munkaadókat terhelő járulékok              K2</t>
  </si>
  <si>
    <t>Ellátottak pénzbeli juttatásai   K4</t>
  </si>
  <si>
    <t>Egyéb működési célú kiadások                                                                                      K5</t>
  </si>
  <si>
    <t>Felújítások                    K7</t>
  </si>
  <si>
    <t>Egyéb felhalmozási  célú kiadások                                                                  K8</t>
  </si>
  <si>
    <t>Kötelező</t>
  </si>
  <si>
    <t>A, ÖNKORMÁNYZAT</t>
  </si>
  <si>
    <t>011130</t>
  </si>
  <si>
    <t>Önkorm.és önk.hiv.jogalkotó és ált.igazg.tev.</t>
  </si>
  <si>
    <t>K</t>
  </si>
  <si>
    <t>013320</t>
  </si>
  <si>
    <t>Köztemető fenntartás-és üzemeltetés</t>
  </si>
  <si>
    <t>Önkormányzati vagyonnal való gazdálkodás</t>
  </si>
  <si>
    <t>018010</t>
  </si>
  <si>
    <t>018030</t>
  </si>
  <si>
    <t>Támogatási célú finanszírozási müveletek</t>
  </si>
  <si>
    <t>ÁLTALÁNOS KÖZSZOLGÁLTATÁSOK</t>
  </si>
  <si>
    <t>041233</t>
  </si>
  <si>
    <t>Hosszabb időtartamú közfoglalkoztatás</t>
  </si>
  <si>
    <t>Közutak, hidak,alagutak üzemelt., fennt.üzemeltetése</t>
  </si>
  <si>
    <t>GAZDASÁGI ÜGYEK</t>
  </si>
  <si>
    <t>Szennyvíz gyűjtése, tisztítása, elhelyezése</t>
  </si>
  <si>
    <t>KÖRNYEZETVÉDELEM</t>
  </si>
  <si>
    <t>064010</t>
  </si>
  <si>
    <t>Közvilágítás</t>
  </si>
  <si>
    <t>066010</t>
  </si>
  <si>
    <t>Zöldterület -kezelés</t>
  </si>
  <si>
    <t>Város-,községgazdálkodási egyéb feladatok</t>
  </si>
  <si>
    <t>LAKÁS- ÉS KÖZMŰELLÁTÁS</t>
  </si>
  <si>
    <t>072111</t>
  </si>
  <si>
    <t>Háziorvosi alapellátás</t>
  </si>
  <si>
    <t>072311</t>
  </si>
  <si>
    <t>Fogorvosi alapellátás</t>
  </si>
  <si>
    <t>074031</t>
  </si>
  <si>
    <t>Család és nővédelmi egészségügyi gond.</t>
  </si>
  <si>
    <t>EGÉSZSÉGÜGY</t>
  </si>
  <si>
    <t>Sportlétesítmények működtetése és fejl.</t>
  </si>
  <si>
    <t>082044</t>
  </si>
  <si>
    <t>Könyvtári szolgáltatások</t>
  </si>
  <si>
    <t>082064</t>
  </si>
  <si>
    <t>Múzeumi, közművelődési, közösségi színterek működtetése</t>
  </si>
  <si>
    <t>Közművelődési intézmények, közösségi színterek működtetések</t>
  </si>
  <si>
    <t>SZABADIDŐ, KULTÚRA ÉS VALLÁS</t>
  </si>
  <si>
    <t>OKTATÁS</t>
  </si>
  <si>
    <t>104051</t>
  </si>
  <si>
    <t>Gyermekvédelmi pénzb.és termb.ellátások</t>
  </si>
  <si>
    <t>Szociális étkezés</t>
  </si>
  <si>
    <t>SZOCIÁLIS BIZTONSÁG</t>
  </si>
  <si>
    <t xml:space="preserve">ÖNKORMÁNYZAT ÖSSZESEN </t>
  </si>
  <si>
    <t>B, KÖZÖS ÖNKORMÁNYZATI HIVATAL</t>
  </si>
  <si>
    <t>KÖZÖS ÖNKORMÁNYZATI HIVATAL ÖSSZESEN</t>
  </si>
  <si>
    <t xml:space="preserve">MINDÖSSZESEN </t>
  </si>
  <si>
    <t>Sor- szám</t>
  </si>
  <si>
    <t>Szak- feladat száma</t>
  </si>
  <si>
    <t>Felhalmozási célú támogatatások áht-n belülről         B2</t>
  </si>
  <si>
    <t>Közhatalmi bevételek     B3</t>
  </si>
  <si>
    <t>Működési bevételek     B4</t>
  </si>
  <si>
    <t>Felhalmozási bevételek      B5</t>
  </si>
  <si>
    <t xml:space="preserve"> Működési célú  átvett pénzeszköz                            B6</t>
  </si>
  <si>
    <t>Felhalmozási célú átvett pénzeszköz                                    B7</t>
  </si>
  <si>
    <t>Összesen</t>
  </si>
  <si>
    <t>Önkormányzati működési támogatás          B11</t>
  </si>
  <si>
    <t>Egyéb működési célú támogatás        B16</t>
  </si>
  <si>
    <t>Költségvetési szerv neve</t>
  </si>
  <si>
    <t>Pénzeszközök változása év közben</t>
  </si>
  <si>
    <t>CSESZTREG KÖZSÉG ÖNKORMÁNYZATA</t>
  </si>
  <si>
    <t>Csesztreg Község Önkormányzata</t>
  </si>
  <si>
    <t>Alaptevékenység költségvetési egyenlege</t>
  </si>
  <si>
    <t>Összes maradvány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</si>
  <si>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</si>
  <si>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Szabad</t>
  </si>
  <si>
    <t>Pénzmaradvány</t>
  </si>
  <si>
    <t>Alaptevékenység költségvetési bevételei</t>
  </si>
  <si>
    <t>Alaptevékenység költségvetési kiadásai</t>
  </si>
  <si>
    <t>Alaptevékenység finanszírozási bevételei</t>
  </si>
  <si>
    <t>Alaptevékenység finanszírozási kiadási</t>
  </si>
  <si>
    <t>Alaptevékenység finanszírozási egyenlege</t>
  </si>
  <si>
    <t>Alaptevékenység maradványa</t>
  </si>
  <si>
    <t>Vállalkozási tevékenység maradványa</t>
  </si>
  <si>
    <t xml:space="preserve">A 09. sorból     </t>
  </si>
  <si>
    <t>Alaptevékenység frinanszírozási egyenlege</t>
  </si>
  <si>
    <t>Kötelezettség- vállalással terhelt</t>
  </si>
  <si>
    <t>Beruházások             K6</t>
  </si>
  <si>
    <t>Előző időszak</t>
  </si>
  <si>
    <t>1. Vagyoni értékű jogok</t>
  </si>
  <si>
    <t>2. Szellemi termékek</t>
  </si>
  <si>
    <t>3. Immateriális javak értékhelyesbítése</t>
  </si>
  <si>
    <t xml:space="preserve">1. Ingatlanok és kapcsolódó vagyoni értékű jogok </t>
  </si>
  <si>
    <t>2. Gépek, berendezések, felszerelések, járművek</t>
  </si>
  <si>
    <t xml:space="preserve">   ebből: tartós részesedések jegybankban</t>
  </si>
  <si>
    <t xml:space="preserve">             tartós részesedések társulásban</t>
  </si>
  <si>
    <t xml:space="preserve">   ebből: államkötvények</t>
  </si>
  <si>
    <t xml:space="preserve">             helyi önkormányzatok kötvényei</t>
  </si>
  <si>
    <t>1. Tartós részesedések</t>
  </si>
  <si>
    <t>2. Tartós hitelviszonyt megtestesítő értékpapírok</t>
  </si>
  <si>
    <t xml:space="preserve">3. Tenyészállatok </t>
  </si>
  <si>
    <t xml:space="preserve">4. Beruházások, felújítások </t>
  </si>
  <si>
    <t xml:space="preserve">5. Tárgyi eszközök értékhelyesbítése </t>
  </si>
  <si>
    <t>1. Koncesszióba, vagyonkezelésbe adott eszközök</t>
  </si>
  <si>
    <t>2. Koncesszóba, vagyonkezelésbe adott eszközök értékhelyesbítése</t>
  </si>
  <si>
    <t>IV. Koncesszióba, vagyonkezelésbe adott eszközök (20+21)</t>
  </si>
  <si>
    <t>3. Befektetett pénzügyi eszközök értékhelyesbítése</t>
  </si>
  <si>
    <t>A) NEMZETI VAGYONBA TARTOZÓ BEFEKTETETT ESZKÖZÖK 
     (01+05+11+19)</t>
  </si>
  <si>
    <t>B) NEMZETI VAGYONBA TARTOZÓ FORGÓESZKÖZÖK (23+24)</t>
  </si>
  <si>
    <t>I. Hosszú lejáratú betétek</t>
  </si>
  <si>
    <t>V. Idegen pénzeszközök</t>
  </si>
  <si>
    <t>C) PÉNZESZKÖZÖK (26+27+28+29+30)</t>
  </si>
  <si>
    <t>I. Immateriális javak (02+03+04)</t>
  </si>
  <si>
    <t>II. Tárgyi eszközök (06+07+08+09+10)</t>
  </si>
  <si>
    <t>III. Befektetett pénzügyi eszközök (12+15+18)</t>
  </si>
  <si>
    <t>D) KÖVETELÉSEK (32+33+34)</t>
  </si>
  <si>
    <t>E) EGYÉB SAJÁTOS ESZKÖZOLDALI ELSZÁMOLÁSOK</t>
  </si>
  <si>
    <t>ESZKÖZÖK ÖSSZESEN  (22+25+31+35+36+37)</t>
  </si>
  <si>
    <t>G) SAJÁT TŐKE (01+02+03+04+05+06)</t>
  </si>
  <si>
    <t>Köztemető fenntartás és működtetés</t>
  </si>
  <si>
    <t>Szennyvíz gyűjtések, tisztítása, elhelyezése</t>
  </si>
  <si>
    <t>Közművelődési intézmények, közösségi színterek működtetése</t>
  </si>
  <si>
    <t>107051</t>
  </si>
  <si>
    <t>107060</t>
  </si>
  <si>
    <t>Egyéb szociális és pénzbeli ellátások</t>
  </si>
  <si>
    <t>SZOCIÁLIS VÉDELEM</t>
  </si>
  <si>
    <t>900020</t>
  </si>
  <si>
    <t>Önkorm.funkcióra nem sorolható bevételei</t>
  </si>
  <si>
    <t>ÖNKORMÁNYZAT ÖSSZESEN</t>
  </si>
  <si>
    <t xml:space="preserve">B, KÖZÖS ÖNKORMÁNYZATI HIVATAL </t>
  </si>
  <si>
    <t>KÖZÖS ÖNKORM.  HIVATAL ÖSSZESEN</t>
  </si>
  <si>
    <t>MINDÖSSZESEN</t>
  </si>
  <si>
    <t>Kötelezettség jogcíme</t>
  </si>
  <si>
    <t>Köt. váll.
 éve</t>
  </si>
  <si>
    <t>Kiadás vonzata évenként</t>
  </si>
  <si>
    <t>2014.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</si>
  <si>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</si>
  <si>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</si>
  <si>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</si>
  <si>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</si>
  <si>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</si>
  <si>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</si>
  <si>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</si>
  <si>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</si>
  <si>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</si>
  <si>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</si>
  <si>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</si>
  <si>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</si>
  <si>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</si>
  <si>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</si>
  <si>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</si>
  <si>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Egyéb kedvezmény</t>
  </si>
  <si>
    <t>Összesen:</t>
  </si>
  <si>
    <t>Támogatott neve</t>
  </si>
  <si>
    <t>Támogatás célja</t>
  </si>
  <si>
    <t>Falubarát Egyesület</t>
  </si>
  <si>
    <t>Működési célú támogatások államháztartáson kívülre</t>
  </si>
  <si>
    <t>Lenti Többcélú Kistérségi Társulás</t>
  </si>
  <si>
    <t>Tündérkert Óvoda működtetése</t>
  </si>
  <si>
    <t>Csesztregi Közös Önkormányzati Hivatal</t>
  </si>
  <si>
    <t>Szociális étkeztetés kiszállítása</t>
  </si>
  <si>
    <t>Központi orvosi ügyelethez való hozzájárulás</t>
  </si>
  <si>
    <t>Működési célú támogatások államháztartáson belülre</t>
  </si>
  <si>
    <t>KALOT Hitéleti Kulturális és Szociális Központ Alapítvány</t>
  </si>
  <si>
    <t>Ssz.</t>
  </si>
  <si>
    <t>Színjátszókör Csesztreg (dologi kiadás)</t>
  </si>
  <si>
    <t>Csesztregi Népdalkör (dologi kiadás)</t>
  </si>
  <si>
    <t>Korhatártalan Klub (dologi kiadás)</t>
  </si>
  <si>
    <t>Működési támogatás</t>
  </si>
  <si>
    <t>Csesztreg Község Önkormányzata 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</si>
  <si>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</si>
  <si>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</si>
  <si>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</si>
  <si>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</si>
  <si>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</si>
  <si>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 xml:space="preserve">   Államháztartáson belüli megelőgezések visszafizetése</t>
  </si>
  <si>
    <r>
      <t xml:space="preserve">    </t>
    </r>
    <r>
      <rPr>
        <sz val="8"/>
        <rFont val="Times New Roman CE"/>
        <family val="0"/>
      </rPr>
      <t>Csesztreg Jövőjéért Alap</t>
    </r>
  </si>
  <si>
    <t>2016.</t>
  </si>
  <si>
    <t xml:space="preserve">    lásd: 5. melléklet</t>
  </si>
  <si>
    <t xml:space="preserve">   lásd: 5. melléklet</t>
  </si>
  <si>
    <t>Helyiségek hasznosítása utáni kedvezmény, mentesség</t>
  </si>
  <si>
    <t>Eszközök hasznosítása utáni kedvezmény, mentesség</t>
  </si>
  <si>
    <t>Tárgyév</t>
  </si>
  <si>
    <t>Családi támogatások összesen:</t>
  </si>
  <si>
    <t>Egyéb nem intézményi ellátások összesen:</t>
  </si>
  <si>
    <t>Ellátottak pénzbeli juttatásai összesen:</t>
  </si>
  <si>
    <t>Dologi kiadások       K3</t>
  </si>
  <si>
    <t>90.</t>
  </si>
  <si>
    <t>TECHNIKAI FUNKCIÓKÓDOK</t>
  </si>
  <si>
    <t>Működési célú támogatások áht.-n belülről                                                                  B1</t>
  </si>
  <si>
    <t>Zöldterület-kezelés</t>
  </si>
  <si>
    <t>Gyermekvédelmi pénzbeli és természetbeli ellátások</t>
  </si>
  <si>
    <t>Belföldi finanszírozás bevételei B81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</si>
  <si>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</si>
  <si>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</si>
  <si>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</si>
  <si>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</si>
  <si>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F</t>
  </si>
  <si>
    <t>G</t>
  </si>
  <si>
    <t>H</t>
  </si>
  <si>
    <t>Eredeti</t>
  </si>
  <si>
    <t>Módosított</t>
  </si>
  <si>
    <t>Teljesítés</t>
  </si>
  <si>
    <t>előirányzat</t>
  </si>
  <si>
    <t>Munkaadókat terhelő járulék</t>
  </si>
  <si>
    <t>Előzetesen felszámított működési célú áfa</t>
  </si>
  <si>
    <t>fő</t>
  </si>
  <si>
    <t>Eltérés</t>
  </si>
  <si>
    <t>Járó támogatás - kapott támogatás</t>
  </si>
  <si>
    <t>2.1. Működési célú támogatás áht-n belülről</t>
  </si>
  <si>
    <t>1.1. Működési célú támogatás áht-n belülről</t>
  </si>
  <si>
    <t xml:space="preserve">1.6. Beruházások </t>
  </si>
  <si>
    <t>1.7. Felújítások</t>
  </si>
  <si>
    <t xml:space="preserve">   - Kötelezettséggel terhelt pénzmaradvány</t>
  </si>
  <si>
    <t xml:space="preserve">   - Szabad pénzmaradvány</t>
  </si>
  <si>
    <t>ESZKÖZÖK</t>
  </si>
  <si>
    <t>Sorszám</t>
  </si>
  <si>
    <t xml:space="preserve">A </t>
  </si>
  <si>
    <t>B</t>
  </si>
  <si>
    <t>C</t>
  </si>
  <si>
    <t>D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</si>
  <si>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</si>
  <si>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</si>
  <si>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</si>
  <si>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</si>
  <si>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</si>
  <si>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</si>
  <si>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</si>
  <si>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</si>
  <si>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</si>
  <si>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</si>
  <si>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</si>
  <si>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</si>
  <si>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</si>
  <si>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</si>
  <si>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</si>
  <si>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</si>
  <si>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</si>
  <si>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</si>
  <si>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</si>
  <si>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</si>
  <si>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</si>
  <si>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</si>
  <si>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</si>
  <si>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</si>
  <si>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</si>
  <si>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</si>
  <si>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</si>
  <si>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</si>
  <si>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</si>
  <si>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</si>
  <si>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</si>
  <si>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</si>
  <si>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</si>
  <si>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</si>
  <si>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</si>
  <si>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</si>
  <si>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</si>
  <si>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</si>
  <si>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</si>
  <si>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I. Készletek</t>
  </si>
  <si>
    <t>II. Értékpapírok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</si>
  <si>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</si>
  <si>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</si>
  <si>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</si>
  <si>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</si>
  <si>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</si>
  <si>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</si>
  <si>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F) AKTÍV IDŐBELI ELHATÁROLÁSOK</t>
  </si>
  <si>
    <t>FORRÁSOK</t>
  </si>
  <si>
    <t>A</t>
  </si>
  <si>
    <t>I. Nemzeti vagyon induláskori értéke</t>
  </si>
  <si>
    <t>II. Nemzeti vagyon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</si>
  <si>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</si>
  <si>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</si>
  <si>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</si>
  <si>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</si>
  <si>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</si>
  <si>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</si>
  <si>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</si>
  <si>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</si>
  <si>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FORRÁSOK ÖSSZESEN  (07+11+12+13)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</si>
  <si>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</si>
  <si>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</si>
  <si>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</si>
  <si>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</si>
  <si>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</si>
  <si>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</si>
  <si>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</si>
  <si>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</si>
  <si>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</si>
  <si>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</si>
  <si>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Sor-szám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</si>
  <si>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</si>
  <si>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</si>
  <si>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</si>
  <si>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</si>
  <si>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</si>
  <si>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</si>
  <si>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</si>
  <si>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CSESZTREG KÖZSÉG ÖNKORMÁNYZATA ÉS INTÉZMÉNYE</t>
  </si>
  <si>
    <t>1. számú melléklet</t>
  </si>
  <si>
    <t xml:space="preserve">Megnevezés </t>
  </si>
  <si>
    <t xml:space="preserve">MŰKÖDÉSI CÉLÚ BEVÉTELEK </t>
  </si>
  <si>
    <t>MŰKÖDÉSI CÉLÚ  KIADÁSOK</t>
  </si>
  <si>
    <t>Önkormányzat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</si>
  <si>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</si>
  <si>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</si>
  <si>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</si>
  <si>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</si>
  <si>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</si>
  <si>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</si>
  <si>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</si>
  <si>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</si>
  <si>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>Önkormányzat összesen</t>
  </si>
  <si>
    <t>Közös Önkormányzati Hivatal</t>
  </si>
  <si>
    <t>2.1. Személyi juttatások</t>
  </si>
  <si>
    <t>Közös Önkormányzati Hivatal össz.</t>
  </si>
  <si>
    <t>2.2. Munkaadókat terhelő járulékok és szociális hozzájárulási adó</t>
  </si>
  <si>
    <t>2.3. Dologi kiadások</t>
  </si>
  <si>
    <t xml:space="preserve">Költségvetési működési bevételek összesen </t>
  </si>
  <si>
    <t xml:space="preserve">Költségvetési működési  célú kiadások </t>
  </si>
  <si>
    <t xml:space="preserve">Működési célú finanszírozási bevételek  </t>
  </si>
  <si>
    <t xml:space="preserve">Működési célú finanszírozási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</si>
  <si>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</si>
  <si>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</si>
  <si>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</si>
  <si>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</si>
  <si>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</si>
  <si>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</si>
  <si>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</si>
  <si>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Közös Önkormányzati Hivatal összesen:</t>
  </si>
  <si>
    <t xml:space="preserve">Költségvetési felhalmozási bevételek összes. </t>
  </si>
  <si>
    <t>Költségvetési felhalmozási célú kiadások össz.</t>
  </si>
  <si>
    <t xml:space="preserve">Felhalmozási célú finanszírozási bevételek 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</si>
  <si>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</si>
  <si>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</si>
  <si>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</si>
  <si>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>Felhalmozási célú kiadások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</si>
  <si>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</si>
  <si>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</si>
  <si>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</si>
  <si>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t xml:space="preserve">Csesztreg Község Önkormányzatának elemi bevételei 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</si>
  <si>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</si>
  <si>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</si>
  <si>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</si>
  <si>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</si>
  <si>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</si>
  <si>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</si>
  <si>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</si>
  <si>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</si>
  <si>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</si>
  <si>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</si>
  <si>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</si>
  <si>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</si>
  <si>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</si>
  <si>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</si>
  <si>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</si>
  <si>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</si>
  <si>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</si>
  <si>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</si>
  <si>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</si>
  <si>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</si>
  <si>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>Felhalmozási önkormányzati támogatások</t>
  </si>
  <si>
    <t>B3.</t>
  </si>
  <si>
    <t>Közhatalmi bevételek</t>
  </si>
  <si>
    <t>B35.</t>
  </si>
  <si>
    <t>Termékek és szolgáltatások adói</t>
  </si>
  <si>
    <t>B351.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</si>
  <si>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</si>
  <si>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</si>
  <si>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</si>
  <si>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</si>
  <si>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</si>
  <si>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</si>
  <si>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</si>
  <si>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</si>
  <si>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</si>
  <si>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</si>
  <si>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</si>
  <si>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</si>
  <si>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</si>
  <si>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</si>
  <si>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</si>
  <si>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</si>
  <si>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</si>
  <si>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</si>
  <si>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</si>
  <si>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</si>
  <si>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</si>
  <si>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</si>
  <si>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</si>
  <si>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</si>
  <si>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</si>
  <si>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</si>
  <si>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</si>
  <si>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</si>
  <si>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</si>
  <si>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</si>
  <si>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Működési célú kölcsönök visszatér. ÁH-on kívül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</si>
  <si>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</si>
  <si>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</si>
  <si>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</si>
  <si>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</si>
  <si>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</si>
  <si>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</si>
  <si>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Befektetési célú értékpapírok beváltása, értékesítése</t>
  </si>
  <si>
    <t>B813.</t>
  </si>
  <si>
    <t>Előző év költségvetési maradvány igénybevétele</t>
  </si>
  <si>
    <t>B814.</t>
  </si>
  <si>
    <t>Államháztartáson belüli megelőlegezések</t>
  </si>
  <si>
    <t>B7+ B8</t>
  </si>
  <si>
    <t>Bevételek összesen</t>
  </si>
  <si>
    <t>Csesztreg Község Önkormányzatának elemi kiadásai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</si>
  <si>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</si>
  <si>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</si>
  <si>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</si>
  <si>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</si>
  <si>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</si>
  <si>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</si>
  <si>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K1102.</t>
  </si>
  <si>
    <t xml:space="preserve">Normatív jutalmak 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</si>
  <si>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</si>
  <si>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</si>
  <si>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</si>
  <si>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</si>
  <si>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</si>
  <si>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</si>
  <si>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</si>
  <si>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</si>
  <si>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</si>
  <si>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</si>
  <si>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</si>
  <si>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</si>
  <si>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</si>
  <si>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</si>
  <si>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</si>
  <si>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</si>
  <si>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</si>
  <si>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</si>
  <si>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</si>
  <si>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</si>
  <si>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</si>
  <si>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</si>
  <si>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</si>
  <si>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</si>
  <si>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</si>
  <si>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</si>
  <si>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</si>
  <si>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</si>
  <si>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</si>
  <si>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</si>
  <si>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</si>
  <si>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</si>
  <si>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</si>
  <si>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</si>
  <si>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</si>
  <si>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</si>
  <si>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</si>
  <si>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</si>
  <si>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</si>
  <si>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</si>
  <si>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</si>
  <si>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</si>
  <si>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</si>
  <si>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</si>
  <si>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</si>
  <si>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</si>
  <si>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</si>
  <si>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</si>
  <si>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</si>
  <si>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</si>
  <si>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</si>
  <si>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</si>
  <si>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</si>
  <si>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</si>
  <si>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</si>
  <si>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K48.</t>
  </si>
  <si>
    <t>Egyéb nem intézményi ellátások</t>
  </si>
  <si>
    <t>K5.</t>
  </si>
  <si>
    <t>Egyéb működési célú kiadások</t>
  </si>
  <si>
    <t>K502.</t>
  </si>
  <si>
    <t>Elvonások és befizetések</t>
  </si>
  <si>
    <t>K506.</t>
  </si>
  <si>
    <t>Egyéb működési célú kiadások ÁHT-n belülre</t>
  </si>
  <si>
    <t>K508.</t>
  </si>
  <si>
    <t>Működési célú visszatérítendő támogatások ÁHT-n kívülre</t>
  </si>
  <si>
    <t>Egyéb működési célú támogatások ÁHT-n kívülre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</si>
  <si>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</si>
  <si>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</si>
  <si>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</si>
  <si>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</si>
  <si>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</si>
  <si>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</si>
  <si>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</si>
  <si>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</si>
  <si>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</si>
  <si>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</si>
  <si>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</si>
  <si>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</si>
  <si>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</si>
  <si>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</si>
  <si>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</si>
  <si>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</si>
  <si>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K1.-K8.</t>
  </si>
  <si>
    <t>Költségvetési kiadások összesen</t>
  </si>
  <si>
    <t>K9.</t>
  </si>
  <si>
    <t>Finanszírozási kiadások</t>
  </si>
  <si>
    <t>K914.</t>
  </si>
  <si>
    <t>Államháztartáson belüli megelőgezések visszafizetése</t>
  </si>
  <si>
    <t>K915</t>
  </si>
  <si>
    <t>Központi, irányító szervi támogatás</t>
  </si>
  <si>
    <t>K8.+ K9.</t>
  </si>
  <si>
    <t>Kiadások összesen</t>
  </si>
  <si>
    <t>3. melléklet</t>
  </si>
  <si>
    <t>Működési célú támogatások ÁHT-n belülről</t>
  </si>
  <si>
    <t>Egyéb működési célú támogatások ÁHT-n belülről</t>
  </si>
  <si>
    <t>B1-B7.</t>
  </si>
  <si>
    <t>B816.</t>
  </si>
  <si>
    <t>Központi, irányítószervi támogatás</t>
  </si>
  <si>
    <t>B7.+ B8.</t>
  </si>
  <si>
    <t xml:space="preserve">K6. </t>
  </si>
  <si>
    <t>Egyéb tárgyi eszközök beszerzése</t>
  </si>
  <si>
    <t xml:space="preserve">Beruházási célú áfa </t>
  </si>
  <si>
    <t>4. számú melléklet</t>
  </si>
  <si>
    <t>Hozzájárulás jogcíme</t>
  </si>
  <si>
    <t>mutató/  létszám</t>
  </si>
  <si>
    <t>Támogatás</t>
  </si>
  <si>
    <t>Hozzájárulás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</si>
  <si>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</si>
  <si>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</si>
  <si>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</si>
  <si>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</si>
  <si>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</si>
  <si>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</si>
  <si>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</si>
  <si>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</si>
  <si>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</si>
  <si>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</si>
  <si>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</si>
  <si>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</si>
  <si>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</si>
  <si>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</si>
  <si>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</si>
  <si>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</si>
  <si>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</si>
  <si>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</si>
  <si>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</si>
  <si>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</si>
  <si>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</si>
  <si>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</si>
  <si>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</si>
  <si>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2. Óvodaműködtetési támogatás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</si>
  <si>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</si>
  <si>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</si>
  <si>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</si>
  <si>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</si>
  <si>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</si>
  <si>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</si>
  <si>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</si>
  <si>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</si>
  <si>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</si>
  <si>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Felhalmozási és tőkejellegű bevételek és kiadások</t>
  </si>
  <si>
    <t>5. számú melléklet</t>
  </si>
  <si>
    <t>Szakfeladat</t>
  </si>
  <si>
    <t>COFOG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</si>
  <si>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</si>
  <si>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</si>
  <si>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</si>
  <si>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</si>
  <si>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</si>
  <si>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</si>
  <si>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</si>
  <si>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</si>
  <si>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</si>
  <si>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</si>
  <si>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</si>
  <si>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</si>
  <si>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</si>
  <si>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</si>
  <si>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>Sor-
szám</t>
  </si>
  <si>
    <t>Önkormányzatok működési támogatásai</t>
  </si>
  <si>
    <t>-</t>
  </si>
  <si>
    <t>7. számú melléklet</t>
  </si>
  <si>
    <t>Sorsz.</t>
  </si>
  <si>
    <t>Államháztartáson belüli megelőlegezések visszafizése</t>
  </si>
  <si>
    <t>Egyéb működési célú támogatások államháztartáson belülről</t>
  </si>
  <si>
    <t>Felhalmozási célú támogatás államháztartáson belülről</t>
  </si>
  <si>
    <t>Előző évi maradvány igénybevétele</t>
  </si>
  <si>
    <t>6. számú melléklet</t>
  </si>
  <si>
    <t xml:space="preserve">Támogatás összege </t>
  </si>
  <si>
    <t>8. számú melléklet</t>
  </si>
  <si>
    <t>10. számú melléklet</t>
  </si>
  <si>
    <t>H=(D+E+F+G)</t>
  </si>
  <si>
    <t>Összesen (1+2+3+5+7)</t>
  </si>
  <si>
    <t xml:space="preserve">Összeg </t>
  </si>
  <si>
    <t>Tárgyidőszak</t>
  </si>
  <si>
    <t>Észak- zalai Víz- és Csatornamű Zrt.</t>
  </si>
  <si>
    <t>17. számú melléklet</t>
  </si>
  <si>
    <t>2/a melléklet</t>
  </si>
  <si>
    <t>2/b melléklet</t>
  </si>
  <si>
    <t>2017.</t>
  </si>
  <si>
    <t>Biztosító által fizettt kártérítés</t>
  </si>
  <si>
    <t>Rovat</t>
  </si>
  <si>
    <t>Működési célú költségvetési támogatások és kiegészítő támogatások</t>
  </si>
  <si>
    <t>Értékesítési forgalmi adók (iparűzési adó)</t>
  </si>
  <si>
    <t>K335.</t>
  </si>
  <si>
    <t>Közvetített szolgáltatások</t>
  </si>
  <si>
    <t>K513.</t>
  </si>
  <si>
    <t>Tartalékok</t>
  </si>
  <si>
    <t>J) PASSZÍV IDŐBELI ELHATÁROLÁSOK</t>
  </si>
  <si>
    <t>Egyéb, az önkormányzat rendeletében megállapított juttatás</t>
  </si>
  <si>
    <t>Önkormányzat által saját hatáskörben adott pénzbeli és természetbeli ellátások</t>
  </si>
  <si>
    <t>Emberi Erőforrás Támogatáskezelő</t>
  </si>
  <si>
    <t>Bursa Hungarica ösztöndíj</t>
  </si>
  <si>
    <t>Működési célú  visszatérítendő támogatások államháztartáson kívülre</t>
  </si>
  <si>
    <t>Csesztregi Községi Sportegyesület</t>
  </si>
  <si>
    <t>Csesztreg Községért Közalapítvány</t>
  </si>
  <si>
    <t>Mindösszesen:</t>
  </si>
  <si>
    <t>013370</t>
  </si>
  <si>
    <t>Informatikai fejlesztések, szolgáltatások</t>
  </si>
  <si>
    <t>013390</t>
  </si>
  <si>
    <t>Egyéb kisegítő szolgáltatások</t>
  </si>
  <si>
    <t>Önkormányzatok elszámolásai a központi költségvetéssel</t>
  </si>
  <si>
    <t>081061</t>
  </si>
  <si>
    <t>Szabadidős, park, fürdő és strandszolgáltatás</t>
  </si>
  <si>
    <t>084031</t>
  </si>
  <si>
    <t>Civil szervezetek működési támogatása</t>
  </si>
  <si>
    <t>Ö</t>
  </si>
  <si>
    <t>096015</t>
  </si>
  <si>
    <t>Gyermekétkeztetés köznevelési intézményekben</t>
  </si>
  <si>
    <t>Egyéb szoc.pénzbeli és temészetbeni ellátások,támog.</t>
  </si>
  <si>
    <t>Módosított előirányzat 05.31</t>
  </si>
  <si>
    <t>Módosítás 07.15.</t>
  </si>
  <si>
    <t>Módosított előirányzat 10.31.</t>
  </si>
  <si>
    <t>Módosítás 12.31.</t>
  </si>
  <si>
    <t>Módosított előirányzat 12.31.</t>
  </si>
  <si>
    <t>Módosított előirányzat 05.31.</t>
  </si>
  <si>
    <t>J</t>
  </si>
  <si>
    <t>I</t>
  </si>
  <si>
    <t>Gyermekétkezetés köznevelési intézményekben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</si>
  <si>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</si>
  <si>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</si>
  <si>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</si>
  <si>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</si>
  <si>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</si>
  <si>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</si>
  <si>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</si>
  <si>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2018.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</si>
  <si>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</si>
  <si>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</si>
  <si>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</si>
  <si>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</si>
  <si>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</si>
  <si>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</si>
  <si>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</si>
  <si>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</si>
  <si>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</si>
  <si>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</si>
  <si>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</si>
  <si>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9/a melléklet</t>
  </si>
  <si>
    <t>9/b melléklet</t>
  </si>
  <si>
    <t>11. számú melléklet</t>
  </si>
  <si>
    <t>16/a  melléklet</t>
  </si>
  <si>
    <t>Befektetési célú értékpapírok vásárlása</t>
  </si>
  <si>
    <t>Pénzeszközök lekötött betétként való elhelyezése</t>
  </si>
  <si>
    <t>Finanszírozási kiadások összesen (10+11+12+13)</t>
  </si>
  <si>
    <t>Pénzforgalmi kiadások (09+14)</t>
  </si>
  <si>
    <t>Kiadások összesen ( 15)</t>
  </si>
  <si>
    <t>Költségvetési pénzforgalmi bevételek összesen 
(17+18+19+20+21+22+23+24)</t>
  </si>
  <si>
    <t>Finanszírozási bevételek összesen (26+27+28)</t>
  </si>
  <si>
    <t>Pénzforgalmi bevételek (25+29)</t>
  </si>
  <si>
    <t>Bevételek összesen (30)</t>
  </si>
  <si>
    <t>Pénzforgalmi költségvetési bevételek és kiadások különbsége (25-09) [költségvetési hiány (-), költségvetési többlet (+)]</t>
  </si>
  <si>
    <t>Finanszírozási műveletek eredménye (29-12)</t>
  </si>
  <si>
    <t>Tárgyévi gazdálkodás eredménye (32+33)</t>
  </si>
  <si>
    <t>Átlagos statisztikai állományi létszám (fő)</t>
  </si>
  <si>
    <t xml:space="preserve"> Csesztregi Közös Önkormányzati Hivatal költségvetése</t>
  </si>
  <si>
    <t>I. Immateriális javak</t>
  </si>
  <si>
    <t xml:space="preserve">II. Tárgyi eszközök </t>
  </si>
  <si>
    <t>B53.</t>
  </si>
  <si>
    <t>Egyéb tárgyi eszközök értékesítése</t>
  </si>
  <si>
    <t xml:space="preserve">K352. </t>
  </si>
  <si>
    <t>Fizetendő áfa</t>
  </si>
  <si>
    <t>K63.</t>
  </si>
  <si>
    <t>Informatikai eszközök beszerzése, létesítése</t>
  </si>
  <si>
    <t>2.2. Működési bevételek</t>
  </si>
  <si>
    <t>2.3. Felhalmozási bevételek</t>
  </si>
  <si>
    <t>2.4. Előző évi költségvetési maradvány</t>
  </si>
  <si>
    <t>1.8. Egyéb felhalmozási célú kiadások</t>
  </si>
  <si>
    <t>Adatok Ft-ban</t>
  </si>
  <si>
    <t>Ft/fő</t>
  </si>
  <si>
    <t>Ft</t>
  </si>
  <si>
    <t>d.) lakott külterülettel kapcsolatos feladatok támogatása</t>
  </si>
  <si>
    <t>A 2015. évről áthúzódó bérkompenzáció támogatása</t>
  </si>
  <si>
    <t>5. c. A rászoruló gyermekek intézményen kívüli szünidei étkeztetésének támogatása</t>
  </si>
  <si>
    <t>3. a, Család-és gyermekjóléti szolgálat</t>
  </si>
  <si>
    <t>Igazgatáshoz szükséges kis értékű tárgyi eszközök beszerzése</t>
  </si>
  <si>
    <t>Víziközmű felújítása</t>
  </si>
  <si>
    <t>Felhalmozási jellegű kiadás megnevezése</t>
  </si>
  <si>
    <t>Felhalmozási jellegű bevétel megnevezése</t>
  </si>
  <si>
    <t>Közművelődési érdekeltségnövelő támogatás</t>
  </si>
  <si>
    <t>Egyéb pénzbeli és természetbeni gyermekvédelmi támogatások</t>
  </si>
  <si>
    <t>Települési támogatás</t>
  </si>
  <si>
    <t xml:space="preserve">    Adatok Ft-ban</t>
  </si>
  <si>
    <t>Irányítószervi támogatás + belső ellenőrzési feladatok ellátása + könyvelő program fenntartása + munkavédelem + általános működés + családsegítő szolgálat január havi működtetése</t>
  </si>
  <si>
    <t>Visszatérítendő működési kölcsön</t>
  </si>
  <si>
    <t>Horgászegyesület Csesztreg</t>
  </si>
  <si>
    <t xml:space="preserve"> Adatok Ft-ban</t>
  </si>
  <si>
    <t>Felhalmozási célú támogatások államháztartáson kívülre</t>
  </si>
  <si>
    <t>Fejlesztési támogatás</t>
  </si>
  <si>
    <t>2019.</t>
  </si>
  <si>
    <t>12. számú melléklet</t>
  </si>
  <si>
    <t>13/a melléklet</t>
  </si>
  <si>
    <t>MARADVÁNYKIMUTATÁS</t>
  </si>
  <si>
    <t>13/b melléklet</t>
  </si>
  <si>
    <t>Dologi  kiadások</t>
  </si>
  <si>
    <t>PÉNZFORGALMI JELENTÉS</t>
  </si>
  <si>
    <t>14,a számú melléklet</t>
  </si>
  <si>
    <t>CSESZTREGI KÖZÖS ÖNKORMÁNYZATI HIVATAL</t>
  </si>
  <si>
    <t>14,b számú melléklet</t>
  </si>
  <si>
    <t>CSESZTREG KÖZSÉG ÖNKORMÁNYZATA ÉS KÖLTSÉGVETÉSI SZERVE</t>
  </si>
  <si>
    <t>ÖSSZEVONT (KONSZOLIDÁLT) PÉNZFORGALMI JELENTÉSE</t>
  </si>
  <si>
    <t>14,c számú melléklet</t>
  </si>
  <si>
    <t>III. Pénzeszközön kívüli egyéb eszközök induláskori értéke és változásai</t>
  </si>
  <si>
    <t xml:space="preserve">VAGYONKIMUTATÁS                                                                                                                                                a könyvviteli mérlegben értékben kimutatott eszközökről                        </t>
  </si>
  <si>
    <t>16/c  melléklet</t>
  </si>
  <si>
    <t>Csesztreg Község Önkormányzata és költségvetési szerve</t>
  </si>
  <si>
    <t>I.-III. Nemzeti vagyon és egyéb eszközök induláskori értéke és változásai</t>
  </si>
  <si>
    <t>III. Befektetett pénzügyi eszközök</t>
  </si>
  <si>
    <t xml:space="preserve">IV. Koncesszióba, vagyonkezelésbe adott eszközök </t>
  </si>
  <si>
    <t>A) NEMZETI VAGYONBA TARTOZÓ BEFEKTETETT ESZKÖZÖK</t>
  </si>
  <si>
    <t xml:space="preserve">B) NEMZETI VAGYONBA TARTOZÓ FORGÓESZKÖZÖK </t>
  </si>
  <si>
    <t>C) PÉNZESZKÖZÖK</t>
  </si>
  <si>
    <t xml:space="preserve">D) KÖVETELÉSEK </t>
  </si>
  <si>
    <t xml:space="preserve">ESZKÖZÖK ÖSSZESEN  </t>
  </si>
  <si>
    <t>G) SAJÁT TŐKE</t>
  </si>
  <si>
    <t xml:space="preserve">H) KÖTELEZETTSÉGEK </t>
  </si>
  <si>
    <t xml:space="preserve">FORRÁSOK ÖSSZESEN </t>
  </si>
  <si>
    <t>EREDMÉNYKIMUTATÁS</t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</si>
  <si>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</si>
  <si>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</si>
  <si>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</si>
  <si>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</t>
  </si>
  <si>
    <t>06. Központi működési célú támogatások eredményszemléletű bevételei</t>
  </si>
  <si>
    <t>07. Egyéb működési célú támogatások eredményszeméletű bevételei</t>
  </si>
  <si>
    <t>08. Felhalmozási célú támogatások eredményszemléletű bevételei</t>
  </si>
  <si>
    <t>09. Különféle egyéb eredményszemléletű bevételek</t>
  </si>
  <si>
    <t>III. Egyéb eredményszemléletű bevételek</t>
  </si>
  <si>
    <t>10. Anyagköltség</t>
  </si>
  <si>
    <t>11. Igénybe vett szolgáltatások értéke</t>
  </si>
  <si>
    <t>13. Eladott (közvetített) szolgáltatások értéke</t>
  </si>
  <si>
    <t>IV. Anyagjellegű ráfordítások</t>
  </si>
  <si>
    <t>14. Bérköltség</t>
  </si>
  <si>
    <t>15. Személyi jellegű egyéb kifizetések</t>
  </si>
  <si>
    <t>16. Bérjárulékok</t>
  </si>
  <si>
    <t>V. Személyi jellegű ráfordítások</t>
  </si>
  <si>
    <t>VI. Értékcsökkenési leírás</t>
  </si>
  <si>
    <t>VII. Egyéb ráfordítások</t>
  </si>
  <si>
    <t>A) TEVÉKENYSÉGEK EREDMÉNYE (I+III-IV-V-VI-VII)</t>
  </si>
  <si>
    <t>20. Egyéb kapott (járó) kamatok és kamatjellegű eredményszemléletű bevételek</t>
  </si>
  <si>
    <t>VIII. Pénzügyi műveletek eredményszemléletű bevételei</t>
  </si>
  <si>
    <t>26 Pénzügyi műveletek egyéb ráfordításai</t>
  </si>
  <si>
    <t>IX. Pénzügyi műveletek ráfordításai</t>
  </si>
  <si>
    <t>B) PÉNZÜGYI MŰVELETEK EREDMÉNYE (VIII-IX)</t>
  </si>
  <si>
    <t>C) MÉRLEG SZERINTI EREDMÉNY (A+-B)</t>
  </si>
  <si>
    <t>17. Kapott (járó) osztalék és részesedés</t>
  </si>
  <si>
    <t>KONSZOLIDÁLT EREDMÉNYKIMUTATÁS</t>
  </si>
  <si>
    <t>Támogatási célú finanszírozási műveletek</t>
  </si>
  <si>
    <t>Finanszírozási kiadások             K9</t>
  </si>
  <si>
    <t>104037</t>
  </si>
  <si>
    <t>Intézményen kívüli gyermekétkeztetés</t>
  </si>
  <si>
    <t>104042</t>
  </si>
  <si>
    <t>Család-és gyermekjóléti szolgáltatások</t>
  </si>
  <si>
    <t>Szabadidős, sport, fürdő és strandszolgáltatás</t>
  </si>
  <si>
    <t>Eredeti előirányzat 2017.</t>
  </si>
  <si>
    <t>Módosított előirányzat 2017.</t>
  </si>
  <si>
    <t>Teljesítés 2017.</t>
  </si>
  <si>
    <t>B25.</t>
  </si>
  <si>
    <t>Egyéb felhalmozási célú támogatások bevételei államháztartáson belülről</t>
  </si>
  <si>
    <t>B75.</t>
  </si>
  <si>
    <t>Egyéb felhalmozási célú átvett pénzeszközök</t>
  </si>
  <si>
    <t xml:space="preserve">2017. </t>
  </si>
  <si>
    <t xml:space="preserve"> Eredeti előirányzat 2017.</t>
  </si>
  <si>
    <t>K512.</t>
  </si>
  <si>
    <t>K61.</t>
  </si>
  <si>
    <t>Immateriális javak beszerzése, létesítése</t>
  </si>
  <si>
    <t>K89.</t>
  </si>
  <si>
    <t>Egyéb felhalmozási célú támogatások államháztartáson kívülre</t>
  </si>
  <si>
    <t>B403.</t>
  </si>
  <si>
    <t>Kiszámlázott általános forgalmi adó</t>
  </si>
  <si>
    <t>2017. ÉVI MŰKÖDÉSI ÉS FELHALMOZÁSI CÉLÚ BEVÉTELEI ÉS KIADÁSAI</t>
  </si>
  <si>
    <t>1.7. Egyéb felhalm.célú átvett pénzeszköz</t>
  </si>
  <si>
    <t>1.8. Előző évi költségvetési maradvány</t>
  </si>
  <si>
    <t>1.9. Államháztartáson belüli megelőlegezések</t>
  </si>
  <si>
    <t>1.9. Államháztartáson belüli megelőlegezések visszafizetése</t>
  </si>
  <si>
    <t>2.4. Beruházások</t>
  </si>
  <si>
    <t>CSESZTREG KÖZSÉG ÖNKORMÁNYZATÁNAK ÁLLAMI HOZZÁJÁRULÁSA 2017. ÉVBEN</t>
  </si>
  <si>
    <t>Előirányzat és pénzügyi teljesítés                      2017. év</t>
  </si>
  <si>
    <t>Beszámolóban elszámolt teljesítés                   2017. év</t>
  </si>
  <si>
    <t>5. Kiegészítő támogatás az óvodapedagógusok minősítéséből adódó többletfeladatokhoz (alapfokú végzettségű pedagógus II. kategóriába sorolt óvodapedagógusok, akik a minősítést 2015.12.31-éig szerezték meg)</t>
  </si>
  <si>
    <t>5. Kiegészítő támogatás az óvodapedagógusok minősítéséből adódó többletfeladatokhoz (alapfokú végzettségű pedagógus II. kategóriába sorolt óvodapedagógusok, akik a minősítést 2016. évben szerezték meg)</t>
  </si>
  <si>
    <t>Módosított eláirányzat 2017.</t>
  </si>
  <si>
    <t>CSESZTREG KÖZSÉG ÖNKORMÁNYZATA ÁLTAL FOLYÓSÍTOTT ELLÁTÁSOK (SZOCIÁLIS) RÉSZLETEZÉSE 2017. ÉVBEN</t>
  </si>
  <si>
    <t>Csesztreg Község Önkormányzata által nyútjtott közvetett támogatások 2017. évben (kedvezmények)</t>
  </si>
  <si>
    <t>Egyéb követelés elengedése (területhasználati díj)</t>
  </si>
  <si>
    <t>2017. előtti kifizetés</t>
  </si>
  <si>
    <t>1, 2017. évi adósságkeletkeztető fejlesztési célok</t>
  </si>
  <si>
    <t>Csesztreg Község Önkormányzata adósságot keletkeztető 2017. évi fejlesztési céljai, az ügyletekből és kezességvállalásokból fennálló kötelezettségei, valamint azok fedezetéül szolgáló saját bevételek</t>
  </si>
  <si>
    <t>2020.</t>
  </si>
  <si>
    <t>2017. évi teljesítés</t>
  </si>
  <si>
    <t>PÉNZESZKÖZEINEK VÁLTOZÁSÁNAK LEVEZETÉSE 2017. ÉVBEN</t>
  </si>
  <si>
    <t>Nyitó pénzkészlet 2017. január 01-én: ebből:</t>
  </si>
  <si>
    <t>Záró pénzkészlet 2017. december 31-én: ebből:</t>
  </si>
  <si>
    <t>2017. ÉV</t>
  </si>
  <si>
    <t>CSESZTREG KÖZSÉG ÖNKORMÁNYZATA ÉS KÖLTSÉGVETÉSI SZERVÉNEK MARADVÁNYÁNAK ALAKULÁSA A 2017. ÉVBEN</t>
  </si>
  <si>
    <t>Finanszírozási kiadások összesen (10+11)</t>
  </si>
  <si>
    <t>Pénzforgalmi kiadások (09+12)</t>
  </si>
  <si>
    <t>Kiadások összesen (14)</t>
  </si>
  <si>
    <t>Költségvetési pénzforgalmi bevételek összesen 
(15+16+17+18+19+20+21+22)</t>
  </si>
  <si>
    <t>Pénzforgalmi költségvetési bevételek és kiadások különbsége (23-09) [költségvetési hiány (-), költségvetési többlet (+)]</t>
  </si>
  <si>
    <t>Finanszírozási bevételek összesen (24+25)</t>
  </si>
  <si>
    <t>Pénzforgalmi bevételek (23+26)</t>
  </si>
  <si>
    <t>Bevételek összesen (27)</t>
  </si>
  <si>
    <t>Finanszírozási műveletek eredménye (26-12)</t>
  </si>
  <si>
    <t>Tárgyévi gazdálkodás eredménye (29+30)</t>
  </si>
  <si>
    <t>15/a  melléklet</t>
  </si>
  <si>
    <t>2017. év</t>
  </si>
  <si>
    <t>15/b melléklet</t>
  </si>
  <si>
    <t>15/c  melléklet</t>
  </si>
  <si>
    <t>16/b  melléklet</t>
  </si>
  <si>
    <t>III.-IV. Forintszámlák és devizaszámlák</t>
  </si>
  <si>
    <t>Csesztreg Község Önkormányzata tulajdonában álló gazdálkodó szervezetek működésében származó kötezettségek és részesedések alakulása  2017. évben</t>
  </si>
  <si>
    <t>KIEMELT ELŐIRÁNYZATOK                                       BEVÉTELEK</t>
  </si>
  <si>
    <t xml:space="preserve">KIEMELT ELŐIRÁNYZATOK                                                              KIADÁSOK </t>
  </si>
  <si>
    <t>Településrendezési terv módosítása</t>
  </si>
  <si>
    <t>Fecskeház kialakítása</t>
  </si>
  <si>
    <t>Községháza belső átalakítási munkái</t>
  </si>
  <si>
    <t>Ady úti járda felújítása</t>
  </si>
  <si>
    <t>Községgazdálkodáshoz, zöldterület kezeléshez szükséges ezsközök beszerzése</t>
  </si>
  <si>
    <t>Udvari melléképület felújítása</t>
  </si>
  <si>
    <t>Autóbuszforduló kialakítása ipartelephez</t>
  </si>
  <si>
    <t>Tóparti fejlesztések (Pályázati önerő)</t>
  </si>
  <si>
    <t>Egészségügy részére eszközök beszerzése</t>
  </si>
  <si>
    <t>Konyhai pályázathoz önerő biztosítása</t>
  </si>
  <si>
    <t>Általános célú tartalék</t>
  </si>
  <si>
    <t>Egyéb felhalmozási célú támogatások áht-n kívülre</t>
  </si>
  <si>
    <t>ASP projekthez kapcsolódó eszközbeszerzés</t>
  </si>
  <si>
    <t>"GO-IN-NATURE" projekthez kapcsolódó infratstruktúra fejlesztés, beruházás, felújítása, tartalék</t>
  </si>
  <si>
    <t>"Kézműves Ház kialakítása" projekthez kapcsolódó infrastruktúra fejlesztés, beruházás, felújítás, tartalék</t>
  </si>
  <si>
    <t>Művelődési Házba kis értékű tárgyi eszközök beszerzése</t>
  </si>
  <si>
    <t>Közművelődési érdekeltségnövelő támogatásból történő eszközbeszerzés Művelődési Házba (székek)</t>
  </si>
  <si>
    <t>Telefon és látásvizsgáló tábla vásárlás védőnői szolgálat részére</t>
  </si>
  <si>
    <t>Kis értékű tárgyi eszköz beszerzés családsegítő szolgálat részére</t>
  </si>
  <si>
    <t>Kolping épület nyílászáró cseréje</t>
  </si>
  <si>
    <t>ASP projekthez kapcsolódó felhalmozási célú támogatás</t>
  </si>
  <si>
    <t>"Kézműves Ház kialakítása" projekthez kapcsolódó támogatás</t>
  </si>
  <si>
    <t>"GO-IN-NATURE" projekthez kapcsolódó támogatás</t>
  </si>
  <si>
    <t>Terület értékesítése (Csesztreg 96/2 hrsz.)</t>
  </si>
  <si>
    <t>Fejlesztési díj (Vodafone)</t>
  </si>
  <si>
    <t>Tulajdonosi bevételek (Zalavíz)</t>
  </si>
  <si>
    <t>Intézményfenntartó Társulás Csesztreg</t>
  </si>
  <si>
    <t>KMB-sek részére eszközbeszerzéshez átadott pénz</t>
  </si>
  <si>
    <t>Csesztregi Közös Önkormányzuati Hivatal</t>
  </si>
  <si>
    <t>2017. évben befolyt földbérleti díjak továbbutalása</t>
  </si>
  <si>
    <t>Pallós Dental Bt.</t>
  </si>
  <si>
    <t>Fogorvosi ügyelet hozzájárulás</t>
  </si>
  <si>
    <t>Dr. Hetés Ferenc Rendelőintézet</t>
  </si>
  <si>
    <t>Röntgenberendezés karbantartásához átadott pénz</t>
  </si>
  <si>
    <t>Göcseji Múzeum</t>
  </si>
  <si>
    <t>Serényi kötet kiadásához átadott pénz</t>
  </si>
  <si>
    <t>CSESZTREG KÖZSÉG ÖNKORMÁNYZATA ÁLTAL NYÚJTOTT CÉLJELLEGŰ TÁMOGATÁSOK RÉSZLETEZÉSE A 2017. ÉVBEN</t>
  </si>
  <si>
    <t>047320</t>
  </si>
  <si>
    <t>Turizmusfejlesztési támogatások és tevékenységek</t>
  </si>
  <si>
    <t>076090</t>
  </si>
  <si>
    <t>Egyéb egészségügyi szolgáltatások finanszírozása és támogatása</t>
  </si>
  <si>
    <t>091110</t>
  </si>
  <si>
    <t>Óvodai nevelés, ellátás szakmai feladatai</t>
  </si>
  <si>
    <t>Egyéb kiegészítő szolgáltatások</t>
  </si>
  <si>
    <t>Gyermekétkeztetés köznevelési intézményben</t>
  </si>
  <si>
    <t>CSESZTREG KÖZSÉG ÖNKORMÁNYZATA ÉS INTÉZMÉNYE 2017. ÉVI KIADÁSAI ÉS LÉTSZÁMADATAI FELADATOK SZERINT</t>
  </si>
  <si>
    <t>CSESZTREG KÖZSÉG ÖNKORMÁNYZATA ÉS INTÉZMÉNYE 2017. ÉVI BEVÉTELEI FELADATOK SZERINT</t>
  </si>
  <si>
    <t>Informatikai fejlesztések, támogatások</t>
  </si>
  <si>
    <t>Gyermekétkeztetés köznevelési intézmények</t>
  </si>
  <si>
    <t xml:space="preserve">VAGYONKIMUTATÁS                                                                                                                                                                                      a konszolidált könyvviteli mérlegben értékben kimutatott eszközökről                        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</si>
</sst>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  <numFmt numFmtId="178" formatCode="0.0000"/>
    <numFmt numFmtId="179" formatCode="0.000"/>
    <numFmt numFmtId="180" formatCode="0.0"/>
    <numFmt numFmtId="181" formatCode="&quot;öS&quot;\ #,##0;\-&quot;öS&quot;\ #,##0"/>
    <numFmt numFmtId="182" formatCode="&quot;öS&quot;\ #,##0;[Red]\-&quot;öS&quot;\ #,##0"/>
    <numFmt numFmtId="183" formatCode="&quot;öS&quot;\ #,##0.00;\-&quot;öS&quot;\ #,##0.00"/>
    <numFmt numFmtId="184" formatCode="&quot;öS&quot;\ #,##0.00;[Red]\-&quot;öS&quot;\ #,##0.00"/>
    <numFmt numFmtId="185" formatCode="_-&quot;öS&quot;\ * #,##0_-;\-&quot;öS&quot;\ * #,##0_-;_-&quot;öS&quot;\ * &quot;-&quot;_-;_-@_-"/>
    <numFmt numFmtId="186" formatCode="_-* #,##0_-;\-* #,##0_-;_-* &quot;-&quot;_-;_-@_-"/>
    <numFmt numFmtId="187" formatCode="_-&quot;öS&quot;\ * #,##0.00_-;\-&quot;öS&quot;\ * #,##0.00_-;_-&quot;öS&quot;\ * &quot;-&quot;??_-;_-@_-"/>
    <numFmt numFmtId="188" formatCode="_-* #,##0.00_-;\-* #,##0.00_-;_-* &quot;-&quot;??_-;_-@_-"/>
    <numFmt numFmtId="189" formatCode="#,##0.00\ &quot;Ft&quot;"/>
    <numFmt numFmtId="190" formatCode="0&quot;.&quot;"/>
    <numFmt numFmtId="191" formatCode="0.0%"/>
    <numFmt numFmtId="192" formatCode="#,##0.000"/>
    <numFmt numFmtId="193" formatCode="0.0000000"/>
    <numFmt numFmtId="194" formatCode="0.000000"/>
    <numFmt numFmtId="195" formatCode="0.00000"/>
    <numFmt numFmtId="196" formatCode="_-* #,##0.000\ _F_t_-;\-* #,##0.000\ _F_t_-;_-* &quot;-&quot;??\ _F_t_-;_-@_-"/>
    <numFmt numFmtId="197" formatCode="_-* #,##0.0000\ _F_t_-;\-* #,##0.0000\ _F_t_-;_-* &quot;-&quot;??\ _F_t_-;_-@_-"/>
    <numFmt numFmtId="198" formatCode="_-* #,##0.00000\ _F_t_-;\-* #,##0.00000\ _F_t_-;_-* &quot;-&quot;??\ _F_t_-;_-@_-"/>
    <numFmt numFmtId="199" formatCode="_-* #,##0.000000\ _F_t_-;\-* #,##0.000000\ _F_t_-;_-* &quot;-&quot;??\ _F_t_-;_-@_-"/>
    <numFmt numFmtId="200" formatCode="&quot;H-&quot;0000"/>
    <numFmt numFmtId="201" formatCode="_-* #,##0.0\ &quot;Ft&quot;_-;\-* #,##0.0\ &quot;Ft&quot;_-;_-* &quot;-&quot;??\ &quot;Ft&quot;_-;_-@_-"/>
    <numFmt numFmtId="202" formatCode="_-* #,##0\ &quot;Ft&quot;_-;\-* #,##0\ &quot;Ft&quot;_-;_-* &quot;-&quot;??\ &quot;Ft&quot;_-;_-@_-"/>
    <numFmt numFmtId="203" formatCode="#,###__;\-\ #,###__"/>
    <numFmt numFmtId="204" formatCode="#,##0_ ;\-#,##0\ "/>
  </numFmts>
  <fonts count="1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 CE"/>
      <family val="0"/>
    </font>
    <font>
      <sz val="10"/>
      <name val="Wingdings"/>
      <family val="0"/>
    </font>
    <font>
      <b/>
      <i/>
      <sz val="4"/>
      <color indexed="8"/>
      <name val="Times New Roman"/>
      <family val="1"/>
    </font>
    <font>
      <i/>
      <sz val="10"/>
      <name val="Times New Roman CE"/>
      <family val="0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sz val="12"/>
      <name val="Garamond"/>
      <family val="1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Arial CE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0"/>
      <color indexed="48"/>
      <name val="Arial CE"/>
      <family val="0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Arial"/>
      <family val="2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sz val="10"/>
      <color indexed="8"/>
      <name val="Calibri"/>
      <family val="2"/>
    </font>
    <font>
      <sz val="8"/>
      <name val="Arial CE"/>
      <family val="0"/>
    </font>
    <font>
      <b/>
      <i/>
      <sz val="16"/>
      <name val="Arial CE"/>
      <family val="0"/>
    </font>
    <font>
      <sz val="14"/>
      <name val="Arial CE"/>
      <family val="0"/>
    </font>
    <font>
      <i/>
      <sz val="16"/>
      <name val="Arial CE"/>
      <family val="0"/>
    </font>
    <font>
      <i/>
      <sz val="14"/>
      <name val="Arial CE"/>
      <family val="0"/>
    </font>
    <font>
      <b/>
      <sz val="6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14"/>
      <name val="Times New Roman CE"/>
      <family val="0"/>
    </font>
    <font>
      <i/>
      <sz val="8"/>
      <name val="Times New Roman CE"/>
      <family val="0"/>
    </font>
    <font>
      <i/>
      <sz val="13"/>
      <name val="Times New Roman"/>
      <family val="1"/>
    </font>
    <font>
      <b/>
      <i/>
      <sz val="13"/>
      <name val="Arial CE"/>
      <family val="2"/>
    </font>
    <font>
      <i/>
      <sz val="13"/>
      <name val="Arial CE"/>
      <family val="0"/>
    </font>
    <font>
      <b/>
      <i/>
      <sz val="14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i/>
      <u val="single"/>
      <sz val="13"/>
      <name val="Arial CE"/>
      <family val="2"/>
    </font>
    <font>
      <b/>
      <sz val="10"/>
      <name val="Arial CE"/>
      <family val="0"/>
    </font>
    <font>
      <i/>
      <sz val="10"/>
      <name val="Times New Roman"/>
      <family val="1"/>
    </font>
    <font>
      <i/>
      <sz val="10"/>
      <name val="Arial CE"/>
      <family val="0"/>
    </font>
    <font>
      <i/>
      <sz val="12"/>
      <name val="Arial CE"/>
      <family val="0"/>
    </font>
    <font>
      <b/>
      <i/>
      <sz val="13"/>
      <color indexed="8"/>
      <name val="Times New Roman"/>
      <family val="1"/>
    </font>
    <font>
      <i/>
      <sz val="11"/>
      <name val="Times New Roman CE"/>
      <family val="1"/>
    </font>
    <font>
      <b/>
      <sz val="6"/>
      <name val="Times New Roman CE"/>
      <family val="0"/>
    </font>
    <font>
      <b/>
      <sz val="11"/>
      <name val="Arial CE"/>
      <family val="0"/>
    </font>
    <font>
      <sz val="14"/>
      <name val="Times New Roman CE"/>
      <family val="1"/>
    </font>
    <font>
      <b/>
      <sz val="10.5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 CE"/>
      <family val="0"/>
    </font>
    <font>
      <b/>
      <i/>
      <sz val="16"/>
      <name val="Times New Roman"/>
      <family val="1"/>
    </font>
    <font>
      <b/>
      <sz val="8"/>
      <name val="Arial"/>
      <family val="2"/>
    </font>
    <font>
      <b/>
      <i/>
      <sz val="10"/>
      <name val="Arial CE"/>
      <family val="0"/>
    </font>
    <font>
      <sz val="11"/>
      <name val="Times New Roman CE"/>
      <family val="1"/>
    </font>
    <font>
      <b/>
      <sz val="9"/>
      <name val="Arial CE"/>
      <family val="0"/>
    </font>
    <font>
      <b/>
      <sz val="15"/>
      <name val="Times New Roman"/>
      <family val="1"/>
    </font>
    <font>
      <b/>
      <sz val="16"/>
      <name val="Times New Roman"/>
      <family val="1"/>
    </font>
    <font>
      <i/>
      <sz val="8"/>
      <color indexed="8"/>
      <name val="Times New Roman"/>
      <family val="1"/>
    </font>
    <font>
      <i/>
      <sz val="8"/>
      <name val="Arial"/>
      <family val="2"/>
    </font>
    <font>
      <sz val="12"/>
      <name val="Times New Roman CE"/>
      <family val="0"/>
    </font>
    <font>
      <sz val="7"/>
      <color indexed="8"/>
      <name val="Times New Roman"/>
      <family val="1"/>
    </font>
    <font>
      <i/>
      <sz val="7"/>
      <color indexed="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47"/>
      </patternFill>
    </fill>
    <fill>
      <patternFill patternType="solid">
        <fgColor indexed="23"/>
        <bgColor indexed="64"/>
      </patternFill>
    </fill>
    <fill>
      <patternFill patternType="darkHorizontal"/>
    </fill>
    <fill>
      <patternFill patternType="lightHorizontal"/>
    </fill>
    <fill>
      <patternFill patternType="mediumGray"/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18" fillId="9" borderId="0" applyNumberFormat="0" applyBorder="0" applyAlignment="0" applyProtection="0"/>
    <xf numFmtId="0" fontId="3" fillId="15" borderId="1" applyNumberFormat="0" applyAlignment="0" applyProtection="0"/>
    <xf numFmtId="0" fontId="20" fillId="14" borderId="1" applyNumberFormat="0" applyAlignment="0" applyProtection="0"/>
    <xf numFmtId="0" fontId="8" fillId="24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4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50" fillId="0" borderId="6" applyNumberFormat="0" applyFill="0" applyAlignment="0" applyProtection="0"/>
    <xf numFmtId="0" fontId="51" fillId="0" borderId="4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3" fillId="4" borderId="1" applyNumberFormat="0" applyAlignment="0" applyProtection="0"/>
    <xf numFmtId="0" fontId="0" fillId="6" borderId="9" applyNumberFormat="0" applyFont="0" applyAlignment="0" applyProtection="0"/>
    <xf numFmtId="0" fontId="12" fillId="10" borderId="0" applyNumberFormat="0" applyBorder="0" applyAlignment="0" applyProtection="0"/>
    <xf numFmtId="0" fontId="13" fillId="25" borderId="10" applyNumberFormat="0" applyAlignment="0" applyProtection="0"/>
    <xf numFmtId="0" fontId="15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76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3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" fillId="6" borderId="9" applyNumberFormat="0" applyFont="0" applyAlignment="0" applyProtection="0"/>
    <xf numFmtId="0" fontId="13" fillId="14" borderId="10" applyNumberFormat="0" applyAlignment="0" applyProtection="0"/>
    <xf numFmtId="0" fontId="17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9" fillId="15" borderId="0" applyNumberFormat="0" applyBorder="0" applyAlignment="0" applyProtection="0"/>
    <xf numFmtId="0" fontId="20" fillId="25" borderId="1" applyNumberFormat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9" fillId="0" borderId="0" applyNumberFormat="0" applyFill="0" applyBorder="0" applyAlignment="0" applyProtection="0"/>
  </cellStyleXfs>
  <cellXfs count="1090">
    <xf numFmtId="0" fontId="0" fillId="0" borderId="0" xfId="0" applyAlignment="1">
      <alignment/>
    </xf>
    <xf numFmtId="0" fontId="16" fillId="0" borderId="0" xfId="114" applyFill="1" applyProtection="1">
      <alignment/>
      <protection/>
    </xf>
    <xf numFmtId="0" fontId="22" fillId="0" borderId="0" xfId="114" applyFont="1" applyFill="1" applyProtection="1">
      <alignment/>
      <protection/>
    </xf>
    <xf numFmtId="0" fontId="26" fillId="0" borderId="13" xfId="114" applyFont="1" applyFill="1" applyBorder="1" applyAlignment="1" applyProtection="1">
      <alignment horizontal="center" vertical="center" wrapText="1"/>
      <protection/>
    </xf>
    <xf numFmtId="0" fontId="26" fillId="0" borderId="14" xfId="114" applyFont="1" applyFill="1" applyBorder="1" applyAlignment="1" applyProtection="1">
      <alignment horizontal="center" vertical="center" wrapText="1"/>
      <protection/>
    </xf>
    <xf numFmtId="0" fontId="16" fillId="0" borderId="0" xfId="114" applyFill="1" applyAlignment="1" applyProtection="1">
      <alignment horizontal="center" vertical="center"/>
      <protection/>
    </xf>
    <xf numFmtId="0" fontId="27" fillId="0" borderId="15" xfId="114" applyFont="1" applyFill="1" applyBorder="1" applyAlignment="1" applyProtection="1">
      <alignment vertical="center" wrapText="1"/>
      <protection/>
    </xf>
    <xf numFmtId="173" fontId="28" fillId="0" borderId="16" xfId="113" applyNumberFormat="1" applyFont="1" applyFill="1" applyBorder="1" applyAlignment="1" applyProtection="1">
      <alignment horizontal="center" vertical="center"/>
      <protection/>
    </xf>
    <xf numFmtId="0" fontId="16" fillId="0" borderId="0" xfId="114" applyFill="1" applyAlignment="1" applyProtection="1">
      <alignment vertical="center"/>
      <protection/>
    </xf>
    <xf numFmtId="0" fontId="27" fillId="0" borderId="17" xfId="114" applyFont="1" applyFill="1" applyBorder="1" applyAlignment="1" applyProtection="1">
      <alignment vertical="center" wrapText="1"/>
      <protection/>
    </xf>
    <xf numFmtId="173" fontId="28" fillId="0" borderId="18" xfId="113" applyNumberFormat="1" applyFont="1" applyFill="1" applyBorder="1" applyAlignment="1" applyProtection="1">
      <alignment horizontal="center" vertical="center"/>
      <protection/>
    </xf>
    <xf numFmtId="0" fontId="29" fillId="0" borderId="17" xfId="114" applyFont="1" applyFill="1" applyBorder="1" applyAlignment="1" applyProtection="1">
      <alignment horizontal="left" vertical="center" wrapText="1" indent="1"/>
      <protection/>
    </xf>
    <xf numFmtId="0" fontId="30" fillId="0" borderId="0" xfId="114" applyFont="1" applyFill="1" applyProtection="1">
      <alignment/>
      <protection/>
    </xf>
    <xf numFmtId="3" fontId="16" fillId="0" borderId="0" xfId="114" applyNumberFormat="1" applyFont="1" applyFill="1" applyProtection="1">
      <alignment/>
      <protection/>
    </xf>
    <xf numFmtId="0" fontId="16" fillId="0" borderId="0" xfId="114" applyFont="1" applyFill="1" applyProtection="1">
      <alignment/>
      <protection/>
    </xf>
    <xf numFmtId="0" fontId="0" fillId="0" borderId="0" xfId="113" applyFill="1" applyAlignment="1" applyProtection="1">
      <alignment vertical="center"/>
      <protection/>
    </xf>
    <xf numFmtId="0" fontId="0" fillId="0" borderId="0" xfId="113" applyFill="1" applyAlignment="1" applyProtection="1">
      <alignment horizontal="center" vertical="center"/>
      <protection/>
    </xf>
    <xf numFmtId="49" fontId="0" fillId="0" borderId="0" xfId="113" applyNumberFormat="1" applyFont="1" applyFill="1" applyAlignment="1" applyProtection="1">
      <alignment horizontal="center" vertical="center"/>
      <protection/>
    </xf>
    <xf numFmtId="173" fontId="28" fillId="0" borderId="19" xfId="113" applyNumberFormat="1" applyFont="1" applyFill="1" applyBorder="1" applyAlignment="1" applyProtection="1">
      <alignment horizontal="center" vertical="center"/>
      <protection/>
    </xf>
    <xf numFmtId="0" fontId="0" fillId="0" borderId="0" xfId="113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right"/>
    </xf>
    <xf numFmtId="0" fontId="31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left" vertical="center" wrapText="1" indent="1"/>
      <protection locked="0"/>
    </xf>
    <xf numFmtId="175" fontId="41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center" vertical="center"/>
    </xf>
    <xf numFmtId="0" fontId="42" fillId="0" borderId="18" xfId="0" applyFont="1" applyFill="1" applyBorder="1" applyAlignment="1">
      <alignment horizontal="left" vertical="center" indent="5"/>
    </xf>
    <xf numFmtId="175" fontId="35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Fill="1" applyBorder="1" applyAlignment="1">
      <alignment horizontal="left" vertical="center" inden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175" fontId="41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horizontal="center" vertical="center"/>
    </xf>
    <xf numFmtId="0" fontId="42" fillId="0" borderId="14" xfId="0" applyFont="1" applyFill="1" applyBorder="1" applyAlignment="1">
      <alignment horizontal="left" vertical="center" indent="5"/>
    </xf>
    <xf numFmtId="175" fontId="35" fillId="0" borderId="27" xfId="0" applyNumberFormat="1" applyFont="1" applyFill="1" applyBorder="1" applyAlignment="1" applyProtection="1">
      <alignment horizontal="right" vertical="center"/>
      <protection locked="0"/>
    </xf>
    <xf numFmtId="0" fontId="43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0" fontId="46" fillId="0" borderId="21" xfId="0" applyFont="1" applyBorder="1" applyAlignment="1" applyProtection="1">
      <alignment horizontal="center" vertical="center" wrapText="1"/>
      <protection/>
    </xf>
    <xf numFmtId="0" fontId="46" fillId="0" borderId="22" xfId="0" applyFont="1" applyBorder="1" applyAlignment="1" applyProtection="1">
      <alignment horizontal="center" vertical="center" wrapText="1"/>
      <protection/>
    </xf>
    <xf numFmtId="0" fontId="46" fillId="0" borderId="23" xfId="0" applyFont="1" applyBorder="1" applyAlignment="1" applyProtection="1">
      <alignment horizontal="center" vertical="top" wrapText="1"/>
      <protection/>
    </xf>
    <xf numFmtId="0" fontId="48" fillId="0" borderId="19" xfId="0" applyFont="1" applyBorder="1" applyAlignment="1" applyProtection="1">
      <alignment horizontal="left" vertical="top" wrapText="1"/>
      <protection locked="0"/>
    </xf>
    <xf numFmtId="166" fontId="48" fillId="0" borderId="19" xfId="74" applyNumberFormat="1" applyFont="1" applyBorder="1" applyAlignment="1" applyProtection="1">
      <alignment horizontal="center" vertical="center" wrapText="1"/>
      <protection locked="0"/>
    </xf>
    <xf numFmtId="166" fontId="48" fillId="0" borderId="24" xfId="74" applyNumberFormat="1" applyFont="1" applyBorder="1" applyAlignment="1" applyProtection="1">
      <alignment horizontal="center" vertical="top" wrapText="1"/>
      <protection locked="0"/>
    </xf>
    <xf numFmtId="0" fontId="46" fillId="0" borderId="17" xfId="0" applyFont="1" applyBorder="1" applyAlignment="1" applyProtection="1">
      <alignment horizontal="center" vertical="top" wrapText="1"/>
      <protection/>
    </xf>
    <xf numFmtId="0" fontId="48" fillId="0" borderId="18" xfId="0" applyFont="1" applyBorder="1" applyAlignment="1" applyProtection="1">
      <alignment horizontal="left" vertical="top" wrapText="1"/>
      <protection locked="0"/>
    </xf>
    <xf numFmtId="9" fontId="48" fillId="0" borderId="18" xfId="124" applyFont="1" applyBorder="1" applyAlignment="1" applyProtection="1">
      <alignment horizontal="center" vertical="center" wrapText="1"/>
      <protection locked="0"/>
    </xf>
    <xf numFmtId="166" fontId="48" fillId="0" borderId="18" xfId="74" applyNumberFormat="1" applyFont="1" applyBorder="1" applyAlignment="1" applyProtection="1">
      <alignment horizontal="center" vertical="center" wrapText="1"/>
      <protection locked="0"/>
    </xf>
    <xf numFmtId="166" fontId="48" fillId="0" borderId="25" xfId="74" applyNumberFormat="1" applyFont="1" applyBorder="1" applyAlignment="1" applyProtection="1">
      <alignment horizontal="center" vertical="top" wrapText="1"/>
      <protection locked="0"/>
    </xf>
    <xf numFmtId="0" fontId="46" fillId="26" borderId="21" xfId="0" applyFont="1" applyFill="1" applyBorder="1" applyAlignment="1" applyProtection="1">
      <alignment horizontal="center" vertical="top" wrapText="1"/>
      <protection/>
    </xf>
    <xf numFmtId="166" fontId="48" fillId="0" borderId="21" xfId="74" applyNumberFormat="1" applyFont="1" applyBorder="1" applyAlignment="1" applyProtection="1">
      <alignment horizontal="center" vertical="center" wrapText="1"/>
      <protection/>
    </xf>
    <xf numFmtId="166" fontId="48" fillId="0" borderId="22" xfId="74" applyNumberFormat="1" applyFont="1" applyBorder="1" applyAlignment="1" applyProtection="1">
      <alignment horizontal="center" vertical="top" wrapText="1"/>
      <protection/>
    </xf>
    <xf numFmtId="0" fontId="57" fillId="0" borderId="0" xfId="115" applyFont="1" applyAlignment="1">
      <alignment horizontal="center"/>
      <protection/>
    </xf>
    <xf numFmtId="0" fontId="53" fillId="0" borderId="0" xfId="115">
      <alignment/>
      <protection/>
    </xf>
    <xf numFmtId="0" fontId="57" fillId="0" borderId="0" xfId="115" applyFont="1" applyAlignment="1">
      <alignment horizontal="right"/>
      <protection/>
    </xf>
    <xf numFmtId="0" fontId="37" fillId="0" borderId="0" xfId="115" applyFont="1" applyAlignment="1">
      <alignment horizontal="right"/>
      <protection/>
    </xf>
    <xf numFmtId="0" fontId="21" fillId="14" borderId="28" xfId="115" applyFont="1" applyFill="1" applyBorder="1" applyAlignment="1">
      <alignment horizontal="center" vertical="center"/>
      <protection/>
    </xf>
    <xf numFmtId="0" fontId="21" fillId="14" borderId="29" xfId="115" applyFont="1" applyFill="1" applyBorder="1" applyAlignment="1">
      <alignment horizontal="center" vertical="center"/>
      <protection/>
    </xf>
    <xf numFmtId="0" fontId="21" fillId="14" borderId="29" xfId="115" applyFont="1" applyFill="1" applyBorder="1" applyAlignment="1">
      <alignment horizontal="center" vertical="center" wrapText="1"/>
      <protection/>
    </xf>
    <xf numFmtId="0" fontId="21" fillId="14" borderId="30" xfId="115" applyFont="1" applyFill="1" applyBorder="1" applyAlignment="1">
      <alignment horizontal="center" vertical="center" wrapText="1"/>
      <protection/>
    </xf>
    <xf numFmtId="0" fontId="21" fillId="14" borderId="31" xfId="115" applyFont="1" applyFill="1" applyBorder="1" applyAlignment="1">
      <alignment horizontal="center" vertical="center"/>
      <protection/>
    </xf>
    <xf numFmtId="0" fontId="24" fillId="0" borderId="32" xfId="115" applyFont="1" applyFill="1" applyBorder="1" applyAlignment="1">
      <alignment horizontal="left" vertical="center"/>
      <protection/>
    </xf>
    <xf numFmtId="0" fontId="21" fillId="0" borderId="17" xfId="115" applyFont="1" applyBorder="1" applyAlignment="1">
      <alignment horizontal="center" vertical="center"/>
      <protection/>
    </xf>
    <xf numFmtId="0" fontId="21" fillId="0" borderId="18" xfId="115" applyFont="1" applyBorder="1" applyAlignment="1">
      <alignment horizontal="left" vertical="center"/>
      <protection/>
    </xf>
    <xf numFmtId="3" fontId="16" fillId="0" borderId="18" xfId="115" applyNumberFormat="1" applyFont="1" applyBorder="1" applyAlignment="1">
      <alignment vertical="center"/>
      <protection/>
    </xf>
    <xf numFmtId="3" fontId="16" fillId="0" borderId="25" xfId="115" applyNumberFormat="1" applyFont="1" applyBorder="1" applyAlignment="1">
      <alignment vertical="center"/>
      <protection/>
    </xf>
    <xf numFmtId="0" fontId="21" fillId="0" borderId="33" xfId="115" applyFont="1" applyBorder="1" applyAlignment="1">
      <alignment horizontal="center"/>
      <protection/>
    </xf>
    <xf numFmtId="0" fontId="21" fillId="0" borderId="18" xfId="115" applyFont="1" applyFill="1" applyBorder="1">
      <alignment/>
      <protection/>
    </xf>
    <xf numFmtId="0" fontId="16" fillId="0" borderId="18" xfId="115" applyFont="1" applyBorder="1" applyAlignment="1">
      <alignment horizontal="left" vertical="center"/>
      <protection/>
    </xf>
    <xf numFmtId="3" fontId="16" fillId="0" borderId="18" xfId="103" applyNumberFormat="1" applyFont="1" applyBorder="1" applyAlignment="1">
      <alignment horizontal="right"/>
      <protection/>
    </xf>
    <xf numFmtId="3" fontId="16" fillId="0" borderId="25" xfId="103" applyNumberFormat="1" applyFont="1" applyBorder="1" applyAlignment="1">
      <alignment horizontal="right"/>
      <protection/>
    </xf>
    <xf numFmtId="0" fontId="59" fillId="0" borderId="33" xfId="103" applyFont="1" applyBorder="1" applyAlignment="1">
      <alignment horizontal="center"/>
      <protection/>
    </xf>
    <xf numFmtId="0" fontId="16" fillId="0" borderId="18" xfId="103" applyFont="1" applyBorder="1" applyAlignment="1">
      <alignment horizontal="left"/>
      <protection/>
    </xf>
    <xf numFmtId="3" fontId="16" fillId="0" borderId="18" xfId="115" applyNumberFormat="1" applyFont="1" applyBorder="1" applyAlignment="1">
      <alignment horizontal="right" vertical="center"/>
      <protection/>
    </xf>
    <xf numFmtId="3" fontId="16" fillId="0" borderId="25" xfId="115" applyNumberFormat="1" applyFont="1" applyBorder="1" applyAlignment="1">
      <alignment horizontal="right" vertical="center"/>
      <protection/>
    </xf>
    <xf numFmtId="0" fontId="16" fillId="0" borderId="34" xfId="115" applyFont="1" applyFill="1" applyBorder="1" applyAlignment="1">
      <alignment horizontal="left" vertical="center" wrapText="1"/>
      <protection/>
    </xf>
    <xf numFmtId="0" fontId="59" fillId="0" borderId="33" xfId="115" applyFont="1" applyBorder="1" applyAlignment="1">
      <alignment horizontal="left" vertical="center"/>
      <protection/>
    </xf>
    <xf numFmtId="3" fontId="59" fillId="0" borderId="18" xfId="115" applyNumberFormat="1" applyFont="1" applyBorder="1" applyAlignment="1">
      <alignment horizontal="right" vertical="center"/>
      <protection/>
    </xf>
    <xf numFmtId="3" fontId="59" fillId="0" borderId="25" xfId="115" applyNumberFormat="1" applyFont="1" applyBorder="1" applyAlignment="1">
      <alignment horizontal="right" vertical="center"/>
      <protection/>
    </xf>
    <xf numFmtId="0" fontId="21" fillId="0" borderId="33" xfId="115" applyFont="1" applyBorder="1" applyAlignment="1">
      <alignment horizontal="left" vertical="center"/>
      <protection/>
    </xf>
    <xf numFmtId="0" fontId="60" fillId="0" borderId="18" xfId="115" applyFont="1" applyBorder="1" applyAlignment="1">
      <alignment horizontal="left" vertical="center"/>
      <protection/>
    </xf>
    <xf numFmtId="3" fontId="60" fillId="0" borderId="18" xfId="115" applyNumberFormat="1" applyFont="1" applyBorder="1" applyAlignment="1">
      <alignment horizontal="right" vertical="center"/>
      <protection/>
    </xf>
    <xf numFmtId="3" fontId="60" fillId="0" borderId="25" xfId="115" applyNumberFormat="1" applyFont="1" applyBorder="1" applyAlignment="1">
      <alignment horizontal="right" vertical="center"/>
      <protection/>
    </xf>
    <xf numFmtId="0" fontId="59" fillId="0" borderId="18" xfId="115" applyFont="1" applyBorder="1" applyAlignment="1">
      <alignment horizontal="left" vertical="center"/>
      <protection/>
    </xf>
    <xf numFmtId="3" fontId="59" fillId="0" borderId="18" xfId="115" applyNumberFormat="1" applyFont="1" applyBorder="1" applyAlignment="1">
      <alignment vertical="center"/>
      <protection/>
    </xf>
    <xf numFmtId="3" fontId="59" fillId="0" borderId="25" xfId="115" applyNumberFormat="1" applyFont="1" applyBorder="1" applyAlignment="1">
      <alignment vertical="center"/>
      <protection/>
    </xf>
    <xf numFmtId="0" fontId="53" fillId="0" borderId="18" xfId="115" applyBorder="1">
      <alignment/>
      <protection/>
    </xf>
    <xf numFmtId="0" fontId="59" fillId="0" borderId="35" xfId="115" applyFont="1" applyBorder="1" applyAlignment="1">
      <alignment horizontal="center" vertical="center"/>
      <protection/>
    </xf>
    <xf numFmtId="0" fontId="59" fillId="0" borderId="33" xfId="115" applyFont="1" applyBorder="1" applyAlignment="1">
      <alignment horizontal="center" vertical="center"/>
      <protection/>
    </xf>
    <xf numFmtId="3" fontId="21" fillId="0" borderId="18" xfId="115" applyNumberFormat="1" applyFont="1" applyBorder="1" applyAlignment="1">
      <alignment horizontal="right" vertical="center"/>
      <protection/>
    </xf>
    <xf numFmtId="3" fontId="21" fillId="0" borderId="25" xfId="115" applyNumberFormat="1" applyFont="1" applyBorder="1" applyAlignment="1">
      <alignment horizontal="right" vertical="center"/>
      <protection/>
    </xf>
    <xf numFmtId="0" fontId="21" fillId="0" borderId="32" xfId="115" applyFont="1" applyBorder="1" applyAlignment="1">
      <alignment horizontal="center"/>
      <protection/>
    </xf>
    <xf numFmtId="0" fontId="21" fillId="0" borderId="32" xfId="115" applyFont="1" applyBorder="1" applyAlignment="1">
      <alignment horizontal="left"/>
      <protection/>
    </xf>
    <xf numFmtId="0" fontId="21" fillId="0" borderId="33" xfId="115" applyFont="1" applyBorder="1" applyAlignment="1">
      <alignment horizontal="left"/>
      <protection/>
    </xf>
    <xf numFmtId="3" fontId="21" fillId="0" borderId="18" xfId="115" applyNumberFormat="1" applyFont="1" applyBorder="1" applyAlignment="1">
      <alignment vertical="center"/>
      <protection/>
    </xf>
    <xf numFmtId="3" fontId="21" fillId="0" borderId="25" xfId="115" applyNumberFormat="1" applyFont="1" applyBorder="1" applyAlignment="1">
      <alignment vertical="center"/>
      <protection/>
    </xf>
    <xf numFmtId="0" fontId="59" fillId="0" borderId="32" xfId="115" applyFont="1" applyBorder="1" applyAlignment="1">
      <alignment horizontal="left" vertical="center"/>
      <protection/>
    </xf>
    <xf numFmtId="0" fontId="21" fillId="0" borderId="35" xfId="115" applyFont="1" applyBorder="1" applyAlignment="1">
      <alignment horizontal="left" vertical="center"/>
      <protection/>
    </xf>
    <xf numFmtId="0" fontId="21" fillId="0" borderId="32" xfId="115" applyFont="1" applyBorder="1" applyAlignment="1">
      <alignment horizontal="left" vertical="center"/>
      <protection/>
    </xf>
    <xf numFmtId="3" fontId="61" fillId="27" borderId="18" xfId="115" applyNumberFormat="1" applyFont="1" applyFill="1" applyBorder="1" applyAlignment="1">
      <alignment horizontal="right" vertical="center"/>
      <protection/>
    </xf>
    <xf numFmtId="3" fontId="61" fillId="27" borderId="18" xfId="115" applyNumberFormat="1" applyFont="1" applyFill="1" applyBorder="1">
      <alignment/>
      <protection/>
    </xf>
    <xf numFmtId="3" fontId="61" fillId="27" borderId="25" xfId="115" applyNumberFormat="1" applyFont="1" applyFill="1" applyBorder="1">
      <alignment/>
      <protection/>
    </xf>
    <xf numFmtId="3" fontId="60" fillId="0" borderId="18" xfId="115" applyNumberFormat="1" applyFont="1" applyFill="1" applyBorder="1" applyAlignment="1">
      <alignment vertical="center"/>
      <protection/>
    </xf>
    <xf numFmtId="3" fontId="60" fillId="0" borderId="25" xfId="115" applyNumberFormat="1" applyFont="1" applyFill="1" applyBorder="1" applyAlignment="1">
      <alignment vertical="center"/>
      <protection/>
    </xf>
    <xf numFmtId="0" fontId="24" fillId="0" borderId="33" xfId="115" applyFont="1" applyFill="1" applyBorder="1" applyAlignment="1">
      <alignment horizontal="left" vertical="center"/>
      <protection/>
    </xf>
    <xf numFmtId="3" fontId="60" fillId="0" borderId="18" xfId="115" applyNumberFormat="1" applyFont="1" applyFill="1" applyBorder="1">
      <alignment/>
      <protection/>
    </xf>
    <xf numFmtId="3" fontId="60" fillId="0" borderId="25" xfId="115" applyNumberFormat="1" applyFont="1" applyFill="1" applyBorder="1">
      <alignment/>
      <protection/>
    </xf>
    <xf numFmtId="0" fontId="53" fillId="0" borderId="0" xfId="111" applyBorder="1" applyAlignment="1" applyProtection="1">
      <alignment horizontal="right"/>
      <protection locked="0"/>
    </xf>
    <xf numFmtId="0" fontId="53" fillId="0" borderId="0" xfId="111" applyFont="1" applyBorder="1" applyAlignment="1" applyProtection="1">
      <alignment horizontal="right"/>
      <protection locked="0"/>
    </xf>
    <xf numFmtId="0" fontId="81" fillId="0" borderId="0" xfId="111" applyFont="1" applyBorder="1" applyAlignment="1" applyProtection="1">
      <alignment horizontal="center" vertical="center" wrapText="1"/>
      <protection locked="0"/>
    </xf>
    <xf numFmtId="0" fontId="21" fillId="0" borderId="33" xfId="115" applyFont="1" applyBorder="1" applyAlignment="1">
      <alignment vertical="center"/>
      <protection/>
    </xf>
    <xf numFmtId="0" fontId="21" fillId="0" borderId="33" xfId="115" applyFont="1" applyBorder="1" applyAlignment="1">
      <alignment horizontal="center" vertical="center"/>
      <protection/>
    </xf>
    <xf numFmtId="0" fontId="16" fillId="0" borderId="17" xfId="115" applyFont="1" applyBorder="1" applyAlignment="1">
      <alignment horizontal="center" vertical="center"/>
      <protection/>
    </xf>
    <xf numFmtId="0" fontId="16" fillId="0" borderId="33" xfId="115" applyFont="1" applyBorder="1" applyAlignment="1">
      <alignment horizontal="left" vertical="center"/>
      <protection/>
    </xf>
    <xf numFmtId="0" fontId="16" fillId="0" borderId="18" xfId="115" applyFont="1" applyFill="1" applyBorder="1" applyAlignment="1">
      <alignment horizontal="left" vertical="center"/>
      <protection/>
    </xf>
    <xf numFmtId="3" fontId="59" fillId="0" borderId="18" xfId="115" applyNumberFormat="1" applyFont="1" applyBorder="1">
      <alignment/>
      <protection/>
    </xf>
    <xf numFmtId="3" fontId="59" fillId="0" borderId="25" xfId="115" applyNumberFormat="1" applyFont="1" applyBorder="1">
      <alignment/>
      <protection/>
    </xf>
    <xf numFmtId="0" fontId="24" fillId="0" borderId="33" xfId="115" applyFont="1" applyBorder="1" applyAlignment="1">
      <alignment horizontal="center" vertical="center"/>
      <protection/>
    </xf>
    <xf numFmtId="3" fontId="63" fillId="0" borderId="18" xfId="115" applyNumberFormat="1" applyFont="1" applyBorder="1" applyAlignment="1">
      <alignment vertical="center"/>
      <protection/>
    </xf>
    <xf numFmtId="3" fontId="63" fillId="0" borderId="25" xfId="115" applyNumberFormat="1" applyFont="1" applyBorder="1" applyAlignment="1">
      <alignment vertical="center"/>
      <protection/>
    </xf>
    <xf numFmtId="0" fontId="64" fillId="0" borderId="0" xfId="115" applyFont="1">
      <alignment/>
      <protection/>
    </xf>
    <xf numFmtId="3" fontId="16" fillId="25" borderId="18" xfId="115" applyNumberFormat="1" applyFont="1" applyFill="1" applyBorder="1" applyAlignment="1">
      <alignment vertical="center"/>
      <protection/>
    </xf>
    <xf numFmtId="0" fontId="59" fillId="0" borderId="18" xfId="115" applyFont="1" applyFill="1" applyBorder="1" applyAlignment="1">
      <alignment horizontal="left" vertical="center"/>
      <protection/>
    </xf>
    <xf numFmtId="3" fontId="59" fillId="25" borderId="18" xfId="115" applyNumberFormat="1" applyFont="1" applyFill="1" applyBorder="1" applyAlignment="1">
      <alignment vertical="center"/>
      <protection/>
    </xf>
    <xf numFmtId="0" fontId="16" fillId="0" borderId="35" xfId="115" applyFont="1" applyBorder="1" applyAlignment="1">
      <alignment horizontal="center" vertical="center"/>
      <protection/>
    </xf>
    <xf numFmtId="0" fontId="63" fillId="0" borderId="35" xfId="115" applyFont="1" applyBorder="1" applyAlignment="1">
      <alignment vertical="center"/>
      <protection/>
    </xf>
    <xf numFmtId="0" fontId="63" fillId="0" borderId="33" xfId="115" applyFont="1" applyBorder="1" applyAlignment="1">
      <alignment vertical="center"/>
      <protection/>
    </xf>
    <xf numFmtId="0" fontId="24" fillId="0" borderId="35" xfId="115" applyFont="1" applyBorder="1" applyAlignment="1">
      <alignment vertical="center"/>
      <protection/>
    </xf>
    <xf numFmtId="0" fontId="24" fillId="0" borderId="33" xfId="115" applyFont="1" applyBorder="1" applyAlignment="1">
      <alignment vertical="center"/>
      <protection/>
    </xf>
    <xf numFmtId="3" fontId="65" fillId="0" borderId="18" xfId="115" applyNumberFormat="1" applyFont="1" applyBorder="1" applyAlignment="1">
      <alignment vertical="center"/>
      <protection/>
    </xf>
    <xf numFmtId="3" fontId="65" fillId="0" borderId="25" xfId="115" applyNumberFormat="1" applyFont="1" applyBorder="1" applyAlignment="1">
      <alignment vertical="center"/>
      <protection/>
    </xf>
    <xf numFmtId="3" fontId="60" fillId="0" borderId="18" xfId="115" applyNumberFormat="1" applyFont="1" applyBorder="1" applyAlignment="1">
      <alignment vertical="center"/>
      <protection/>
    </xf>
    <xf numFmtId="3" fontId="60" fillId="0" borderId="25" xfId="115" applyNumberFormat="1" applyFont="1" applyBorder="1" applyAlignment="1">
      <alignment vertical="center"/>
      <protection/>
    </xf>
    <xf numFmtId="16" fontId="16" fillId="0" borderId="33" xfId="115" applyNumberFormat="1" applyFont="1" applyBorder="1" applyAlignment="1">
      <alignment horizontal="left" vertical="center"/>
      <protection/>
    </xf>
    <xf numFmtId="0" fontId="21" fillId="0" borderId="35" xfId="115" applyFont="1" applyBorder="1" applyAlignment="1">
      <alignment horizontal="center" vertical="center"/>
      <protection/>
    </xf>
    <xf numFmtId="0" fontId="21" fillId="0" borderId="32" xfId="115" applyFont="1" applyBorder="1" applyAlignment="1">
      <alignment horizontal="center" vertical="center"/>
      <protection/>
    </xf>
    <xf numFmtId="3" fontId="66" fillId="27" borderId="18" xfId="115" applyNumberFormat="1" applyFont="1" applyFill="1" applyBorder="1" applyAlignment="1">
      <alignment vertical="center"/>
      <protection/>
    </xf>
    <xf numFmtId="0" fontId="53" fillId="27" borderId="0" xfId="115" applyFill="1">
      <alignment/>
      <protection/>
    </xf>
    <xf numFmtId="0" fontId="57" fillId="14" borderId="14" xfId="115" applyFont="1" applyFill="1" applyBorder="1" applyAlignment="1">
      <alignment horizontal="left" vertical="center"/>
      <protection/>
    </xf>
    <xf numFmtId="3" fontId="57" fillId="14" borderId="14" xfId="115" applyNumberFormat="1" applyFont="1" applyFill="1" applyBorder="1" applyAlignment="1">
      <alignment vertical="center"/>
      <protection/>
    </xf>
    <xf numFmtId="3" fontId="57" fillId="14" borderId="27" xfId="115" applyNumberFormat="1" applyFont="1" applyFill="1" applyBorder="1" applyAlignment="1">
      <alignment vertical="center"/>
      <protection/>
    </xf>
    <xf numFmtId="0" fontId="57" fillId="14" borderId="36" xfId="115" applyFont="1" applyFill="1" applyBorder="1" applyAlignment="1">
      <alignment horizontal="left" vertical="center"/>
      <protection/>
    </xf>
    <xf numFmtId="0" fontId="53" fillId="0" borderId="0" xfId="115" applyBorder="1">
      <alignment/>
      <protection/>
    </xf>
    <xf numFmtId="0" fontId="49" fillId="0" borderId="0" xfId="110" applyBorder="1">
      <alignment/>
      <protection/>
    </xf>
    <xf numFmtId="0" fontId="58" fillId="0" borderId="0" xfId="110" applyFont="1" applyBorder="1">
      <alignment/>
      <protection/>
    </xf>
    <xf numFmtId="0" fontId="67" fillId="0" borderId="0" xfId="115" applyFont="1" applyBorder="1">
      <alignment/>
      <protection/>
    </xf>
    <xf numFmtId="0" fontId="49" fillId="0" borderId="0" xfId="110">
      <alignment/>
      <protection/>
    </xf>
    <xf numFmtId="0" fontId="70" fillId="0" borderId="0" xfId="110" applyFont="1" applyAlignment="1">
      <alignment horizontal="center" wrapText="1"/>
      <protection/>
    </xf>
    <xf numFmtId="0" fontId="70" fillId="0" borderId="0" xfId="110" applyFont="1" applyAlignment="1">
      <alignment wrapText="1"/>
      <protection/>
    </xf>
    <xf numFmtId="0" fontId="71" fillId="0" borderId="0" xfId="110" applyFont="1" applyAlignment="1">
      <alignment wrapText="1"/>
      <protection/>
    </xf>
    <xf numFmtId="0" fontId="72" fillId="0" borderId="0" xfId="110" applyFont="1" applyAlignment="1">
      <alignment wrapText="1"/>
      <protection/>
    </xf>
    <xf numFmtId="0" fontId="47" fillId="0" borderId="0" xfId="110" applyFont="1" applyAlignment="1">
      <alignment horizontal="center" wrapText="1"/>
      <protection/>
    </xf>
    <xf numFmtId="0" fontId="73" fillId="0" borderId="37" xfId="110" applyFont="1" applyBorder="1" applyAlignment="1">
      <alignment horizontal="center" wrapText="1"/>
      <protection/>
    </xf>
    <xf numFmtId="0" fontId="70" fillId="0" borderId="38" xfId="110" applyFont="1" applyBorder="1" applyAlignment="1">
      <alignment horizontal="center" wrapText="1"/>
      <protection/>
    </xf>
    <xf numFmtId="0" fontId="47" fillId="0" borderId="38" xfId="110" applyFont="1" applyBorder="1" applyAlignment="1">
      <alignment horizontal="center" wrapText="1"/>
      <protection/>
    </xf>
    <xf numFmtId="0" fontId="74" fillId="0" borderId="39" xfId="110" applyFont="1" applyBorder="1" applyAlignment="1">
      <alignment horizontal="center" wrapText="1"/>
      <protection/>
    </xf>
    <xf numFmtId="0" fontId="74" fillId="0" borderId="40" xfId="110" applyFont="1" applyBorder="1" applyAlignment="1">
      <alignment horizontal="center" wrapText="1"/>
      <protection/>
    </xf>
    <xf numFmtId="0" fontId="70" fillId="0" borderId="41" xfId="110" applyFont="1" applyBorder="1" applyAlignment="1">
      <alignment wrapText="1"/>
      <protection/>
    </xf>
    <xf numFmtId="0" fontId="70" fillId="0" borderId="19" xfId="110" applyFont="1" applyBorder="1" applyAlignment="1">
      <alignment wrapText="1"/>
      <protection/>
    </xf>
    <xf numFmtId="3" fontId="70" fillId="0" borderId="19" xfId="110" applyNumberFormat="1" applyFont="1" applyBorder="1" applyAlignment="1">
      <alignment horizontal="right" wrapText="1"/>
      <protection/>
    </xf>
    <xf numFmtId="0" fontId="75" fillId="0" borderId="42" xfId="110" applyFont="1" applyBorder="1" applyAlignment="1">
      <alignment wrapText="1"/>
      <protection/>
    </xf>
    <xf numFmtId="0" fontId="75" fillId="0" borderId="18" xfId="110" applyFont="1" applyBorder="1" applyAlignment="1">
      <alignment wrapText="1"/>
      <protection/>
    </xf>
    <xf numFmtId="0" fontId="72" fillId="0" borderId="42" xfId="110" applyFont="1" applyBorder="1" applyAlignment="1">
      <alignment wrapText="1"/>
      <protection/>
    </xf>
    <xf numFmtId="0" fontId="72" fillId="0" borderId="18" xfId="110" applyFont="1" applyBorder="1" applyAlignment="1">
      <alignment wrapText="1"/>
      <protection/>
    </xf>
    <xf numFmtId="3" fontId="72" fillId="0" borderId="18" xfId="110" applyNumberFormat="1" applyFont="1" applyBorder="1" applyAlignment="1">
      <alignment horizontal="right" wrapText="1"/>
      <protection/>
    </xf>
    <xf numFmtId="0" fontId="58" fillId="0" borderId="18" xfId="110" applyFont="1" applyBorder="1" applyAlignment="1">
      <alignment wrapText="1"/>
      <protection/>
    </xf>
    <xf numFmtId="3" fontId="58" fillId="0" borderId="18" xfId="110" applyNumberFormat="1" applyFont="1" applyBorder="1" applyAlignment="1">
      <alignment horizontal="right" wrapText="1"/>
      <protection/>
    </xf>
    <xf numFmtId="0" fontId="70" fillId="0" borderId="42" xfId="110" applyFont="1" applyBorder="1" applyAlignment="1">
      <alignment wrapText="1"/>
      <protection/>
    </xf>
    <xf numFmtId="0" fontId="70" fillId="0" borderId="18" xfId="110" applyFont="1" applyBorder="1" applyAlignment="1">
      <alignment wrapText="1"/>
      <protection/>
    </xf>
    <xf numFmtId="3" fontId="70" fillId="0" borderId="18" xfId="110" applyNumberFormat="1" applyFont="1" applyBorder="1" applyAlignment="1">
      <alignment horizontal="right" wrapText="1"/>
      <protection/>
    </xf>
    <xf numFmtId="0" fontId="49" fillId="0" borderId="0" xfId="110" applyFont="1">
      <alignment/>
      <protection/>
    </xf>
    <xf numFmtId="3" fontId="72" fillId="0" borderId="19" xfId="110" applyNumberFormat="1" applyFont="1" applyBorder="1" applyAlignment="1">
      <alignment horizontal="right" wrapText="1"/>
      <protection/>
    </xf>
    <xf numFmtId="0" fontId="46" fillId="0" borderId="42" xfId="110" applyFont="1" applyBorder="1" applyAlignment="1">
      <alignment wrapText="1"/>
      <protection/>
    </xf>
    <xf numFmtId="0" fontId="46" fillId="0" borderId="18" xfId="110" applyFont="1" applyBorder="1" applyAlignment="1">
      <alignment wrapText="1"/>
      <protection/>
    </xf>
    <xf numFmtId="3" fontId="46" fillId="0" borderId="18" xfId="110" applyNumberFormat="1" applyFont="1" applyBorder="1" applyAlignment="1">
      <alignment horizontal="right" wrapText="1"/>
      <protection/>
    </xf>
    <xf numFmtId="0" fontId="46" fillId="0" borderId="43" xfId="110" applyFont="1" applyBorder="1" applyAlignment="1">
      <alignment wrapText="1"/>
      <protection/>
    </xf>
    <xf numFmtId="0" fontId="46" fillId="0" borderId="44" xfId="110" applyFont="1" applyBorder="1" applyAlignment="1">
      <alignment wrapText="1"/>
      <protection/>
    </xf>
    <xf numFmtId="0" fontId="76" fillId="0" borderId="0" xfId="110" applyFont="1">
      <alignment/>
      <protection/>
    </xf>
    <xf numFmtId="0" fontId="17" fillId="0" borderId="0" xfId="110" applyFont="1" applyAlignment="1">
      <alignment wrapText="1"/>
      <protection/>
    </xf>
    <xf numFmtId="0" fontId="73" fillId="0" borderId="45" xfId="110" applyFont="1" applyBorder="1" applyAlignment="1">
      <alignment horizontal="center" wrapText="1"/>
      <protection/>
    </xf>
    <xf numFmtId="0" fontId="70" fillId="0" borderId="46" xfId="110" applyFont="1" applyBorder="1" applyAlignment="1">
      <alignment horizontal="center" wrapText="1"/>
      <protection/>
    </xf>
    <xf numFmtId="0" fontId="70" fillId="0" borderId="23" xfId="110" applyFont="1" applyBorder="1" applyAlignment="1">
      <alignment wrapText="1"/>
      <protection/>
    </xf>
    <xf numFmtId="0" fontId="65" fillId="0" borderId="0" xfId="110" applyFont="1">
      <alignment/>
      <protection/>
    </xf>
    <xf numFmtId="0" fontId="58" fillId="0" borderId="0" xfId="110" applyFont="1">
      <alignment/>
      <protection/>
    </xf>
    <xf numFmtId="0" fontId="72" fillId="0" borderId="17" xfId="110" applyFont="1" applyBorder="1" applyAlignment="1">
      <alignment wrapText="1"/>
      <protection/>
    </xf>
    <xf numFmtId="0" fontId="70" fillId="0" borderId="17" xfId="110" applyFont="1" applyBorder="1" applyAlignment="1">
      <alignment wrapText="1"/>
      <protection/>
    </xf>
    <xf numFmtId="0" fontId="24" fillId="0" borderId="18" xfId="110" applyFont="1" applyBorder="1" applyAlignment="1">
      <alignment wrapText="1"/>
      <protection/>
    </xf>
    <xf numFmtId="0" fontId="77" fillId="0" borderId="17" xfId="110" applyFont="1" applyBorder="1" applyAlignment="1">
      <alignment wrapText="1"/>
      <protection/>
    </xf>
    <xf numFmtId="0" fontId="77" fillId="0" borderId="18" xfId="110" applyFont="1" applyBorder="1" applyAlignment="1">
      <alignment wrapText="1"/>
      <protection/>
    </xf>
    <xf numFmtId="0" fontId="78" fillId="0" borderId="0" xfId="110" applyFont="1">
      <alignment/>
      <protection/>
    </xf>
    <xf numFmtId="0" fontId="77" fillId="0" borderId="13" xfId="110" applyFont="1" applyBorder="1" applyAlignment="1">
      <alignment wrapText="1"/>
      <protection/>
    </xf>
    <xf numFmtId="0" fontId="77" fillId="0" borderId="14" xfId="110" applyFont="1" applyBorder="1" applyAlignment="1">
      <alignment wrapText="1"/>
      <protection/>
    </xf>
    <xf numFmtId="0" fontId="79" fillId="0" borderId="0" xfId="110" applyFont="1" applyAlignment="1">
      <alignment wrapText="1"/>
      <protection/>
    </xf>
    <xf numFmtId="0" fontId="53" fillId="0" borderId="0" xfId="111">
      <alignment/>
      <protection/>
    </xf>
    <xf numFmtId="0" fontId="82" fillId="0" borderId="0" xfId="111" applyFont="1" applyBorder="1" applyAlignment="1" applyProtection="1">
      <alignment horizontal="centerContinuous"/>
      <protection locked="0"/>
    </xf>
    <xf numFmtId="0" fontId="37" fillId="0" borderId="0" xfId="111" applyFont="1" applyAlignment="1">
      <alignment horizontal="center" wrapText="1"/>
      <protection/>
    </xf>
    <xf numFmtId="0" fontId="37" fillId="0" borderId="0" xfId="111" applyFont="1" applyAlignment="1">
      <alignment horizontal="right" wrapText="1"/>
      <protection/>
    </xf>
    <xf numFmtId="0" fontId="83" fillId="0" borderId="0" xfId="111" applyFont="1" applyBorder="1" applyAlignment="1" applyProtection="1">
      <alignment horizontal="center" vertical="center"/>
      <protection locked="0"/>
    </xf>
    <xf numFmtId="0" fontId="53" fillId="0" borderId="0" xfId="111" applyBorder="1" applyAlignment="1" applyProtection="1">
      <alignment horizontal="centerContinuous" vertical="top"/>
      <protection locked="0"/>
    </xf>
    <xf numFmtId="0" fontId="84" fillId="0" borderId="0" xfId="111" applyFont="1" applyBorder="1" applyAlignment="1" applyProtection="1">
      <alignment horizontal="centerContinuous" vertical="top"/>
      <protection locked="0"/>
    </xf>
    <xf numFmtId="0" fontId="53" fillId="0" borderId="0" xfId="111" applyAlignment="1" applyProtection="1">
      <alignment horizontal="centerContinuous" vertical="top"/>
      <protection locked="0"/>
    </xf>
    <xf numFmtId="0" fontId="84" fillId="0" borderId="47" xfId="111" applyFont="1" applyBorder="1" applyAlignment="1" applyProtection="1">
      <alignment horizontal="centerContinuous" vertical="top"/>
      <protection locked="0"/>
    </xf>
    <xf numFmtId="0" fontId="85" fillId="0" borderId="37" xfId="110" applyFont="1" applyBorder="1" applyAlignment="1">
      <alignment horizontal="center" wrapText="1"/>
      <protection/>
    </xf>
    <xf numFmtId="0" fontId="70" fillId="0" borderId="48" xfId="110" applyFont="1" applyBorder="1" applyAlignment="1">
      <alignment horizontal="center" wrapText="1"/>
      <protection/>
    </xf>
    <xf numFmtId="0" fontId="74" fillId="0" borderId="49" xfId="110" applyFont="1" applyBorder="1" applyAlignment="1">
      <alignment horizontal="center" wrapText="1"/>
      <protection/>
    </xf>
    <xf numFmtId="0" fontId="86" fillId="0" borderId="41" xfId="110" applyFont="1" applyBorder="1" applyAlignment="1">
      <alignment wrapText="1"/>
      <protection/>
    </xf>
    <xf numFmtId="0" fontId="86" fillId="0" borderId="19" xfId="110" applyFont="1" applyBorder="1" applyAlignment="1">
      <alignment wrapText="1"/>
      <protection/>
    </xf>
    <xf numFmtId="3" fontId="86" fillId="0" borderId="19" xfId="110" applyNumberFormat="1" applyFont="1" applyBorder="1" applyAlignment="1">
      <alignment horizontal="right" wrapText="1"/>
      <protection/>
    </xf>
    <xf numFmtId="0" fontId="58" fillId="0" borderId="42" xfId="111" applyFont="1" applyBorder="1" applyProtection="1">
      <alignment/>
      <protection locked="0"/>
    </xf>
    <xf numFmtId="0" fontId="58" fillId="0" borderId="18" xfId="111" applyFont="1" applyBorder="1" applyProtection="1">
      <alignment/>
      <protection locked="0"/>
    </xf>
    <xf numFmtId="3" fontId="58" fillId="0" borderId="18" xfId="111" applyNumberFormat="1" applyFont="1" applyBorder="1">
      <alignment/>
      <protection/>
    </xf>
    <xf numFmtId="0" fontId="86" fillId="0" borderId="42" xfId="110" applyFont="1" applyBorder="1" applyAlignment="1">
      <alignment wrapText="1"/>
      <protection/>
    </xf>
    <xf numFmtId="0" fontId="86" fillId="0" borderId="18" xfId="110" applyFont="1" applyBorder="1" applyAlignment="1">
      <alignment wrapText="1"/>
      <protection/>
    </xf>
    <xf numFmtId="3" fontId="70" fillId="0" borderId="50" xfId="110" applyNumberFormat="1" applyFont="1" applyBorder="1" applyAlignment="1">
      <alignment wrapText="1"/>
      <protection/>
    </xf>
    <xf numFmtId="0" fontId="46" fillId="0" borderId="0" xfId="110" applyFont="1" applyBorder="1" applyAlignment="1">
      <alignment wrapText="1"/>
      <protection/>
    </xf>
    <xf numFmtId="0" fontId="58" fillId="0" borderId="0" xfId="111" applyFont="1" applyBorder="1">
      <alignment/>
      <protection/>
    </xf>
    <xf numFmtId="0" fontId="58" fillId="0" borderId="51" xfId="111" applyFont="1" applyBorder="1">
      <alignment/>
      <protection/>
    </xf>
    <xf numFmtId="0" fontId="21" fillId="0" borderId="51" xfId="111" applyFont="1" applyBorder="1">
      <alignment/>
      <protection/>
    </xf>
    <xf numFmtId="0" fontId="87" fillId="0" borderId="18" xfId="110" applyFont="1" applyBorder="1" applyAlignment="1">
      <alignment wrapText="1"/>
      <protection/>
    </xf>
    <xf numFmtId="0" fontId="49" fillId="0" borderId="0" xfId="110" applyFill="1" applyAlignment="1" applyProtection="1">
      <alignment vertical="center" wrapText="1"/>
      <protection/>
    </xf>
    <xf numFmtId="3" fontId="21" fillId="0" borderId="0" xfId="111" applyNumberFormat="1" applyFont="1" applyBorder="1">
      <alignment/>
      <protection/>
    </xf>
    <xf numFmtId="0" fontId="58" fillId="0" borderId="0" xfId="111" applyFont="1">
      <alignment/>
      <protection/>
    </xf>
    <xf numFmtId="0" fontId="21" fillId="0" borderId="0" xfId="111" applyFont="1" applyBorder="1">
      <alignment/>
      <protection/>
    </xf>
    <xf numFmtId="0" fontId="39" fillId="0" borderId="20" xfId="110" applyFont="1" applyFill="1" applyBorder="1" applyAlignment="1" applyProtection="1">
      <alignment horizontal="left" vertical="center"/>
      <protection/>
    </xf>
    <xf numFmtId="0" fontId="31" fillId="0" borderId="52" xfId="110" applyFont="1" applyFill="1" applyBorder="1" applyAlignment="1" applyProtection="1">
      <alignment vertical="center" wrapText="1"/>
      <protection/>
    </xf>
    <xf numFmtId="0" fontId="31" fillId="0" borderId="53" xfId="110" applyFont="1" applyFill="1" applyBorder="1" applyAlignment="1" applyProtection="1">
      <alignment vertical="center" wrapText="1"/>
      <protection/>
    </xf>
    <xf numFmtId="0" fontId="21" fillId="0" borderId="0" xfId="115" applyFont="1" applyAlignment="1">
      <alignment horizontal="center"/>
      <protection/>
    </xf>
    <xf numFmtId="0" fontId="88" fillId="0" borderId="0" xfId="115" applyFont="1">
      <alignment/>
      <protection/>
    </xf>
    <xf numFmtId="0" fontId="27" fillId="0" borderId="0" xfId="115" applyFont="1" applyAlignment="1">
      <alignment horizontal="right"/>
      <protection/>
    </xf>
    <xf numFmtId="0" fontId="65" fillId="0" borderId="0" xfId="115" applyFont="1">
      <alignment/>
      <protection/>
    </xf>
    <xf numFmtId="0" fontId="24" fillId="14" borderId="19" xfId="101" applyFont="1" applyFill="1" applyBorder="1" applyAlignment="1">
      <alignment horizontal="center" vertical="center" wrapText="1"/>
      <protection/>
    </xf>
    <xf numFmtId="0" fontId="24" fillId="14" borderId="54" xfId="101" applyFont="1" applyFill="1" applyBorder="1" applyAlignment="1">
      <alignment horizontal="right" vertical="center" wrapText="1"/>
      <protection/>
    </xf>
    <xf numFmtId="0" fontId="88" fillId="0" borderId="0" xfId="115" applyFont="1" applyAlignment="1">
      <alignment wrapText="1"/>
      <protection/>
    </xf>
    <xf numFmtId="0" fontId="24" fillId="14" borderId="55" xfId="101" applyFont="1" applyFill="1" applyBorder="1" applyAlignment="1">
      <alignment horizontal="center" vertical="center"/>
      <protection/>
    </xf>
    <xf numFmtId="0" fontId="24" fillId="14" borderId="56" xfId="101" applyFont="1" applyFill="1" applyBorder="1" applyAlignment="1">
      <alignment horizontal="center" vertical="center"/>
      <protection/>
    </xf>
    <xf numFmtId="0" fontId="24" fillId="14" borderId="57" xfId="101" applyFont="1" applyFill="1" applyBorder="1" applyAlignment="1">
      <alignment horizontal="center" vertical="center"/>
      <protection/>
    </xf>
    <xf numFmtId="3" fontId="24" fillId="0" borderId="58" xfId="101" applyNumberFormat="1" applyFont="1" applyFill="1" applyBorder="1">
      <alignment/>
      <protection/>
    </xf>
    <xf numFmtId="4" fontId="24" fillId="0" borderId="59" xfId="101" applyNumberFormat="1" applyFont="1" applyFill="1" applyBorder="1">
      <alignment/>
      <protection/>
    </xf>
    <xf numFmtId="3" fontId="24" fillId="0" borderId="59" xfId="101" applyNumberFormat="1" applyFont="1" applyFill="1" applyBorder="1">
      <alignment/>
      <protection/>
    </xf>
    <xf numFmtId="3" fontId="63" fillId="0" borderId="59" xfId="101" applyNumberFormat="1" applyFont="1" applyFill="1" applyBorder="1">
      <alignment/>
      <protection/>
    </xf>
    <xf numFmtId="3" fontId="65" fillId="0" borderId="59" xfId="99" applyNumberFormat="1" applyFont="1" applyFill="1" applyBorder="1" applyAlignment="1">
      <alignment horizontal="center" vertical="center"/>
      <protection/>
    </xf>
    <xf numFmtId="4" fontId="65" fillId="0" borderId="59" xfId="99" applyNumberFormat="1" applyFont="1" applyFill="1" applyBorder="1" applyAlignment="1">
      <alignment vertical="center"/>
      <protection/>
    </xf>
    <xf numFmtId="3" fontId="65" fillId="0" borderId="59" xfId="99" applyNumberFormat="1" applyFont="1" applyFill="1" applyBorder="1" applyAlignment="1">
      <alignment vertical="center"/>
      <protection/>
    </xf>
    <xf numFmtId="3" fontId="24" fillId="0" borderId="59" xfId="99" applyNumberFormat="1" applyFont="1" applyFill="1" applyBorder="1" applyAlignment="1">
      <alignment vertical="center"/>
      <protection/>
    </xf>
    <xf numFmtId="3" fontId="63" fillId="0" borderId="59" xfId="99" applyNumberFormat="1" applyFont="1" applyFill="1" applyBorder="1" applyAlignment="1">
      <alignment vertical="center"/>
      <protection/>
    </xf>
    <xf numFmtId="3" fontId="24" fillId="24" borderId="59" xfId="101" applyNumberFormat="1" applyFont="1" applyFill="1" applyBorder="1">
      <alignment/>
      <protection/>
    </xf>
    <xf numFmtId="171" fontId="65" fillId="0" borderId="59" xfId="101" applyNumberFormat="1" applyFont="1" applyFill="1" applyBorder="1">
      <alignment/>
      <protection/>
    </xf>
    <xf numFmtId="3" fontId="65" fillId="0" borderId="59" xfId="101" applyNumberFormat="1" applyFont="1" applyFill="1" applyBorder="1">
      <alignment/>
      <protection/>
    </xf>
    <xf numFmtId="0" fontId="58" fillId="0" borderId="59" xfId="99" applyFont="1" applyBorder="1" applyAlignment="1">
      <alignment vertical="center" wrapText="1"/>
      <protection/>
    </xf>
    <xf numFmtId="3" fontId="65" fillId="0" borderId="60" xfId="99" applyNumberFormat="1" applyFont="1" applyFill="1" applyBorder="1" applyAlignment="1">
      <alignment vertical="center"/>
      <protection/>
    </xf>
    <xf numFmtId="3" fontId="65" fillId="0" borderId="60" xfId="101" applyNumberFormat="1" applyFont="1" applyFill="1" applyBorder="1">
      <alignment/>
      <protection/>
    </xf>
    <xf numFmtId="3" fontId="65" fillId="0" borderId="18" xfId="99" applyNumberFormat="1" applyFont="1" applyFill="1" applyBorder="1" applyAlignment="1">
      <alignment vertical="center"/>
      <protection/>
    </xf>
    <xf numFmtId="3" fontId="65" fillId="0" borderId="18" xfId="101" applyNumberFormat="1" applyFont="1" applyFill="1" applyBorder="1">
      <alignment/>
      <protection/>
    </xf>
    <xf numFmtId="3" fontId="24" fillId="24" borderId="18" xfId="101" applyNumberFormat="1" applyFont="1" applyFill="1" applyBorder="1">
      <alignment/>
      <protection/>
    </xf>
    <xf numFmtId="3" fontId="24" fillId="0" borderId="19" xfId="101" applyNumberFormat="1" applyFont="1" applyFill="1" applyBorder="1">
      <alignment/>
      <protection/>
    </xf>
    <xf numFmtId="3" fontId="65" fillId="0" borderId="61" xfId="99" applyNumberFormat="1" applyFont="1" applyFill="1" applyBorder="1" applyAlignment="1">
      <alignment vertical="center"/>
      <protection/>
    </xf>
    <xf numFmtId="4" fontId="65" fillId="0" borderId="62" xfId="101" applyNumberFormat="1" applyFont="1" applyFill="1" applyBorder="1">
      <alignment/>
      <protection/>
    </xf>
    <xf numFmtId="0" fontId="65" fillId="0" borderId="62" xfId="105" applyFont="1" applyBorder="1">
      <alignment/>
      <protection/>
    </xf>
    <xf numFmtId="171" fontId="24" fillId="24" borderId="18" xfId="101" applyNumberFormat="1" applyFont="1" applyFill="1" applyBorder="1">
      <alignment/>
      <protection/>
    </xf>
    <xf numFmtId="0" fontId="24" fillId="24" borderId="18" xfId="105" applyFont="1" applyFill="1" applyBorder="1">
      <alignment/>
      <protection/>
    </xf>
    <xf numFmtId="3" fontId="24" fillId="24" borderId="18" xfId="99" applyNumberFormat="1" applyFont="1" applyFill="1" applyBorder="1" applyAlignment="1">
      <alignment vertical="center"/>
      <protection/>
    </xf>
    <xf numFmtId="0" fontId="88" fillId="25" borderId="0" xfId="115" applyFont="1" applyFill="1">
      <alignment/>
      <protection/>
    </xf>
    <xf numFmtId="3" fontId="66" fillId="14" borderId="18" xfId="101" applyNumberFormat="1" applyFont="1" applyFill="1" applyBorder="1">
      <alignment/>
      <protection/>
    </xf>
    <xf numFmtId="0" fontId="66" fillId="14" borderId="18" xfId="105" applyFont="1" applyFill="1" applyBorder="1">
      <alignment/>
      <protection/>
    </xf>
    <xf numFmtId="3" fontId="66" fillId="14" borderId="18" xfId="99" applyNumberFormat="1" applyFont="1" applyFill="1" applyBorder="1" applyAlignment="1">
      <alignment vertical="center"/>
      <protection/>
    </xf>
    <xf numFmtId="0" fontId="65" fillId="0" borderId="0" xfId="115" applyFont="1" applyBorder="1">
      <alignment/>
      <protection/>
    </xf>
    <xf numFmtId="164" fontId="0" fillId="0" borderId="0" xfId="107" applyNumberFormat="1" applyFill="1" applyAlignment="1" applyProtection="1">
      <alignment vertical="center" wrapText="1"/>
      <protection/>
    </xf>
    <xf numFmtId="164" fontId="0" fillId="0" borderId="0" xfId="107" applyNumberFormat="1" applyFill="1" applyAlignment="1" applyProtection="1">
      <alignment horizontal="center" vertical="center" wrapText="1"/>
      <protection/>
    </xf>
    <xf numFmtId="0" fontId="49" fillId="0" borderId="0" xfId="104">
      <alignment/>
      <protection/>
    </xf>
    <xf numFmtId="0" fontId="72" fillId="0" borderId="18" xfId="104" applyFont="1" applyBorder="1" applyAlignment="1">
      <alignment horizontal="center" vertical="distributed"/>
      <protection/>
    </xf>
    <xf numFmtId="3" fontId="16" fillId="0" borderId="18" xfId="102" applyNumberFormat="1" applyFont="1" applyBorder="1">
      <alignment/>
      <protection/>
    </xf>
    <xf numFmtId="0" fontId="58" fillId="0" borderId="18" xfId="102" applyFont="1" applyBorder="1" applyAlignment="1">
      <alignment vertical="distributed"/>
      <protection/>
    </xf>
    <xf numFmtId="0" fontId="37" fillId="0" borderId="18" xfId="102" applyFont="1" applyBorder="1" applyAlignment="1">
      <alignment vertical="distributed"/>
      <protection/>
    </xf>
    <xf numFmtId="3" fontId="46" fillId="0" borderId="18" xfId="104" applyNumberFormat="1" applyFont="1" applyBorder="1">
      <alignment/>
      <protection/>
    </xf>
    <xf numFmtId="3" fontId="48" fillId="0" borderId="18" xfId="104" applyNumberFormat="1" applyFont="1" applyBorder="1">
      <alignment/>
      <protection/>
    </xf>
    <xf numFmtId="0" fontId="72" fillId="0" borderId="18" xfId="104" applyFont="1" applyBorder="1" applyAlignment="1">
      <alignment horizontal="center"/>
      <protection/>
    </xf>
    <xf numFmtId="3" fontId="21" fillId="0" borderId="18" xfId="102" applyNumberFormat="1" applyFont="1" applyBorder="1">
      <alignment/>
      <protection/>
    </xf>
    <xf numFmtId="0" fontId="49" fillId="0" borderId="0" xfId="104" applyFont="1">
      <alignment/>
      <protection/>
    </xf>
    <xf numFmtId="0" fontId="58" fillId="0" borderId="0" xfId="115" applyFont="1">
      <alignment/>
      <protection/>
    </xf>
    <xf numFmtId="0" fontId="58" fillId="0" borderId="0" xfId="115" applyFont="1" applyAlignment="1">
      <alignment/>
      <protection/>
    </xf>
    <xf numFmtId="0" fontId="24" fillId="0" borderId="0" xfId="115" applyFont="1">
      <alignment/>
      <protection/>
    </xf>
    <xf numFmtId="0" fontId="93" fillId="25" borderId="0" xfId="115" applyFont="1" applyFill="1" applyBorder="1" applyAlignment="1">
      <alignment horizontal="center" vertical="center"/>
      <protection/>
    </xf>
    <xf numFmtId="0" fontId="94" fillId="25" borderId="0" xfId="115" applyFont="1" applyFill="1">
      <alignment/>
      <protection/>
    </xf>
    <xf numFmtId="0" fontId="58" fillId="0" borderId="18" xfId="115" applyFont="1" applyBorder="1">
      <alignment/>
      <protection/>
    </xf>
    <xf numFmtId="0" fontId="95" fillId="0" borderId="18" xfId="115" applyFont="1" applyBorder="1" applyAlignment="1">
      <alignment horizontal="left" vertical="center"/>
      <protection/>
    </xf>
    <xf numFmtId="0" fontId="59" fillId="0" borderId="18" xfId="115" applyFont="1" applyBorder="1" applyAlignment="1">
      <alignment vertical="center"/>
      <protection/>
    </xf>
    <xf numFmtId="0" fontId="96" fillId="0" borderId="0" xfId="115" applyFont="1" applyFill="1" applyBorder="1" applyAlignment="1">
      <alignment vertical="center"/>
      <protection/>
    </xf>
    <xf numFmtId="0" fontId="97" fillId="0" borderId="0" xfId="115" applyFont="1" applyFill="1" applyBorder="1" applyAlignment="1">
      <alignment vertical="center"/>
      <protection/>
    </xf>
    <xf numFmtId="0" fontId="96" fillId="0" borderId="0" xfId="115" applyFont="1" applyFill="1" applyBorder="1">
      <alignment/>
      <protection/>
    </xf>
    <xf numFmtId="49" fontId="16" fillId="0" borderId="18" xfId="115" applyNumberFormat="1" applyFont="1" applyBorder="1" applyAlignment="1">
      <alignment horizontal="center" vertical="distributed"/>
      <protection/>
    </xf>
    <xf numFmtId="0" fontId="16" fillId="0" borderId="18" xfId="115" applyFont="1" applyBorder="1" applyAlignment="1">
      <alignment horizontal="center" vertical="center"/>
      <protection/>
    </xf>
    <xf numFmtId="1" fontId="16" fillId="0" borderId="18" xfId="115" applyNumberFormat="1" applyFont="1" applyBorder="1" applyAlignment="1">
      <alignment horizontal="center" vertical="center"/>
      <protection/>
    </xf>
    <xf numFmtId="3" fontId="16" fillId="0" borderId="18" xfId="115" applyNumberFormat="1" applyFont="1" applyBorder="1" applyAlignment="1">
      <alignment horizontal="center" vertical="center"/>
      <protection/>
    </xf>
    <xf numFmtId="3" fontId="21" fillId="0" borderId="18" xfId="115" applyNumberFormat="1" applyFont="1" applyBorder="1" applyAlignment="1">
      <alignment horizontal="center" vertical="center"/>
      <protection/>
    </xf>
    <xf numFmtId="0" fontId="96" fillId="0" borderId="0" xfId="115" applyFont="1" applyFill="1" applyBorder="1" applyAlignment="1">
      <alignment horizontal="left" vertical="center"/>
      <protection/>
    </xf>
    <xf numFmtId="0" fontId="98" fillId="0" borderId="0" xfId="115" applyFont="1" applyFill="1" applyBorder="1" applyAlignment="1">
      <alignment horizontal="left" vertical="center"/>
      <protection/>
    </xf>
    <xf numFmtId="3" fontId="96" fillId="0" borderId="0" xfId="115" applyNumberFormat="1" applyFont="1" applyFill="1" applyBorder="1" applyAlignment="1">
      <alignment vertical="center"/>
      <protection/>
    </xf>
    <xf numFmtId="0" fontId="16" fillId="0" borderId="18" xfId="115" applyFont="1" applyFill="1" applyBorder="1" applyAlignment="1">
      <alignment horizontal="center" vertical="center"/>
      <protection/>
    </xf>
    <xf numFmtId="0" fontId="97" fillId="0" borderId="0" xfId="115" applyFont="1" applyFill="1" applyBorder="1" applyAlignment="1">
      <alignment horizontal="left" vertical="center"/>
      <protection/>
    </xf>
    <xf numFmtId="3" fontId="97" fillId="0" borderId="0" xfId="115" applyNumberFormat="1" applyFont="1" applyFill="1" applyBorder="1" applyAlignment="1">
      <alignment vertical="center"/>
      <protection/>
    </xf>
    <xf numFmtId="171" fontId="96" fillId="0" borderId="0" xfId="115" applyNumberFormat="1" applyFont="1" applyFill="1" applyBorder="1" applyAlignment="1">
      <alignment vertical="center"/>
      <protection/>
    </xf>
    <xf numFmtId="3" fontId="97" fillId="0" borderId="0" xfId="115" applyNumberFormat="1" applyFont="1" applyFill="1" applyBorder="1" applyAlignment="1">
      <alignment vertical="center"/>
      <protection/>
    </xf>
    <xf numFmtId="171" fontId="97" fillId="0" borderId="0" xfId="115" applyNumberFormat="1" applyFont="1" applyFill="1" applyBorder="1" applyAlignment="1">
      <alignment vertical="center"/>
      <protection/>
    </xf>
    <xf numFmtId="171" fontId="97" fillId="0" borderId="0" xfId="115" applyNumberFormat="1" applyFont="1" applyFill="1" applyBorder="1" applyAlignment="1">
      <alignment vertical="center"/>
      <protection/>
    </xf>
    <xf numFmtId="49" fontId="16" fillId="25" borderId="18" xfId="115" applyNumberFormat="1" applyFont="1" applyFill="1" applyBorder="1" applyAlignment="1">
      <alignment horizontal="center" vertical="distributed"/>
      <protection/>
    </xf>
    <xf numFmtId="0" fontId="16" fillId="25" borderId="18" xfId="115" applyFont="1" applyFill="1" applyBorder="1" applyAlignment="1">
      <alignment horizontal="center" vertical="center"/>
      <protection/>
    </xf>
    <xf numFmtId="3" fontId="16" fillId="25" borderId="18" xfId="115" applyNumberFormat="1" applyFont="1" applyFill="1" applyBorder="1" applyAlignment="1">
      <alignment horizontal="center" vertical="center"/>
      <protection/>
    </xf>
    <xf numFmtId="0" fontId="96" fillId="25" borderId="0" xfId="115" applyFont="1" applyFill="1" applyBorder="1" applyAlignment="1">
      <alignment horizontal="left" vertical="center"/>
      <protection/>
    </xf>
    <xf numFmtId="0" fontId="96" fillId="25" borderId="0" xfId="115" applyFont="1" applyFill="1" applyBorder="1">
      <alignment/>
      <protection/>
    </xf>
    <xf numFmtId="3" fontId="96" fillId="25" borderId="0" xfId="115" applyNumberFormat="1" applyFont="1" applyFill="1" applyBorder="1" applyAlignment="1">
      <alignment vertical="center"/>
      <protection/>
    </xf>
    <xf numFmtId="0" fontId="53" fillId="25" borderId="0" xfId="115" applyFill="1">
      <alignment/>
      <protection/>
    </xf>
    <xf numFmtId="0" fontId="61" fillId="25" borderId="18" xfId="115" applyFont="1" applyFill="1" applyBorder="1" applyAlignment="1">
      <alignment horizontal="center"/>
      <protection/>
    </xf>
    <xf numFmtId="0" fontId="61" fillId="25" borderId="18" xfId="115" applyFont="1" applyFill="1" applyBorder="1" applyAlignment="1">
      <alignment horizontal="center" vertical="center"/>
      <protection/>
    </xf>
    <xf numFmtId="0" fontId="92" fillId="25" borderId="18" xfId="115" applyFont="1" applyFill="1" applyBorder="1" applyAlignment="1">
      <alignment horizontal="center" vertical="center"/>
      <protection/>
    </xf>
    <xf numFmtId="1" fontId="61" fillId="25" borderId="18" xfId="115" applyNumberFormat="1" applyFont="1" applyFill="1" applyBorder="1" applyAlignment="1">
      <alignment horizontal="center" vertical="center"/>
      <protection/>
    </xf>
    <xf numFmtId="3" fontId="61" fillId="25" borderId="18" xfId="115" applyNumberFormat="1" applyFont="1" applyFill="1" applyBorder="1" applyAlignment="1">
      <alignment horizontal="center" vertical="center"/>
      <protection/>
    </xf>
    <xf numFmtId="0" fontId="94" fillId="25" borderId="0" xfId="115" applyFont="1" applyFill="1" applyBorder="1" applyAlignment="1">
      <alignment horizontal="left" vertical="center"/>
      <protection/>
    </xf>
    <xf numFmtId="0" fontId="93" fillId="25" borderId="0" xfId="115" applyFont="1" applyFill="1" applyBorder="1" applyAlignment="1">
      <alignment horizontal="left" vertical="center"/>
      <protection/>
    </xf>
    <xf numFmtId="3" fontId="93" fillId="25" borderId="0" xfId="115" applyNumberFormat="1" applyFont="1" applyFill="1" applyBorder="1" applyAlignment="1">
      <alignment vertical="center"/>
      <protection/>
    </xf>
    <xf numFmtId="171" fontId="94" fillId="25" borderId="0" xfId="115" applyNumberFormat="1" applyFont="1" applyFill="1" applyBorder="1" applyAlignment="1">
      <alignment vertical="center"/>
      <protection/>
    </xf>
    <xf numFmtId="3" fontId="93" fillId="25" borderId="0" xfId="115" applyNumberFormat="1" applyFont="1" applyFill="1" applyBorder="1" applyAlignment="1">
      <alignment vertical="center"/>
      <protection/>
    </xf>
    <xf numFmtId="171" fontId="93" fillId="25" borderId="0" xfId="115" applyNumberFormat="1" applyFont="1" applyFill="1" applyBorder="1" applyAlignment="1">
      <alignment vertical="center"/>
      <protection/>
    </xf>
    <xf numFmtId="171" fontId="93" fillId="25" borderId="0" xfId="115" applyNumberFormat="1" applyFont="1" applyFill="1" applyBorder="1" applyAlignment="1">
      <alignment vertical="center"/>
      <protection/>
    </xf>
    <xf numFmtId="0" fontId="96" fillId="0" borderId="0" xfId="115" applyFont="1" applyFill="1" applyBorder="1" applyAlignment="1">
      <alignment horizontal="right" vertical="center"/>
      <protection/>
    </xf>
    <xf numFmtId="3" fontId="96" fillId="0" borderId="0" xfId="115" applyNumberFormat="1" applyFont="1" applyFill="1" applyBorder="1" applyAlignment="1">
      <alignment vertical="center"/>
      <protection/>
    </xf>
    <xf numFmtId="0" fontId="94" fillId="25" borderId="0" xfId="115" applyFont="1" applyFill="1" applyBorder="1" applyAlignment="1">
      <alignment horizontal="right" vertical="center"/>
      <protection/>
    </xf>
    <xf numFmtId="0" fontId="99" fillId="25" borderId="0" xfId="115" applyFont="1" applyFill="1" applyBorder="1" applyAlignment="1">
      <alignment horizontal="left" vertical="center"/>
      <protection/>
    </xf>
    <xf numFmtId="0" fontId="94" fillId="25" borderId="0" xfId="115" applyFont="1" applyFill="1" applyBorder="1">
      <alignment/>
      <protection/>
    </xf>
    <xf numFmtId="3" fontId="94" fillId="25" borderId="0" xfId="115" applyNumberFormat="1" applyFont="1" applyFill="1" applyBorder="1" applyAlignment="1">
      <alignment vertical="center"/>
      <protection/>
    </xf>
    <xf numFmtId="3" fontId="21" fillId="25" borderId="18" xfId="115" applyNumberFormat="1" applyFont="1" applyFill="1" applyBorder="1" applyAlignment="1">
      <alignment horizontal="center" vertical="center"/>
      <protection/>
    </xf>
    <xf numFmtId="0" fontId="96" fillId="25" borderId="0" xfId="115" applyFont="1" applyFill="1" applyBorder="1" applyAlignment="1">
      <alignment horizontal="right" vertical="center"/>
      <protection/>
    </xf>
    <xf numFmtId="171" fontId="96" fillId="25" borderId="0" xfId="115" applyNumberFormat="1" applyFont="1" applyFill="1" applyBorder="1" applyAlignment="1">
      <alignment vertical="center"/>
      <protection/>
    </xf>
    <xf numFmtId="3" fontId="97" fillId="25" borderId="0" xfId="115" applyNumberFormat="1" applyFont="1" applyFill="1" applyBorder="1" applyAlignment="1">
      <alignment vertical="center"/>
      <protection/>
    </xf>
    <xf numFmtId="0" fontId="53" fillId="25" borderId="0" xfId="115" applyFill="1" applyBorder="1">
      <alignment/>
      <protection/>
    </xf>
    <xf numFmtId="49" fontId="21" fillId="25" borderId="18" xfId="115" applyNumberFormat="1" applyFont="1" applyFill="1" applyBorder="1" applyAlignment="1">
      <alignment horizontal="center" vertical="distributed"/>
      <protection/>
    </xf>
    <xf numFmtId="0" fontId="21" fillId="25" borderId="18" xfId="115" applyFont="1" applyFill="1" applyBorder="1" applyAlignment="1">
      <alignment horizontal="center" vertical="center"/>
      <protection/>
    </xf>
    <xf numFmtId="1" fontId="59" fillId="25" borderId="18" xfId="115" applyNumberFormat="1" applyFont="1" applyFill="1" applyBorder="1" applyAlignment="1">
      <alignment horizontal="center" vertical="center"/>
      <protection/>
    </xf>
    <xf numFmtId="0" fontId="97" fillId="0" borderId="0" xfId="115" applyFont="1" applyFill="1" applyBorder="1">
      <alignment/>
      <protection/>
    </xf>
    <xf numFmtId="49" fontId="61" fillId="25" borderId="18" xfId="115" applyNumberFormat="1" applyFont="1" applyFill="1" applyBorder="1" applyAlignment="1">
      <alignment horizontal="center" vertical="distributed"/>
      <protection/>
    </xf>
    <xf numFmtId="3" fontId="94" fillId="25" borderId="0" xfId="115" applyNumberFormat="1" applyFont="1" applyFill="1" applyBorder="1" applyAlignment="1">
      <alignment vertical="center"/>
      <protection/>
    </xf>
    <xf numFmtId="49" fontId="21" fillId="0" borderId="18" xfId="115" applyNumberFormat="1" applyFont="1" applyBorder="1" applyAlignment="1">
      <alignment horizontal="center" vertical="distributed"/>
      <protection/>
    </xf>
    <xf numFmtId="0" fontId="21" fillId="0" borderId="18" xfId="115" applyFont="1" applyBorder="1" applyAlignment="1">
      <alignment horizontal="center" vertical="center"/>
      <protection/>
    </xf>
    <xf numFmtId="0" fontId="16" fillId="0" borderId="18" xfId="115" applyFont="1" applyBorder="1" applyAlignment="1">
      <alignment horizontal="center" vertical="distributed"/>
      <protection/>
    </xf>
    <xf numFmtId="0" fontId="16" fillId="25" borderId="18" xfId="115" applyFont="1" applyFill="1" applyBorder="1" applyAlignment="1">
      <alignment horizontal="center"/>
      <protection/>
    </xf>
    <xf numFmtId="3" fontId="96" fillId="25" borderId="0" xfId="115" applyNumberFormat="1" applyFont="1" applyFill="1" applyBorder="1" applyAlignment="1">
      <alignment vertical="center"/>
      <protection/>
    </xf>
    <xf numFmtId="0" fontId="92" fillId="25" borderId="18" xfId="115" applyFont="1" applyFill="1" applyBorder="1">
      <alignment/>
      <protection/>
    </xf>
    <xf numFmtId="0" fontId="59" fillId="0" borderId="18" xfId="115" applyFont="1" applyBorder="1" applyAlignment="1">
      <alignment horizontal="center" vertical="center"/>
      <protection/>
    </xf>
    <xf numFmtId="49" fontId="92" fillId="25" borderId="18" xfId="115" applyNumberFormat="1" applyFont="1" applyFill="1" applyBorder="1" applyAlignment="1">
      <alignment horizontal="center"/>
      <protection/>
    </xf>
    <xf numFmtId="0" fontId="93" fillId="25" borderId="0" xfId="115" applyFont="1" applyFill="1" applyBorder="1" applyAlignment="1">
      <alignment horizontal="right" vertical="center"/>
      <protection/>
    </xf>
    <xf numFmtId="0" fontId="93" fillId="25" borderId="0" xfId="115" applyFont="1" applyFill="1" applyBorder="1" applyAlignment="1">
      <alignment horizontal="left" vertical="center"/>
      <protection/>
    </xf>
    <xf numFmtId="0" fontId="53" fillId="0" borderId="0" xfId="115" applyAlignment="1">
      <alignment/>
      <protection/>
    </xf>
    <xf numFmtId="0" fontId="37" fillId="25" borderId="50" xfId="115" applyFont="1" applyFill="1" applyBorder="1" applyAlignment="1">
      <alignment horizontal="center" vertical="center" wrapText="1"/>
      <protection/>
    </xf>
    <xf numFmtId="0" fontId="37" fillId="25" borderId="18" xfId="115" applyFont="1" applyFill="1" applyBorder="1" applyAlignment="1">
      <alignment horizontal="center" vertical="center" wrapText="1"/>
      <protection/>
    </xf>
    <xf numFmtId="0" fontId="100" fillId="0" borderId="0" xfId="115" applyFont="1">
      <alignment/>
      <protection/>
    </xf>
    <xf numFmtId="0" fontId="21" fillId="25" borderId="18" xfId="115" applyFont="1" applyFill="1" applyBorder="1" applyAlignment="1">
      <alignment horizontal="center" vertical="distributed"/>
      <protection/>
    </xf>
    <xf numFmtId="0" fontId="21" fillId="25" borderId="54" xfId="115" applyFont="1" applyFill="1" applyBorder="1" applyAlignment="1">
      <alignment horizontal="center" vertical="distributed"/>
      <protection/>
    </xf>
    <xf numFmtId="0" fontId="65" fillId="25" borderId="54" xfId="115" applyFont="1" applyFill="1" applyBorder="1" applyAlignment="1">
      <alignment horizontal="center" vertical="distributed"/>
      <protection/>
    </xf>
    <xf numFmtId="0" fontId="59" fillId="25" borderId="54" xfId="115" applyFont="1" applyFill="1" applyBorder="1" applyAlignment="1">
      <alignment horizontal="left" vertical="center"/>
      <protection/>
    </xf>
    <xf numFmtId="0" fontId="65" fillId="25" borderId="19" xfId="115" applyFont="1" applyFill="1" applyBorder="1" applyAlignment="1">
      <alignment horizontal="right" vertical="distributed"/>
      <protection/>
    </xf>
    <xf numFmtId="0" fontId="65" fillId="25" borderId="19" xfId="115" applyFont="1" applyFill="1" applyBorder="1" applyAlignment="1">
      <alignment horizontal="center" vertical="distributed"/>
      <protection/>
    </xf>
    <xf numFmtId="0" fontId="65" fillId="25" borderId="18" xfId="115" applyFont="1" applyFill="1" applyBorder="1" applyAlignment="1">
      <alignment horizontal="center" vertical="distributed"/>
      <protection/>
    </xf>
    <xf numFmtId="0" fontId="21" fillId="25" borderId="18" xfId="115" applyFont="1" applyFill="1" applyBorder="1" applyAlignment="1">
      <alignment horizontal="center"/>
      <protection/>
    </xf>
    <xf numFmtId="49" fontId="16" fillId="25" borderId="33" xfId="115" applyNumberFormat="1" applyFont="1" applyFill="1" applyBorder="1" applyAlignment="1">
      <alignment horizontal="center" vertical="center"/>
      <protection/>
    </xf>
    <xf numFmtId="0" fontId="16" fillId="25" borderId="33" xfId="115" applyFont="1" applyFill="1" applyBorder="1" applyAlignment="1">
      <alignment horizontal="center" vertical="center"/>
      <protection/>
    </xf>
    <xf numFmtId="49" fontId="16" fillId="25" borderId="18" xfId="115" applyNumberFormat="1" applyFont="1" applyFill="1" applyBorder="1" applyAlignment="1">
      <alignment horizontal="center" vertical="center"/>
      <protection/>
    </xf>
    <xf numFmtId="49" fontId="16" fillId="25" borderId="19" xfId="115" applyNumberFormat="1" applyFont="1" applyFill="1" applyBorder="1" applyAlignment="1">
      <alignment horizontal="center" vertical="center"/>
      <protection/>
    </xf>
    <xf numFmtId="0" fontId="37" fillId="25" borderId="18" xfId="115" applyFont="1" applyFill="1" applyBorder="1" applyAlignment="1">
      <alignment horizontal="center"/>
      <protection/>
    </xf>
    <xf numFmtId="49" fontId="16" fillId="25" borderId="54" xfId="115" applyNumberFormat="1" applyFont="1" applyFill="1" applyBorder="1" applyAlignment="1">
      <alignment horizontal="center" vertical="center"/>
      <protection/>
    </xf>
    <xf numFmtId="0" fontId="59" fillId="25" borderId="18" xfId="115" applyFont="1" applyFill="1" applyBorder="1" applyAlignment="1">
      <alignment horizontal="center"/>
      <protection/>
    </xf>
    <xf numFmtId="0" fontId="101" fillId="25" borderId="33" xfId="115" applyFont="1" applyFill="1" applyBorder="1">
      <alignment/>
      <protection/>
    </xf>
    <xf numFmtId="0" fontId="60" fillId="25" borderId="33" xfId="115" applyFont="1" applyFill="1" applyBorder="1" applyAlignment="1">
      <alignment horizontal="center" vertical="distributed"/>
      <protection/>
    </xf>
    <xf numFmtId="0" fontId="59" fillId="25" borderId="18" xfId="115" applyFont="1" applyFill="1" applyBorder="1" applyAlignment="1">
      <alignment vertical="center"/>
      <protection/>
    </xf>
    <xf numFmtId="3" fontId="59" fillId="25" borderId="18" xfId="119" applyNumberFormat="1" applyFont="1" applyFill="1" applyBorder="1" applyAlignment="1">
      <alignment horizontal="center" vertical="center"/>
    </xf>
    <xf numFmtId="0" fontId="102" fillId="0" borderId="0" xfId="115" applyFont="1">
      <alignment/>
      <protection/>
    </xf>
    <xf numFmtId="0" fontId="58" fillId="25" borderId="33" xfId="115" applyFont="1" applyFill="1" applyBorder="1">
      <alignment/>
      <protection/>
    </xf>
    <xf numFmtId="0" fontId="16" fillId="25" borderId="33" xfId="115" applyFont="1" applyFill="1" applyBorder="1" applyAlignment="1">
      <alignment horizontal="center" vertical="distributed"/>
      <protection/>
    </xf>
    <xf numFmtId="0" fontId="21" fillId="25" borderId="33" xfId="115" applyFont="1" applyFill="1" applyBorder="1" applyAlignment="1">
      <alignment vertical="center"/>
      <protection/>
    </xf>
    <xf numFmtId="3" fontId="21" fillId="25" borderId="18" xfId="119" applyNumberFormat="1" applyFont="1" applyFill="1" applyBorder="1" applyAlignment="1">
      <alignment horizontal="center" vertical="center"/>
    </xf>
    <xf numFmtId="0" fontId="58" fillId="25" borderId="18" xfId="115" applyFont="1" applyFill="1" applyBorder="1">
      <alignment/>
      <protection/>
    </xf>
    <xf numFmtId="0" fontId="59" fillId="25" borderId="18" xfId="115" applyFont="1" applyFill="1" applyBorder="1" applyAlignment="1">
      <alignment horizontal="center" vertical="center"/>
      <protection/>
    </xf>
    <xf numFmtId="0" fontId="60" fillId="25" borderId="18" xfId="115" applyFont="1" applyFill="1" applyBorder="1" applyAlignment="1">
      <alignment horizontal="center" vertical="center"/>
      <protection/>
    </xf>
    <xf numFmtId="0" fontId="101" fillId="25" borderId="0" xfId="115" applyFont="1" applyFill="1" applyAlignment="1">
      <alignment horizontal="center" vertical="center"/>
      <protection/>
    </xf>
    <xf numFmtId="3" fontId="59" fillId="25" borderId="18" xfId="115" applyNumberFormat="1" applyFont="1" applyFill="1" applyBorder="1" applyAlignment="1">
      <alignment horizontal="center" vertical="center"/>
      <protection/>
    </xf>
    <xf numFmtId="0" fontId="16" fillId="25" borderId="0" xfId="115" applyFont="1" applyFill="1" applyBorder="1" applyAlignment="1">
      <alignment horizontal="center" vertical="center"/>
      <protection/>
    </xf>
    <xf numFmtId="0" fontId="60" fillId="25" borderId="33" xfId="115" applyFont="1" applyFill="1" applyBorder="1" applyAlignment="1">
      <alignment horizontal="center" vertical="center"/>
      <protection/>
    </xf>
    <xf numFmtId="0" fontId="101" fillId="25" borderId="18" xfId="115" applyFont="1" applyFill="1" applyBorder="1" applyAlignment="1">
      <alignment horizontal="center" vertical="center"/>
      <protection/>
    </xf>
    <xf numFmtId="0" fontId="58" fillId="25" borderId="33" xfId="115" applyFont="1" applyFill="1" applyBorder="1" applyAlignment="1">
      <alignment horizontal="center" vertical="center"/>
      <protection/>
    </xf>
    <xf numFmtId="0" fontId="21" fillId="25" borderId="33" xfId="115" applyFont="1" applyFill="1" applyBorder="1" applyAlignment="1">
      <alignment horizontal="center" vertical="center"/>
      <protection/>
    </xf>
    <xf numFmtId="49" fontId="59" fillId="25" borderId="18" xfId="115" applyNumberFormat="1" applyFont="1" applyFill="1" applyBorder="1" applyAlignment="1">
      <alignment horizontal="center" vertical="distributed"/>
      <protection/>
    </xf>
    <xf numFmtId="0" fontId="58" fillId="25" borderId="0" xfId="115" applyFont="1" applyFill="1" applyAlignment="1">
      <alignment horizontal="center" vertical="center"/>
      <protection/>
    </xf>
    <xf numFmtId="49" fontId="60" fillId="25" borderId="33" xfId="115" applyNumberFormat="1" applyFont="1" applyFill="1" applyBorder="1" applyAlignment="1">
      <alignment horizontal="center" vertical="center"/>
      <protection/>
    </xf>
    <xf numFmtId="0" fontId="60" fillId="25" borderId="0" xfId="115" applyFont="1" applyFill="1" applyBorder="1" applyAlignment="1">
      <alignment horizontal="center" vertical="center"/>
      <protection/>
    </xf>
    <xf numFmtId="0" fontId="59" fillId="25" borderId="33" xfId="115" applyFont="1" applyFill="1" applyBorder="1" applyAlignment="1">
      <alignment horizontal="center" vertical="center"/>
      <protection/>
    </xf>
    <xf numFmtId="0" fontId="103" fillId="0" borderId="0" xfId="115" applyFont="1" applyFill="1">
      <alignment/>
      <protection/>
    </xf>
    <xf numFmtId="0" fontId="53" fillId="0" borderId="0" xfId="115" applyFill="1">
      <alignment/>
      <protection/>
    </xf>
    <xf numFmtId="0" fontId="59" fillId="25" borderId="33" xfId="115" applyFont="1" applyFill="1" applyBorder="1" applyAlignment="1">
      <alignment horizontal="left" vertical="center"/>
      <protection/>
    </xf>
    <xf numFmtId="0" fontId="102" fillId="0" borderId="0" xfId="115" applyFont="1" applyFill="1">
      <alignment/>
      <protection/>
    </xf>
    <xf numFmtId="0" fontId="92" fillId="25" borderId="33" xfId="115" applyFont="1" applyFill="1" applyBorder="1" applyAlignment="1">
      <alignment horizontal="center" vertical="center"/>
      <protection/>
    </xf>
    <xf numFmtId="0" fontId="104" fillId="25" borderId="18" xfId="115" applyFont="1" applyFill="1" applyBorder="1" applyAlignment="1">
      <alignment horizontal="center" vertical="center"/>
      <protection/>
    </xf>
    <xf numFmtId="3" fontId="104" fillId="25" borderId="18" xfId="115" applyNumberFormat="1" applyFont="1" applyFill="1" applyBorder="1" applyAlignment="1">
      <alignment horizontal="center" vertical="center"/>
      <protection/>
    </xf>
    <xf numFmtId="0" fontId="94" fillId="0" borderId="0" xfId="115" applyFont="1">
      <alignment/>
      <protection/>
    </xf>
    <xf numFmtId="164" fontId="33" fillId="0" borderId="0" xfId="0" applyNumberFormat="1" applyFont="1" applyFill="1" applyAlignment="1">
      <alignment horizontal="right" vertical="center"/>
    </xf>
    <xf numFmtId="0" fontId="96" fillId="0" borderId="0" xfId="109" applyFont="1" applyFill="1">
      <alignment/>
      <protection/>
    </xf>
    <xf numFmtId="0" fontId="53" fillId="0" borderId="0" xfId="109" applyFill="1">
      <alignment/>
      <protection/>
    </xf>
    <xf numFmtId="0" fontId="100" fillId="0" borderId="0" xfId="109" applyFont="1" applyFill="1" applyAlignment="1">
      <alignment vertical="center"/>
      <protection/>
    </xf>
    <xf numFmtId="0" fontId="0" fillId="0" borderId="0" xfId="109" applyFont="1" applyFill="1">
      <alignment/>
      <protection/>
    </xf>
    <xf numFmtId="0" fontId="53" fillId="0" borderId="0" xfId="109" applyFont="1" applyFill="1">
      <alignment/>
      <protection/>
    </xf>
    <xf numFmtId="0" fontId="31" fillId="0" borderId="16" xfId="109" applyFont="1" applyFill="1" applyBorder="1" applyAlignment="1">
      <alignment horizontal="center" vertical="center"/>
      <protection/>
    </xf>
    <xf numFmtId="0" fontId="100" fillId="0" borderId="0" xfId="109" applyFont="1" applyFill="1">
      <alignment/>
      <protection/>
    </xf>
    <xf numFmtId="0" fontId="106" fillId="0" borderId="13" xfId="109" applyNumberFormat="1" applyFont="1" applyFill="1" applyBorder="1" applyAlignment="1" applyProtection="1">
      <alignment horizontal="center" vertical="center"/>
      <protection/>
    </xf>
    <xf numFmtId="0" fontId="106" fillId="0" borderId="14" xfId="109" applyNumberFormat="1" applyFont="1" applyFill="1" applyBorder="1" applyAlignment="1" applyProtection="1">
      <alignment horizontal="center" vertical="center"/>
      <protection/>
    </xf>
    <xf numFmtId="0" fontId="106" fillId="0" borderId="27" xfId="109" applyNumberFormat="1" applyFont="1" applyFill="1" applyBorder="1" applyAlignment="1" applyProtection="1">
      <alignment horizontal="center" vertical="center"/>
      <protection/>
    </xf>
    <xf numFmtId="0" fontId="53" fillId="0" borderId="0" xfId="109" applyFill="1" applyAlignment="1">
      <alignment vertical="center"/>
      <protection/>
    </xf>
    <xf numFmtId="173" fontId="28" fillId="0" borderId="23" xfId="109" applyNumberFormat="1" applyFont="1" applyFill="1" applyBorder="1" applyAlignment="1">
      <alignment horizontal="center" vertical="center"/>
      <protection/>
    </xf>
    <xf numFmtId="0" fontId="28" fillId="0" borderId="19" xfId="109" applyFont="1" applyFill="1" applyBorder="1" applyAlignment="1">
      <alignment horizontal="left" vertical="center" wrapText="1"/>
      <protection/>
    </xf>
    <xf numFmtId="173" fontId="28" fillId="0" borderId="17" xfId="109" applyNumberFormat="1" applyFont="1" applyFill="1" applyBorder="1" applyAlignment="1">
      <alignment horizontal="center" vertical="center"/>
      <protection/>
    </xf>
    <xf numFmtId="0" fontId="28" fillId="0" borderId="18" xfId="109" applyFont="1" applyFill="1" applyBorder="1" applyAlignment="1">
      <alignment horizontal="left" vertical="center" wrapText="1"/>
      <protection/>
    </xf>
    <xf numFmtId="173" fontId="28" fillId="0" borderId="63" xfId="109" applyNumberFormat="1" applyFont="1" applyFill="1" applyBorder="1" applyAlignment="1">
      <alignment horizontal="center" vertical="center"/>
      <protection/>
    </xf>
    <xf numFmtId="0" fontId="28" fillId="0" borderId="62" xfId="109" applyFont="1" applyFill="1" applyBorder="1" applyAlignment="1">
      <alignment horizontal="left" vertical="center" wrapText="1"/>
      <protection/>
    </xf>
    <xf numFmtId="173" fontId="34" fillId="0" borderId="20" xfId="109" applyNumberFormat="1" applyFont="1" applyFill="1" applyBorder="1" applyAlignment="1">
      <alignment horizontal="center" vertical="center"/>
      <protection/>
    </xf>
    <xf numFmtId="0" fontId="34" fillId="0" borderId="21" xfId="109" applyFont="1" applyFill="1" applyBorder="1" applyAlignment="1">
      <alignment horizontal="left" vertical="center" wrapText="1"/>
      <protection/>
    </xf>
    <xf numFmtId="0" fontId="107" fillId="0" borderId="0" xfId="109" applyFont="1" applyFill="1" applyAlignment="1">
      <alignment vertical="center"/>
      <protection/>
    </xf>
    <xf numFmtId="173" fontId="34" fillId="0" borderId="64" xfId="109" applyNumberFormat="1" applyFont="1" applyFill="1" applyBorder="1" applyAlignment="1">
      <alignment horizontal="center" vertical="center"/>
      <protection/>
    </xf>
    <xf numFmtId="0" fontId="34" fillId="0" borderId="65" xfId="109" applyFont="1" applyFill="1" applyBorder="1" applyAlignment="1">
      <alignment horizontal="left" vertical="center" wrapText="1"/>
      <protection/>
    </xf>
    <xf numFmtId="173" fontId="34" fillId="0" borderId="20" xfId="109" applyNumberFormat="1" applyFont="1" applyFill="1" applyBorder="1" applyAlignment="1">
      <alignment horizontal="center" vertical="center"/>
      <protection/>
    </xf>
    <xf numFmtId="0" fontId="108" fillId="0" borderId="0" xfId="109" applyFont="1" applyFill="1">
      <alignment/>
      <protection/>
    </xf>
    <xf numFmtId="0" fontId="82" fillId="0" borderId="0" xfId="109" applyFont="1" applyFill="1">
      <alignment/>
      <protection/>
    </xf>
    <xf numFmtId="0" fontId="41" fillId="0" borderId="66" xfId="109" applyFont="1" applyFill="1" applyBorder="1" applyAlignment="1" quotePrefix="1">
      <alignment horizontal="center" vertical="center" wrapText="1"/>
      <protection/>
    </xf>
    <xf numFmtId="0" fontId="41" fillId="0" borderId="30" xfId="109" applyFont="1" applyFill="1" applyBorder="1" applyAlignment="1">
      <alignment horizontal="center" vertical="center"/>
      <protection/>
    </xf>
    <xf numFmtId="0" fontId="41" fillId="0" borderId="29" xfId="109" applyFont="1" applyFill="1" applyBorder="1" applyAlignment="1">
      <alignment horizontal="center" vertical="center" wrapText="1"/>
      <protection/>
    </xf>
    <xf numFmtId="0" fontId="41" fillId="0" borderId="30" xfId="109" applyFont="1" applyFill="1" applyBorder="1" applyAlignment="1">
      <alignment horizontal="center" vertical="center" wrapText="1"/>
      <protection/>
    </xf>
    <xf numFmtId="173" fontId="28" fillId="0" borderId="15" xfId="109" applyNumberFormat="1" applyFont="1" applyFill="1" applyBorder="1" applyAlignment="1">
      <alignment horizontal="center" vertical="center"/>
      <protection/>
    </xf>
    <xf numFmtId="0" fontId="28" fillId="0" borderId="16" xfId="109" applyFont="1" applyFill="1" applyBorder="1" applyAlignment="1">
      <alignment horizontal="left" vertical="center" wrapText="1" indent="1"/>
      <protection/>
    </xf>
    <xf numFmtId="0" fontId="28" fillId="0" borderId="18" xfId="109" applyFont="1" applyFill="1" applyBorder="1" applyAlignment="1" quotePrefix="1">
      <alignment horizontal="left" vertical="center" wrapText="1" indent="1"/>
      <protection/>
    </xf>
    <xf numFmtId="0" fontId="100" fillId="0" borderId="0" xfId="109" applyFont="1" applyFill="1" applyBorder="1" applyAlignment="1">
      <alignment vertical="center"/>
      <protection/>
    </xf>
    <xf numFmtId="0" fontId="53" fillId="0" borderId="0" xfId="109" applyFill="1" applyBorder="1" applyAlignment="1">
      <alignment vertical="center"/>
      <protection/>
    </xf>
    <xf numFmtId="0" fontId="28" fillId="0" borderId="19" xfId="109" applyFont="1" applyFill="1" applyBorder="1" applyAlignment="1">
      <alignment horizontal="left" vertical="center" wrapText="1" indent="1"/>
      <protection/>
    </xf>
    <xf numFmtId="173" fontId="28" fillId="0" borderId="13" xfId="109" applyNumberFormat="1" applyFont="1" applyFill="1" applyBorder="1" applyAlignment="1">
      <alignment horizontal="center" vertical="center"/>
      <protection/>
    </xf>
    <xf numFmtId="0" fontId="28" fillId="0" borderId="14" xfId="109" applyFont="1" applyFill="1" applyBorder="1" applyAlignment="1" quotePrefix="1">
      <alignment horizontal="left" vertical="center" wrapText="1" indent="1"/>
      <protection/>
    </xf>
    <xf numFmtId="3" fontId="72" fillId="0" borderId="18" xfId="110" applyNumberFormat="1" applyFont="1" applyBorder="1" applyAlignment="1">
      <alignment wrapText="1"/>
      <protection/>
    </xf>
    <xf numFmtId="0" fontId="24" fillId="14" borderId="33" xfId="101" applyFont="1" applyFill="1" applyBorder="1" applyAlignment="1">
      <alignment horizontal="center" vertical="center" wrapText="1"/>
      <protection/>
    </xf>
    <xf numFmtId="3" fontId="86" fillId="0" borderId="55" xfId="110" applyNumberFormat="1" applyFont="1" applyBorder="1" applyAlignment="1">
      <alignment wrapText="1"/>
      <protection/>
    </xf>
    <xf numFmtId="3" fontId="72" fillId="0" borderId="50" xfId="110" applyNumberFormat="1" applyFont="1" applyBorder="1" applyAlignment="1">
      <alignment wrapText="1"/>
      <protection/>
    </xf>
    <xf numFmtId="3" fontId="87" fillId="0" borderId="50" xfId="110" applyNumberFormat="1" applyFont="1" applyBorder="1" applyAlignment="1">
      <alignment wrapText="1"/>
      <protection/>
    </xf>
    <xf numFmtId="3" fontId="86" fillId="0" borderId="50" xfId="110" applyNumberFormat="1" applyFont="1" applyBorder="1" applyAlignment="1">
      <alignment wrapText="1"/>
      <protection/>
    </xf>
    <xf numFmtId="3" fontId="75" fillId="0" borderId="50" xfId="110" applyNumberFormat="1" applyFont="1" applyBorder="1" applyAlignment="1">
      <alignment wrapText="1"/>
      <protection/>
    </xf>
    <xf numFmtId="3" fontId="46" fillId="0" borderId="67" xfId="110" applyNumberFormat="1" applyFont="1" applyBorder="1" applyAlignment="1">
      <alignment wrapText="1"/>
      <protection/>
    </xf>
    <xf numFmtId="3" fontId="58" fillId="0" borderId="50" xfId="111" applyNumberFormat="1" applyFont="1" applyBorder="1" applyProtection="1">
      <alignment/>
      <protection locked="0"/>
    </xf>
    <xf numFmtId="0" fontId="24" fillId="14" borderId="68" xfId="101" applyFont="1" applyFill="1" applyBorder="1" applyAlignment="1">
      <alignment horizontal="center" vertical="center"/>
      <protection/>
    </xf>
    <xf numFmtId="0" fontId="37" fillId="0" borderId="58" xfId="99" applyFont="1" applyBorder="1" applyAlignment="1">
      <alignment vertical="center" wrapText="1"/>
      <protection/>
    </xf>
    <xf numFmtId="0" fontId="37" fillId="0" borderId="59" xfId="99" applyFont="1" applyBorder="1" applyAlignment="1">
      <alignment vertical="center" wrapText="1"/>
      <protection/>
    </xf>
    <xf numFmtId="0" fontId="24" fillId="24" borderId="59" xfId="99" applyFont="1" applyFill="1" applyBorder="1" applyAlignment="1">
      <alignment vertical="center" wrapText="1"/>
      <protection/>
    </xf>
    <xf numFmtId="0" fontId="58" fillId="0" borderId="60" xfId="99" applyFont="1" applyBorder="1" applyAlignment="1">
      <alignment vertical="center" wrapText="1"/>
      <protection/>
    </xf>
    <xf numFmtId="0" fontId="58" fillId="0" borderId="18" xfId="99" applyFont="1" applyBorder="1" applyAlignment="1">
      <alignment vertical="center" wrapText="1"/>
      <protection/>
    </xf>
    <xf numFmtId="0" fontId="24" fillId="24" borderId="18" xfId="99" applyFont="1" applyFill="1" applyBorder="1" applyAlignment="1">
      <alignment vertical="center" wrapText="1"/>
      <protection/>
    </xf>
    <xf numFmtId="0" fontId="37" fillId="0" borderId="69" xfId="99" applyFont="1" applyBorder="1" applyAlignment="1">
      <alignment vertical="center" wrapText="1"/>
      <protection/>
    </xf>
    <xf numFmtId="0" fontId="66" fillId="14" borderId="18" xfId="101" applyFont="1" applyFill="1" applyBorder="1" applyAlignment="1">
      <alignment wrapText="1"/>
      <protection/>
    </xf>
    <xf numFmtId="0" fontId="37" fillId="0" borderId="0" xfId="101" applyFont="1" applyFill="1" applyBorder="1" applyAlignment="1">
      <alignment wrapText="1"/>
      <protection/>
    </xf>
    <xf numFmtId="3" fontId="65" fillId="0" borderId="62" xfId="105" applyNumberFormat="1" applyFont="1" applyBorder="1">
      <alignment/>
      <protection/>
    </xf>
    <xf numFmtId="0" fontId="31" fillId="0" borderId="70" xfId="110" applyFont="1" applyFill="1" applyBorder="1" applyAlignment="1" applyProtection="1">
      <alignment vertical="center" wrapText="1"/>
      <protection/>
    </xf>
    <xf numFmtId="3" fontId="59" fillId="0" borderId="18" xfId="115" applyNumberFormat="1" applyFont="1" applyBorder="1" applyAlignment="1">
      <alignment horizontal="left" vertical="center"/>
      <protection/>
    </xf>
    <xf numFmtId="0" fontId="59" fillId="0" borderId="18" xfId="115" applyFont="1" applyBorder="1">
      <alignment/>
      <protection/>
    </xf>
    <xf numFmtId="0" fontId="59" fillId="0" borderId="17" xfId="115" applyFont="1" applyBorder="1" applyAlignment="1">
      <alignment horizontal="left" vertical="center"/>
      <protection/>
    </xf>
    <xf numFmtId="0" fontId="53" fillId="0" borderId="71" xfId="115" applyBorder="1">
      <alignment/>
      <protection/>
    </xf>
    <xf numFmtId="3" fontId="66" fillId="27" borderId="25" xfId="115" applyNumberFormat="1" applyFont="1" applyFill="1" applyBorder="1" applyAlignment="1">
      <alignment vertical="center"/>
      <protection/>
    </xf>
    <xf numFmtId="0" fontId="61" fillId="0" borderId="17" xfId="115" applyFont="1" applyFill="1" applyBorder="1" applyAlignment="1">
      <alignment horizontal="left" vertical="center"/>
      <protection/>
    </xf>
    <xf numFmtId="0" fontId="61" fillId="0" borderId="18" xfId="115" applyFont="1" applyFill="1" applyBorder="1" applyAlignment="1">
      <alignment horizontal="left" vertical="center"/>
      <protection/>
    </xf>
    <xf numFmtId="3" fontId="61" fillId="0" borderId="18" xfId="115" applyNumberFormat="1" applyFont="1" applyFill="1" applyBorder="1" applyAlignment="1">
      <alignment horizontal="right" vertical="center"/>
      <protection/>
    </xf>
    <xf numFmtId="3" fontId="61" fillId="0" borderId="25" xfId="115" applyNumberFormat="1" applyFont="1" applyFill="1" applyBorder="1" applyAlignment="1">
      <alignment horizontal="right" vertical="center"/>
      <protection/>
    </xf>
    <xf numFmtId="0" fontId="61" fillId="0" borderId="33" xfId="115" applyFont="1" applyFill="1" applyBorder="1" applyAlignment="1">
      <alignment horizontal="left" vertical="center"/>
      <protection/>
    </xf>
    <xf numFmtId="3" fontId="61" fillId="0" borderId="18" xfId="115" applyNumberFormat="1" applyFont="1" applyFill="1" applyBorder="1">
      <alignment/>
      <protection/>
    </xf>
    <xf numFmtId="3" fontId="61" fillId="0" borderId="25" xfId="115" applyNumberFormat="1" applyFont="1" applyFill="1" applyBorder="1">
      <alignment/>
      <protection/>
    </xf>
    <xf numFmtId="0" fontId="27" fillId="14" borderId="54" xfId="101" applyFont="1" applyFill="1" applyBorder="1" applyAlignment="1">
      <alignment horizontal="center" vertical="center" wrapText="1"/>
      <protection/>
    </xf>
    <xf numFmtId="0" fontId="110" fillId="14" borderId="18" xfId="104" applyFont="1" applyFill="1" applyBorder="1">
      <alignment/>
      <protection/>
    </xf>
    <xf numFmtId="0" fontId="45" fillId="14" borderId="18" xfId="104" applyFont="1" applyFill="1" applyBorder="1" applyAlignment="1">
      <alignment horizontal="left" vertical="distributed"/>
      <protection/>
    </xf>
    <xf numFmtId="3" fontId="45" fillId="14" borderId="18" xfId="104" applyNumberFormat="1" applyFont="1" applyFill="1" applyBorder="1" applyAlignment="1">
      <alignment vertical="distributed"/>
      <protection/>
    </xf>
    <xf numFmtId="0" fontId="58" fillId="0" borderId="0" xfId="0" applyFont="1" applyAlignment="1">
      <alignment/>
    </xf>
    <xf numFmtId="0" fontId="36" fillId="0" borderId="66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indent="1"/>
      <protection locked="0"/>
    </xf>
    <xf numFmtId="3" fontId="30" fillId="0" borderId="25" xfId="0" applyNumberFormat="1" applyFont="1" applyBorder="1" applyAlignment="1" applyProtection="1">
      <alignment horizontal="right" vertical="center" indent="1"/>
      <protection locked="0"/>
    </xf>
    <xf numFmtId="0" fontId="30" fillId="0" borderId="33" xfId="0" applyFont="1" applyBorder="1" applyAlignment="1" applyProtection="1">
      <alignment horizontal="left" vertical="center" indent="1"/>
      <protection locked="0"/>
    </xf>
    <xf numFmtId="164" fontId="58" fillId="28" borderId="72" xfId="0" applyNumberFormat="1" applyFont="1" applyFill="1" applyBorder="1" applyAlignment="1">
      <alignment horizontal="left" vertical="center" wrapText="1" indent="2"/>
    </xf>
    <xf numFmtId="3" fontId="37" fillId="0" borderId="22" xfId="0" applyNumberFormat="1" applyFont="1" applyFill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wrapText="1" indent="1"/>
      <protection locked="0"/>
    </xf>
    <xf numFmtId="3" fontId="27" fillId="0" borderId="25" xfId="0" applyNumberFormat="1" applyFont="1" applyBorder="1" applyAlignment="1" applyProtection="1">
      <alignment horizontal="right" vertical="center" indent="1"/>
      <protection locked="0"/>
    </xf>
    <xf numFmtId="0" fontId="30" fillId="0" borderId="33" xfId="0" applyFont="1" applyBorder="1" applyAlignment="1" applyProtection="1">
      <alignment horizontal="left" vertical="center" wrapText="1" indent="1"/>
      <protection locked="0"/>
    </xf>
    <xf numFmtId="0" fontId="27" fillId="0" borderId="73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7" fillId="0" borderId="14" xfId="0" applyFont="1" applyBorder="1" applyAlignment="1" applyProtection="1">
      <alignment horizontal="left" vertical="center" indent="1"/>
      <protection locked="0"/>
    </xf>
    <xf numFmtId="3" fontId="27" fillId="0" borderId="27" xfId="0" applyNumberFormat="1" applyFont="1" applyBorder="1" applyAlignment="1" applyProtection="1">
      <alignment horizontal="right" vertical="center" indent="1"/>
      <protection locked="0"/>
    </xf>
    <xf numFmtId="0" fontId="30" fillId="0" borderId="57" xfId="0" applyFont="1" applyBorder="1" applyAlignment="1" applyProtection="1">
      <alignment horizontal="left" vertical="center" indent="1"/>
      <protection locked="0"/>
    </xf>
    <xf numFmtId="3" fontId="30" fillId="0" borderId="74" xfId="0" applyNumberFormat="1" applyFont="1" applyBorder="1" applyAlignment="1" applyProtection="1">
      <alignment horizontal="right" vertical="center" indent="1"/>
      <protection locked="0"/>
    </xf>
    <xf numFmtId="0" fontId="0" fillId="0" borderId="0" xfId="107" applyFont="1" applyFill="1" applyAlignment="1">
      <alignment horizontal="center" vertical="center" wrapText="1"/>
      <protection/>
    </xf>
    <xf numFmtId="0" fontId="21" fillId="0" borderId="0" xfId="107" applyFont="1" applyAlignment="1">
      <alignment horizontal="center" wrapText="1"/>
      <protection/>
    </xf>
    <xf numFmtId="0" fontId="0" fillId="0" borderId="0" xfId="107" applyFill="1" applyAlignment="1">
      <alignment vertical="center" wrapText="1"/>
      <protection/>
    </xf>
    <xf numFmtId="0" fontId="27" fillId="0" borderId="0" xfId="107" applyFont="1" applyAlignment="1">
      <alignment wrapText="1"/>
      <protection/>
    </xf>
    <xf numFmtId="164" fontId="44" fillId="0" borderId="0" xfId="107" applyNumberFormat="1" applyFont="1" applyFill="1" applyAlignment="1">
      <alignment horizontal="center" vertical="center" wrapText="1"/>
      <protection/>
    </xf>
    <xf numFmtId="0" fontId="37" fillId="0" borderId="0" xfId="107" applyFont="1" applyAlignment="1">
      <alignment horizontal="center" wrapText="1"/>
      <protection/>
    </xf>
    <xf numFmtId="164" fontId="44" fillId="0" borderId="0" xfId="107" applyNumberFormat="1" applyFont="1" applyFill="1" applyAlignment="1">
      <alignment vertical="center" wrapText="1"/>
      <protection/>
    </xf>
    <xf numFmtId="164" fontId="28" fillId="0" borderId="0" xfId="107" applyNumberFormat="1" applyFont="1" applyFill="1" applyAlignment="1">
      <alignment horizontal="center" vertical="center"/>
      <protection/>
    </xf>
    <xf numFmtId="164" fontId="105" fillId="0" borderId="0" xfId="107" applyNumberFormat="1" applyFont="1" applyFill="1" applyAlignment="1">
      <alignment vertical="center" wrapText="1"/>
      <protection/>
    </xf>
    <xf numFmtId="164" fontId="39" fillId="0" borderId="0" xfId="107" applyNumberFormat="1" applyFont="1" applyFill="1" applyAlignment="1" applyProtection="1">
      <alignment vertical="center"/>
      <protection/>
    </xf>
    <xf numFmtId="164" fontId="41" fillId="0" borderId="18" xfId="107" applyNumberFormat="1" applyFont="1" applyFill="1" applyBorder="1" applyAlignment="1" applyProtection="1">
      <alignment horizontal="center" vertical="center"/>
      <protection/>
    </xf>
    <xf numFmtId="164" fontId="39" fillId="0" borderId="0" xfId="107" applyNumberFormat="1" applyFont="1" applyFill="1" applyAlignment="1" applyProtection="1">
      <alignment horizontal="center" vertical="center"/>
      <protection/>
    </xf>
    <xf numFmtId="164" fontId="34" fillId="0" borderId="17" xfId="107" applyNumberFormat="1" applyFont="1" applyFill="1" applyBorder="1" applyAlignment="1" applyProtection="1">
      <alignment horizontal="center" vertical="center" wrapText="1"/>
      <protection/>
    </xf>
    <xf numFmtId="164" fontId="34" fillId="0" borderId="18" xfId="107" applyNumberFormat="1" applyFont="1" applyFill="1" applyBorder="1" applyAlignment="1" applyProtection="1">
      <alignment horizontal="center" vertical="center" wrapText="1"/>
      <protection/>
    </xf>
    <xf numFmtId="164" fontId="34" fillId="0" borderId="25" xfId="107" applyNumberFormat="1" applyFont="1" applyFill="1" applyBorder="1" applyAlignment="1" applyProtection="1">
      <alignment horizontal="center" vertical="center" wrapText="1"/>
      <protection/>
    </xf>
    <xf numFmtId="164" fontId="39" fillId="0" borderId="0" xfId="107" applyNumberFormat="1" applyFont="1" applyFill="1" applyAlignment="1" applyProtection="1">
      <alignment horizontal="center" vertical="center" wrapText="1"/>
      <protection/>
    </xf>
    <xf numFmtId="164" fontId="34" fillId="0" borderId="18" xfId="107" applyNumberFormat="1" applyFont="1" applyFill="1" applyBorder="1" applyAlignment="1" applyProtection="1">
      <alignment horizontal="left" vertical="center" wrapText="1" indent="1"/>
      <protection/>
    </xf>
    <xf numFmtId="166" fontId="28" fillId="0" borderId="18" xfId="74" applyNumberFormat="1" applyFont="1" applyFill="1" applyBorder="1" applyAlignment="1" applyProtection="1">
      <alignment horizontal="center" vertical="center" wrapText="1"/>
      <protection locked="0"/>
    </xf>
    <xf numFmtId="166" fontId="28" fillId="0" borderId="18" xfId="74" applyNumberFormat="1" applyFont="1" applyFill="1" applyBorder="1" applyAlignment="1" applyProtection="1">
      <alignment vertical="center" wrapText="1"/>
      <protection/>
    </xf>
    <xf numFmtId="166" fontId="28" fillId="0" borderId="25" xfId="74" applyNumberFormat="1" applyFont="1" applyFill="1" applyBorder="1" applyAlignment="1" applyProtection="1">
      <alignment vertical="center" wrapText="1"/>
      <protection/>
    </xf>
    <xf numFmtId="166" fontId="0" fillId="0" borderId="18" xfId="74" applyNumberFormat="1" applyFont="1" applyFill="1" applyBorder="1" applyAlignment="1" applyProtection="1">
      <alignment horizontal="center" vertical="center" wrapText="1"/>
      <protection locked="0"/>
    </xf>
    <xf numFmtId="166" fontId="31" fillId="0" borderId="18" xfId="74" applyNumberFormat="1" applyFont="1" applyFill="1" applyBorder="1" applyAlignment="1" applyProtection="1">
      <alignment horizontal="center" vertical="center" wrapText="1"/>
      <protection locked="0"/>
    </xf>
    <xf numFmtId="166" fontId="34" fillId="0" borderId="18" xfId="74" applyNumberFormat="1" applyFont="1" applyFill="1" applyBorder="1" applyAlignment="1" applyProtection="1">
      <alignment vertical="center" wrapText="1"/>
      <protection/>
    </xf>
    <xf numFmtId="166" fontId="34" fillId="0" borderId="25" xfId="74" applyNumberFormat="1" applyFont="1" applyFill="1" applyBorder="1" applyAlignment="1" applyProtection="1">
      <alignment vertical="center" wrapText="1"/>
      <protection/>
    </xf>
    <xf numFmtId="164" fontId="28" fillId="0" borderId="18" xfId="107" applyNumberFormat="1" applyFont="1" applyFill="1" applyBorder="1" applyAlignment="1" applyProtection="1">
      <alignment horizontal="left" vertical="center" wrapText="1" indent="1"/>
      <protection locked="0"/>
    </xf>
    <xf numFmtId="166" fontId="28" fillId="0" borderId="18" xfId="74" applyNumberFormat="1" applyFont="1" applyFill="1" applyBorder="1" applyAlignment="1" applyProtection="1">
      <alignment vertical="center" wrapText="1"/>
      <protection locked="0"/>
    </xf>
    <xf numFmtId="164" fontId="34" fillId="0" borderId="18" xfId="107" applyNumberFormat="1" applyFont="1" applyFill="1" applyBorder="1" applyAlignment="1" applyProtection="1">
      <alignment horizontal="left" vertical="center" wrapText="1" indent="1"/>
      <protection/>
    </xf>
    <xf numFmtId="166" fontId="0" fillId="0" borderId="18" xfId="74" applyNumberFormat="1" applyFont="1" applyFill="1" applyBorder="1" applyAlignment="1" applyProtection="1">
      <alignment horizontal="center" vertical="center" wrapText="1"/>
      <protection locked="0"/>
    </xf>
    <xf numFmtId="166" fontId="28" fillId="0" borderId="18" xfId="74" applyNumberFormat="1" applyFont="1" applyFill="1" applyBorder="1" applyAlignment="1" applyProtection="1">
      <alignment vertical="center" wrapText="1"/>
      <protection/>
    </xf>
    <xf numFmtId="166" fontId="28" fillId="0" borderId="25" xfId="74" applyNumberFormat="1" applyFont="1" applyFill="1" applyBorder="1" applyAlignment="1" applyProtection="1">
      <alignment vertical="center" wrapText="1"/>
      <protection/>
    </xf>
    <xf numFmtId="166" fontId="33" fillId="29" borderId="14" xfId="74" applyNumberFormat="1" applyFont="1" applyFill="1" applyBorder="1" applyAlignment="1" applyProtection="1">
      <alignment horizontal="left" vertical="center" wrapText="1" indent="2"/>
      <protection/>
    </xf>
    <xf numFmtId="166" fontId="33" fillId="0" borderId="14" xfId="74" applyNumberFormat="1" applyFont="1" applyFill="1" applyBorder="1" applyAlignment="1" applyProtection="1">
      <alignment vertical="center" wrapText="1"/>
      <protection/>
    </xf>
    <xf numFmtId="166" fontId="33" fillId="0" borderId="27" xfId="74" applyNumberFormat="1" applyFont="1" applyFill="1" applyBorder="1" applyAlignment="1" applyProtection="1">
      <alignment vertical="center" wrapText="1"/>
      <protection/>
    </xf>
    <xf numFmtId="164" fontId="33" fillId="0" borderId="0" xfId="107" applyNumberFormat="1" applyFont="1" applyFill="1" applyAlignment="1" applyProtection="1">
      <alignment vertical="center" wrapText="1"/>
      <protection/>
    </xf>
    <xf numFmtId="0" fontId="31" fillId="0" borderId="20" xfId="107" applyFont="1" applyFill="1" applyBorder="1" applyAlignment="1">
      <alignment horizontal="center" vertical="center" wrapText="1"/>
      <protection/>
    </xf>
    <xf numFmtId="0" fontId="31" fillId="0" borderId="21" xfId="107" applyFont="1" applyFill="1" applyBorder="1" applyAlignment="1" applyProtection="1">
      <alignment horizontal="center" vertical="center" wrapText="1"/>
      <protection/>
    </xf>
    <xf numFmtId="0" fontId="31" fillId="0" borderId="22" xfId="107" applyFont="1" applyFill="1" applyBorder="1" applyAlignment="1" applyProtection="1">
      <alignment horizontal="center" vertical="center" wrapText="1"/>
      <protection/>
    </xf>
    <xf numFmtId="0" fontId="31" fillId="0" borderId="0" xfId="107" applyFont="1" applyFill="1" applyAlignment="1">
      <alignment horizontal="center" vertical="center" wrapText="1"/>
      <protection/>
    </xf>
    <xf numFmtId="0" fontId="0" fillId="0" borderId="15" xfId="107" applyFont="1" applyFill="1" applyBorder="1" applyAlignment="1">
      <alignment horizontal="center" vertical="center" wrapText="1"/>
      <protection/>
    </xf>
    <xf numFmtId="0" fontId="58" fillId="0" borderId="54" xfId="107" applyFont="1" applyFill="1" applyBorder="1" applyAlignment="1" applyProtection="1">
      <alignment horizontal="left" vertical="center" wrapText="1" indent="1"/>
      <protection/>
    </xf>
    <xf numFmtId="166" fontId="0" fillId="0" borderId="54" xfId="74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4" xfId="74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7" xfId="107" applyFont="1" applyFill="1" applyBorder="1" applyAlignment="1">
      <alignment horizontal="center" vertical="center" wrapText="1"/>
      <protection/>
    </xf>
    <xf numFmtId="0" fontId="58" fillId="0" borderId="33" xfId="107" applyFont="1" applyFill="1" applyBorder="1" applyAlignment="1" applyProtection="1">
      <alignment horizontal="left" vertical="center" wrapText="1" indent="1"/>
      <protection/>
    </xf>
    <xf numFmtId="166" fontId="0" fillId="0" borderId="33" xfId="74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5" xfId="74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9" xfId="107" applyFont="1" applyFill="1" applyBorder="1" applyAlignment="1" applyProtection="1">
      <alignment vertical="center" wrapText="1"/>
      <protection locked="0"/>
    </xf>
    <xf numFmtId="164" fontId="0" fillId="0" borderId="18" xfId="107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107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8" xfId="107" applyFont="1" applyFill="1" applyBorder="1" applyAlignment="1" applyProtection="1">
      <alignment vertical="center" wrapText="1"/>
      <protection locked="0"/>
    </xf>
    <xf numFmtId="0" fontId="31" fillId="0" borderId="65" xfId="107" applyFont="1" applyFill="1" applyBorder="1" applyAlignment="1" applyProtection="1">
      <alignment vertical="center" wrapText="1"/>
      <protection/>
    </xf>
    <xf numFmtId="164" fontId="31" fillId="0" borderId="65" xfId="107" applyNumberFormat="1" applyFont="1" applyFill="1" applyBorder="1" applyAlignment="1" applyProtection="1">
      <alignment vertical="center" wrapText="1"/>
      <protection/>
    </xf>
    <xf numFmtId="0" fontId="0" fillId="0" borderId="0" xfId="107" applyFont="1" applyFill="1" applyAlignment="1">
      <alignment horizontal="right" vertical="center" wrapText="1"/>
      <protection/>
    </xf>
    <xf numFmtId="0" fontId="0" fillId="0" borderId="0" xfId="107" applyFont="1" applyFill="1" applyAlignment="1">
      <alignment vertical="center" wrapText="1"/>
      <protection/>
    </xf>
    <xf numFmtId="0" fontId="0" fillId="0" borderId="0" xfId="107" applyFill="1" applyAlignment="1">
      <alignment horizontal="center" vertical="center" wrapText="1"/>
      <protection/>
    </xf>
    <xf numFmtId="0" fontId="31" fillId="0" borderId="66" xfId="107" applyFont="1" applyFill="1" applyBorder="1" applyAlignment="1">
      <alignment horizontal="center" vertical="center" wrapText="1"/>
      <protection/>
    </xf>
    <xf numFmtId="0" fontId="31" fillId="0" borderId="29" xfId="107" applyFont="1" applyFill="1" applyBorder="1" applyAlignment="1" applyProtection="1">
      <alignment horizontal="center" vertical="center" wrapText="1"/>
      <protection/>
    </xf>
    <xf numFmtId="0" fontId="31" fillId="0" borderId="30" xfId="107" applyFont="1" applyFill="1" applyBorder="1" applyAlignment="1" applyProtection="1">
      <alignment horizontal="center" vertical="center" wrapText="1"/>
      <protection/>
    </xf>
    <xf numFmtId="0" fontId="31" fillId="0" borderId="64" xfId="107" applyFont="1" applyFill="1" applyBorder="1" applyAlignment="1">
      <alignment horizontal="center" vertical="center" wrapText="1"/>
      <protection/>
    </xf>
    <xf numFmtId="0" fontId="31" fillId="0" borderId="65" xfId="107" applyFont="1" applyFill="1" applyBorder="1" applyAlignment="1" applyProtection="1">
      <alignment horizontal="center" vertical="center" wrapText="1"/>
      <protection/>
    </xf>
    <xf numFmtId="0" fontId="31" fillId="0" borderId="75" xfId="107" applyFont="1" applyFill="1" applyBorder="1" applyAlignment="1" applyProtection="1">
      <alignment horizontal="center" vertical="center" wrapText="1"/>
      <protection/>
    </xf>
    <xf numFmtId="0" fontId="31" fillId="0" borderId="64" xfId="107" applyFont="1" applyFill="1" applyBorder="1" applyAlignment="1">
      <alignment horizontal="center" vertical="center" wrapText="1"/>
      <protection/>
    </xf>
    <xf numFmtId="0" fontId="101" fillId="25" borderId="18" xfId="115" applyFont="1" applyFill="1" applyBorder="1" applyAlignment="1">
      <alignment vertical="center" wrapText="1"/>
      <protection/>
    </xf>
    <xf numFmtId="0" fontId="16" fillId="25" borderId="18" xfId="115" applyFont="1" applyFill="1" applyBorder="1" applyAlignment="1">
      <alignment horizontal="left" vertical="center"/>
      <protection/>
    </xf>
    <xf numFmtId="1" fontId="16" fillId="0" borderId="18" xfId="115" applyNumberFormat="1" applyFont="1" applyFill="1" applyBorder="1" applyAlignment="1">
      <alignment horizontal="center" vertical="center"/>
      <protection/>
    </xf>
    <xf numFmtId="1" fontId="16" fillId="25" borderId="18" xfId="115" applyNumberFormat="1" applyFont="1" applyFill="1" applyBorder="1" applyAlignment="1">
      <alignment horizontal="center" vertical="center"/>
      <protection/>
    </xf>
    <xf numFmtId="1" fontId="21" fillId="0" borderId="18" xfId="115" applyNumberFormat="1" applyFont="1" applyBorder="1" applyAlignment="1">
      <alignment horizontal="center" vertical="center"/>
      <protection/>
    </xf>
    <xf numFmtId="1" fontId="59" fillId="0" borderId="18" xfId="115" applyNumberFormat="1" applyFont="1" applyBorder="1" applyAlignment="1">
      <alignment horizontal="center" vertical="center"/>
      <protection/>
    </xf>
    <xf numFmtId="0" fontId="95" fillId="25" borderId="18" xfId="115" applyFont="1" applyFill="1" applyBorder="1" applyAlignment="1">
      <alignment horizontal="center" vertical="center"/>
      <protection/>
    </xf>
    <xf numFmtId="0" fontId="112" fillId="25" borderId="18" xfId="115" applyFont="1" applyFill="1" applyBorder="1" applyAlignment="1">
      <alignment horizontal="center" vertical="center"/>
      <protection/>
    </xf>
    <xf numFmtId="3" fontId="16" fillId="0" borderId="18" xfId="115" applyNumberFormat="1" applyFont="1" applyBorder="1">
      <alignment/>
      <protection/>
    </xf>
    <xf numFmtId="3" fontId="21" fillId="0" borderId="18" xfId="115" applyNumberFormat="1" applyFont="1" applyBorder="1">
      <alignment/>
      <protection/>
    </xf>
    <xf numFmtId="0" fontId="16" fillId="25" borderId="33" xfId="115" applyFont="1" applyFill="1" applyBorder="1" applyAlignment="1">
      <alignment horizontal="left" vertical="center"/>
      <protection/>
    </xf>
    <xf numFmtId="0" fontId="16" fillId="25" borderId="33" xfId="115" applyFont="1" applyFill="1" applyBorder="1" applyAlignment="1">
      <alignment horizontal="left" vertical="center" wrapText="1"/>
      <protection/>
    </xf>
    <xf numFmtId="0" fontId="61" fillId="25" borderId="33" xfId="115" applyFont="1" applyFill="1" applyBorder="1" applyAlignment="1">
      <alignment horizontal="center" vertical="center"/>
      <protection/>
    </xf>
    <xf numFmtId="0" fontId="94" fillId="25" borderId="18" xfId="115" applyFont="1" applyFill="1" applyBorder="1" applyAlignment="1">
      <alignment horizontal="left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1" fillId="0" borderId="2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28" fillId="0" borderId="19" xfId="0" applyFont="1" applyFill="1" applyBorder="1" applyAlignment="1" applyProtection="1">
      <alignment horizontal="left" vertical="center" wrapText="1"/>
      <protection locked="0"/>
    </xf>
    <xf numFmtId="0" fontId="28" fillId="0" borderId="18" xfId="0" applyFont="1" applyFill="1" applyBorder="1" applyAlignment="1" applyProtection="1">
      <alignment horizontal="left" vertical="center" wrapText="1"/>
      <protection locked="0"/>
    </xf>
    <xf numFmtId="0" fontId="28" fillId="0" borderId="23" xfId="0" applyFont="1" applyFill="1" applyBorder="1" applyAlignment="1" applyProtection="1">
      <alignment horizontal="right" vertical="center" wrapText="1" indent="1"/>
      <protection locked="0"/>
    </xf>
    <xf numFmtId="0" fontId="28" fillId="0" borderId="17" xfId="0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Fill="1" applyAlignment="1" applyProtection="1">
      <alignment horizontal="center" vertical="center" wrapText="1"/>
      <protection/>
    </xf>
    <xf numFmtId="3" fontId="28" fillId="0" borderId="19" xfId="0" applyNumberFormat="1" applyFont="1" applyFill="1" applyBorder="1" applyAlignment="1" applyProtection="1">
      <alignment vertical="center" wrapText="1"/>
      <protection locked="0"/>
    </xf>
    <xf numFmtId="3" fontId="28" fillId="0" borderId="19" xfId="74" applyNumberFormat="1" applyFont="1" applyFill="1" applyBorder="1" applyAlignment="1" applyProtection="1">
      <alignment vertical="center" wrapText="1"/>
      <protection locked="0"/>
    </xf>
    <xf numFmtId="3" fontId="28" fillId="0" borderId="19" xfId="0" applyNumberFormat="1" applyFont="1" applyFill="1" applyBorder="1" applyAlignment="1" applyProtection="1">
      <alignment vertical="center" wrapText="1"/>
      <protection/>
    </xf>
    <xf numFmtId="3" fontId="28" fillId="0" borderId="24" xfId="0" applyNumberFormat="1" applyFont="1" applyFill="1" applyBorder="1" applyAlignment="1" applyProtection="1">
      <alignment vertical="center" wrapText="1"/>
      <protection locked="0"/>
    </xf>
    <xf numFmtId="3" fontId="28" fillId="0" borderId="18" xfId="0" applyNumberFormat="1" applyFont="1" applyFill="1" applyBorder="1" applyAlignment="1" applyProtection="1">
      <alignment vertical="center" wrapText="1"/>
      <protection locked="0"/>
    </xf>
    <xf numFmtId="3" fontId="28" fillId="0" borderId="18" xfId="74" applyNumberFormat="1" applyFont="1" applyFill="1" applyBorder="1" applyAlignment="1" applyProtection="1">
      <alignment vertical="center" wrapText="1"/>
      <protection locked="0"/>
    </xf>
    <xf numFmtId="3" fontId="28" fillId="0" borderId="25" xfId="74" applyNumberFormat="1" applyFont="1" applyFill="1" applyBorder="1" applyAlignment="1" applyProtection="1">
      <alignment vertical="center" wrapText="1"/>
      <protection locked="0"/>
    </xf>
    <xf numFmtId="3" fontId="28" fillId="0" borderId="25" xfId="0" applyNumberFormat="1" applyFont="1" applyFill="1" applyBorder="1" applyAlignment="1" applyProtection="1">
      <alignment vertical="center" wrapText="1"/>
      <protection locked="0"/>
    </xf>
    <xf numFmtId="3" fontId="34" fillId="0" borderId="21" xfId="0" applyNumberFormat="1" applyFont="1" applyFill="1" applyBorder="1" applyAlignment="1" applyProtection="1">
      <alignment vertical="center" wrapText="1"/>
      <protection/>
    </xf>
    <xf numFmtId="3" fontId="34" fillId="0" borderId="22" xfId="0" applyNumberFormat="1" applyFont="1" applyFill="1" applyBorder="1" applyAlignment="1" applyProtection="1">
      <alignment vertical="center" wrapText="1"/>
      <protection/>
    </xf>
    <xf numFmtId="0" fontId="35" fillId="0" borderId="21" xfId="0" applyFont="1" applyFill="1" applyBorder="1" applyAlignment="1" applyProtection="1">
      <alignment horizontal="center" vertical="center" wrapText="1"/>
      <protection/>
    </xf>
    <xf numFmtId="0" fontId="35" fillId="0" borderId="22" xfId="0" applyFont="1" applyFill="1" applyBorder="1" applyAlignment="1" applyProtection="1">
      <alignment horizontal="center" vertical="center" wrapText="1"/>
      <protection/>
    </xf>
    <xf numFmtId="0" fontId="28" fillId="0" borderId="18" xfId="109" applyFont="1" applyFill="1" applyBorder="1" applyAlignment="1">
      <alignment horizontal="left" vertical="center" wrapText="1" indent="1"/>
      <protection/>
    </xf>
    <xf numFmtId="0" fontId="28" fillId="0" borderId="62" xfId="109" applyFont="1" applyFill="1" applyBorder="1" applyAlignment="1">
      <alignment horizontal="left" vertical="center" wrapText="1" indent="1"/>
      <protection/>
    </xf>
    <xf numFmtId="173" fontId="34" fillId="0" borderId="15" xfId="109" applyNumberFormat="1" applyFont="1" applyFill="1" applyBorder="1" applyAlignment="1">
      <alignment horizontal="center" vertical="center"/>
      <protection/>
    </xf>
    <xf numFmtId="0" fontId="34" fillId="0" borderId="16" xfId="109" applyFont="1" applyFill="1" applyBorder="1" applyAlignment="1">
      <alignment horizontal="left" vertical="center" wrapText="1" indent="1"/>
      <protection/>
    </xf>
    <xf numFmtId="173" fontId="91" fillId="0" borderId="20" xfId="109" applyNumberFormat="1" applyFont="1" applyFill="1" applyBorder="1" applyAlignment="1">
      <alignment horizontal="center" vertical="center"/>
      <protection/>
    </xf>
    <xf numFmtId="0" fontId="91" fillId="0" borderId="21" xfId="109" applyFont="1" applyFill="1" applyBorder="1" applyAlignment="1">
      <alignment horizontal="left" vertical="center" wrapText="1" indent="1"/>
      <protection/>
    </xf>
    <xf numFmtId="173" fontId="34" fillId="0" borderId="76" xfId="109" applyNumberFormat="1" applyFont="1" applyFill="1" applyBorder="1" applyAlignment="1">
      <alignment horizontal="center" vertical="center"/>
      <protection/>
    </xf>
    <xf numFmtId="0" fontId="34" fillId="0" borderId="34" xfId="109" applyFont="1" applyFill="1" applyBorder="1" applyAlignment="1">
      <alignment horizontal="left" vertical="center" wrapText="1" indent="1"/>
      <protection/>
    </xf>
    <xf numFmtId="0" fontId="114" fillId="0" borderId="0" xfId="109" applyFont="1" applyFill="1" applyBorder="1" applyAlignment="1">
      <alignment vertical="center"/>
      <protection/>
    </xf>
    <xf numFmtId="0" fontId="114" fillId="0" borderId="0" xfId="109" applyFont="1" applyFill="1" applyAlignment="1">
      <alignment vertical="center"/>
      <protection/>
    </xf>
    <xf numFmtId="3" fontId="28" fillId="0" borderId="16" xfId="109" applyNumberFormat="1" applyFont="1" applyFill="1" applyBorder="1" applyAlignment="1" applyProtection="1">
      <alignment horizontal="right" vertical="center"/>
      <protection locked="0"/>
    </xf>
    <xf numFmtId="3" fontId="28" fillId="0" borderId="16" xfId="76" applyNumberFormat="1" applyFont="1" applyFill="1" applyBorder="1" applyAlignment="1" applyProtection="1">
      <alignment horizontal="right" vertical="center"/>
      <protection locked="0"/>
    </xf>
    <xf numFmtId="3" fontId="28" fillId="0" borderId="16" xfId="109" applyNumberFormat="1" applyFont="1" applyFill="1" applyBorder="1" applyAlignment="1">
      <alignment horizontal="right" vertical="center"/>
      <protection/>
    </xf>
    <xf numFmtId="3" fontId="28" fillId="0" borderId="16" xfId="76" applyNumberFormat="1" applyFont="1" applyFill="1" applyBorder="1" applyAlignment="1" applyProtection="1" quotePrefix="1">
      <alignment horizontal="right" vertical="center"/>
      <protection locked="0"/>
    </xf>
    <xf numFmtId="3" fontId="28" fillId="0" borderId="18" xfId="109" applyNumberFormat="1" applyFont="1" applyFill="1" applyBorder="1" applyAlignment="1" applyProtection="1">
      <alignment horizontal="right" vertical="center"/>
      <protection locked="0"/>
    </xf>
    <xf numFmtId="3" fontId="28" fillId="0" borderId="18" xfId="76" applyNumberFormat="1" applyFont="1" applyFill="1" applyBorder="1" applyAlignment="1" applyProtection="1">
      <alignment horizontal="right" vertical="center"/>
      <protection locked="0"/>
    </xf>
    <xf numFmtId="3" fontId="28" fillId="0" borderId="18" xfId="109" applyNumberFormat="1" applyFont="1" applyFill="1" applyBorder="1" applyAlignment="1">
      <alignment horizontal="right" vertical="center"/>
      <protection/>
    </xf>
    <xf numFmtId="3" fontId="28" fillId="0" borderId="18" xfId="76" applyNumberFormat="1" applyFont="1" applyFill="1" applyBorder="1" applyAlignment="1" applyProtection="1" quotePrefix="1">
      <alignment horizontal="right" vertical="center"/>
      <protection locked="0"/>
    </xf>
    <xf numFmtId="3" fontId="91" fillId="0" borderId="21" xfId="109" applyNumberFormat="1" applyFont="1" applyFill="1" applyBorder="1" applyAlignment="1" applyProtection="1">
      <alignment horizontal="right" vertical="center"/>
      <protection/>
    </xf>
    <xf numFmtId="3" fontId="28" fillId="0" borderId="19" xfId="109" applyNumberFormat="1" applyFont="1" applyFill="1" applyBorder="1" applyAlignment="1" applyProtection="1">
      <alignment horizontal="right" vertical="center"/>
      <protection locked="0"/>
    </xf>
    <xf numFmtId="3" fontId="28" fillId="0" borderId="19" xfId="76" applyNumberFormat="1" applyFont="1" applyFill="1" applyBorder="1" applyAlignment="1" applyProtection="1">
      <alignment horizontal="right" vertical="center"/>
      <protection locked="0"/>
    </xf>
    <xf numFmtId="3" fontId="28" fillId="0" borderId="19" xfId="109" applyNumberFormat="1" applyFont="1" applyFill="1" applyBorder="1" applyAlignment="1">
      <alignment horizontal="right" vertical="center"/>
      <protection/>
    </xf>
    <xf numFmtId="3" fontId="28" fillId="0" borderId="19" xfId="76" applyNumberFormat="1" applyFont="1" applyFill="1" applyBorder="1" applyAlignment="1" applyProtection="1" quotePrefix="1">
      <alignment horizontal="right" vertical="center"/>
      <protection locked="0"/>
    </xf>
    <xf numFmtId="3" fontId="28" fillId="0" borderId="62" xfId="109" applyNumberFormat="1" applyFont="1" applyFill="1" applyBorder="1" applyAlignment="1" applyProtection="1">
      <alignment horizontal="right" vertical="center"/>
      <protection locked="0"/>
    </xf>
    <xf numFmtId="3" fontId="28" fillId="0" borderId="62" xfId="76" applyNumberFormat="1" applyFont="1" applyFill="1" applyBorder="1" applyAlignment="1" applyProtection="1">
      <alignment horizontal="right" vertical="center"/>
      <protection locked="0"/>
    </xf>
    <xf numFmtId="3" fontId="28" fillId="0" borderId="62" xfId="109" applyNumberFormat="1" applyFont="1" applyFill="1" applyBorder="1" applyAlignment="1">
      <alignment horizontal="right" vertical="center"/>
      <protection/>
    </xf>
    <xf numFmtId="3" fontId="28" fillId="0" borderId="62" xfId="76" applyNumberFormat="1" applyFont="1" applyFill="1" applyBorder="1" applyAlignment="1" applyProtection="1" quotePrefix="1">
      <alignment horizontal="right" vertical="center"/>
      <protection locked="0"/>
    </xf>
    <xf numFmtId="3" fontId="34" fillId="0" borderId="16" xfId="109" applyNumberFormat="1" applyFont="1" applyFill="1" applyBorder="1" applyAlignment="1" applyProtection="1">
      <alignment horizontal="right" vertical="center"/>
      <protection locked="0"/>
    </xf>
    <xf numFmtId="3" fontId="34" fillId="0" borderId="34" xfId="109" applyNumberFormat="1" applyFont="1" applyFill="1" applyBorder="1" applyAlignment="1" applyProtection="1">
      <alignment horizontal="right" vertical="center"/>
      <protection locked="0"/>
    </xf>
    <xf numFmtId="3" fontId="34" fillId="0" borderId="34" xfId="76" applyNumberFormat="1" applyFont="1" applyFill="1" applyBorder="1" applyAlignment="1" applyProtection="1">
      <alignment horizontal="right" vertical="center"/>
      <protection locked="0"/>
    </xf>
    <xf numFmtId="3" fontId="34" fillId="0" borderId="34" xfId="109" applyNumberFormat="1" applyFont="1" applyFill="1" applyBorder="1" applyAlignment="1">
      <alignment horizontal="right" vertical="center"/>
      <protection/>
    </xf>
    <xf numFmtId="3" fontId="34" fillId="0" borderId="34" xfId="76" applyNumberFormat="1" applyFont="1" applyFill="1" applyBorder="1" applyAlignment="1" applyProtection="1" quotePrefix="1">
      <alignment horizontal="right" vertical="center"/>
      <protection locked="0"/>
    </xf>
    <xf numFmtId="3" fontId="28" fillId="0" borderId="14" xfId="109" applyNumberFormat="1" applyFont="1" applyFill="1" applyBorder="1" applyAlignment="1" applyProtection="1">
      <alignment horizontal="right" vertical="center"/>
      <protection locked="0"/>
    </xf>
    <xf numFmtId="3" fontId="28" fillId="0" borderId="14" xfId="76" applyNumberFormat="1" applyFont="1" applyFill="1" applyBorder="1" applyAlignment="1" applyProtection="1">
      <alignment horizontal="right" vertical="center"/>
      <protection locked="0"/>
    </xf>
    <xf numFmtId="3" fontId="28" fillId="0" borderId="14" xfId="109" applyNumberFormat="1" applyFont="1" applyFill="1" applyBorder="1" applyAlignment="1">
      <alignment horizontal="right" vertical="center"/>
      <protection/>
    </xf>
    <xf numFmtId="3" fontId="28" fillId="0" borderId="14" xfId="76" applyNumberFormat="1" applyFont="1" applyFill="1" applyBorder="1" applyAlignment="1" applyProtection="1" quotePrefix="1">
      <alignment horizontal="right" vertical="center"/>
      <protection locked="0"/>
    </xf>
    <xf numFmtId="173" fontId="33" fillId="0" borderId="20" xfId="109" applyNumberFormat="1" applyFont="1" applyFill="1" applyBorder="1" applyAlignment="1">
      <alignment horizontal="center" vertical="center"/>
      <protection/>
    </xf>
    <xf numFmtId="0" fontId="33" fillId="0" borderId="21" xfId="109" applyFont="1" applyFill="1" applyBorder="1" applyAlignment="1">
      <alignment horizontal="left" vertical="center" wrapText="1" indent="1"/>
      <protection/>
    </xf>
    <xf numFmtId="3" fontId="33" fillId="0" borderId="21" xfId="109" applyNumberFormat="1" applyFont="1" applyFill="1" applyBorder="1" applyAlignment="1">
      <alignment horizontal="right" vertical="center"/>
      <protection/>
    </xf>
    <xf numFmtId="0" fontId="30" fillId="0" borderId="23" xfId="114" applyFont="1" applyFill="1" applyBorder="1" applyAlignment="1" applyProtection="1">
      <alignment vertical="center" wrapText="1"/>
      <protection/>
    </xf>
    <xf numFmtId="0" fontId="30" fillId="0" borderId="17" xfId="114" applyFont="1" applyFill="1" applyBorder="1" applyAlignment="1" applyProtection="1">
      <alignment vertical="center" wrapText="1"/>
      <protection/>
    </xf>
    <xf numFmtId="3" fontId="27" fillId="0" borderId="16" xfId="114" applyNumberFormat="1" applyFont="1" applyFill="1" applyBorder="1" applyAlignment="1" applyProtection="1">
      <alignment horizontal="right" vertical="center" wrapText="1"/>
      <protection locked="0"/>
    </xf>
    <xf numFmtId="3" fontId="30" fillId="0" borderId="19" xfId="114" applyNumberFormat="1" applyFont="1" applyFill="1" applyBorder="1" applyAlignment="1" applyProtection="1">
      <alignment horizontal="right" vertical="center" wrapText="1"/>
      <protection locked="0"/>
    </xf>
    <xf numFmtId="3" fontId="27" fillId="0" borderId="18" xfId="114" applyNumberFormat="1" applyFont="1" applyFill="1" applyBorder="1" applyAlignment="1" applyProtection="1">
      <alignment horizontal="right" vertical="center" wrapText="1"/>
      <protection/>
    </xf>
    <xf numFmtId="3" fontId="30" fillId="0" borderId="18" xfId="114" applyNumberFormat="1" applyFont="1" applyFill="1" applyBorder="1" applyAlignment="1" applyProtection="1">
      <alignment horizontal="right" vertical="center" wrapText="1"/>
      <protection/>
    </xf>
    <xf numFmtId="3" fontId="30" fillId="0" borderId="18" xfId="114" applyNumberFormat="1" applyFont="1" applyFill="1" applyBorder="1" applyAlignment="1" applyProtection="1">
      <alignment horizontal="right" vertical="center" wrapText="1"/>
      <protection/>
    </xf>
    <xf numFmtId="3" fontId="30" fillId="0" borderId="18" xfId="114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114" applyFont="1" applyFill="1" applyAlignment="1" applyProtection="1">
      <alignment vertical="center"/>
      <protection/>
    </xf>
    <xf numFmtId="3" fontId="27" fillId="0" borderId="18" xfId="114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114" applyFont="1" applyFill="1" applyAlignment="1" applyProtection="1">
      <alignment vertical="center"/>
      <protection/>
    </xf>
    <xf numFmtId="3" fontId="27" fillId="0" borderId="18" xfId="114" applyNumberFormat="1" applyFont="1" applyFill="1" applyBorder="1" applyAlignment="1" applyProtection="1">
      <alignment horizontal="right" vertical="center" wrapText="1"/>
      <protection/>
    </xf>
    <xf numFmtId="173" fontId="28" fillId="0" borderId="19" xfId="113" applyNumberFormat="1" applyFont="1" applyFill="1" applyBorder="1" applyAlignment="1" applyProtection="1">
      <alignment horizontal="center" vertical="center"/>
      <protection/>
    </xf>
    <xf numFmtId="0" fontId="36" fillId="0" borderId="17" xfId="114" applyFont="1" applyFill="1" applyBorder="1" applyAlignment="1" applyProtection="1">
      <alignment vertical="center" wrapText="1"/>
      <protection/>
    </xf>
    <xf numFmtId="3" fontId="36" fillId="0" borderId="18" xfId="114" applyNumberFormat="1" applyFont="1" applyFill="1" applyBorder="1" applyAlignment="1" applyProtection="1">
      <alignment horizontal="right" vertical="center" wrapText="1"/>
      <protection/>
    </xf>
    <xf numFmtId="0" fontId="89" fillId="0" borderId="0" xfId="114" applyFont="1" applyFill="1" applyAlignment="1" applyProtection="1">
      <alignment vertical="center"/>
      <protection/>
    </xf>
    <xf numFmtId="173" fontId="0" fillId="0" borderId="14" xfId="113" applyNumberFormat="1" applyFont="1" applyFill="1" applyBorder="1" applyAlignment="1" applyProtection="1">
      <alignment horizontal="center" vertical="center"/>
      <protection/>
    </xf>
    <xf numFmtId="0" fontId="24" fillId="0" borderId="13" xfId="114" applyFont="1" applyFill="1" applyBorder="1" applyAlignment="1" applyProtection="1">
      <alignment vertical="center" wrapText="1"/>
      <protection/>
    </xf>
    <xf numFmtId="173" fontId="115" fillId="0" borderId="14" xfId="113" applyNumberFormat="1" applyFont="1" applyFill="1" applyBorder="1" applyAlignment="1" applyProtection="1">
      <alignment horizontal="center" vertical="center"/>
      <protection/>
    </xf>
    <xf numFmtId="3" fontId="24" fillId="0" borderId="14" xfId="114" applyNumberFormat="1" applyFont="1" applyFill="1" applyBorder="1" applyAlignment="1" applyProtection="1">
      <alignment horizontal="right" vertical="center" wrapText="1"/>
      <protection/>
    </xf>
    <xf numFmtId="0" fontId="65" fillId="0" borderId="0" xfId="114" applyFont="1" applyFill="1" applyAlignment="1" applyProtection="1">
      <alignment vertical="center"/>
      <protection/>
    </xf>
    <xf numFmtId="173" fontId="35" fillId="0" borderId="19" xfId="113" applyNumberFormat="1" applyFont="1" applyFill="1" applyBorder="1" applyAlignment="1" applyProtection="1">
      <alignment horizontal="center" vertical="center"/>
      <protection/>
    </xf>
    <xf numFmtId="3" fontId="36" fillId="0" borderId="18" xfId="114" applyNumberFormat="1" applyFont="1" applyFill="1" applyBorder="1" applyAlignment="1" applyProtection="1">
      <alignment horizontal="right" vertical="center" wrapText="1"/>
      <protection locked="0"/>
    </xf>
    <xf numFmtId="49" fontId="34" fillId="0" borderId="17" xfId="113" applyNumberFormat="1" applyFont="1" applyFill="1" applyBorder="1" applyAlignment="1" applyProtection="1">
      <alignment horizontal="center" vertical="center" wrapText="1"/>
      <protection/>
    </xf>
    <xf numFmtId="49" fontId="34" fillId="0" borderId="18" xfId="113" applyNumberFormat="1" applyFont="1" applyFill="1" applyBorder="1" applyAlignment="1" applyProtection="1">
      <alignment horizontal="center" vertical="center"/>
      <protection/>
    </xf>
    <xf numFmtId="49" fontId="34" fillId="0" borderId="25" xfId="113" applyNumberFormat="1" applyFont="1" applyFill="1" applyBorder="1" applyAlignment="1" applyProtection="1">
      <alignment horizontal="center" vertical="center"/>
      <protection/>
    </xf>
    <xf numFmtId="173" fontId="35" fillId="0" borderId="18" xfId="113" applyNumberFormat="1" applyFont="1" applyFill="1" applyBorder="1" applyAlignment="1" applyProtection="1">
      <alignment horizontal="center" vertical="center"/>
      <protection/>
    </xf>
    <xf numFmtId="0" fontId="35" fillId="0" borderId="0" xfId="113" applyFont="1" applyFill="1" applyAlignment="1" applyProtection="1">
      <alignment vertical="center"/>
      <protection/>
    </xf>
    <xf numFmtId="3" fontId="28" fillId="0" borderId="18" xfId="113" applyNumberFormat="1" applyFont="1" applyFill="1" applyBorder="1" applyAlignment="1" applyProtection="1">
      <alignment vertical="center"/>
      <protection locked="0"/>
    </xf>
    <xf numFmtId="3" fontId="28" fillId="0" borderId="25" xfId="113" applyNumberFormat="1" applyFont="1" applyFill="1" applyBorder="1" applyAlignment="1" applyProtection="1">
      <alignment vertical="center"/>
      <protection locked="0"/>
    </xf>
    <xf numFmtId="3" fontId="41" fillId="0" borderId="18" xfId="113" applyNumberFormat="1" applyFont="1" applyFill="1" applyBorder="1" applyAlignment="1" applyProtection="1">
      <alignment vertical="center"/>
      <protection/>
    </xf>
    <xf numFmtId="3" fontId="41" fillId="0" borderId="25" xfId="113" applyNumberFormat="1" applyFont="1" applyFill="1" applyBorder="1" applyAlignment="1" applyProtection="1">
      <alignment vertical="center"/>
      <protection/>
    </xf>
    <xf numFmtId="3" fontId="28" fillId="0" borderId="18" xfId="113" applyNumberFormat="1" applyFont="1" applyFill="1" applyBorder="1" applyAlignment="1" applyProtection="1">
      <alignment vertical="center"/>
      <protection locked="0"/>
    </xf>
    <xf numFmtId="3" fontId="28" fillId="0" borderId="25" xfId="113" applyNumberFormat="1" applyFont="1" applyFill="1" applyBorder="1" applyAlignment="1" applyProtection="1">
      <alignment vertical="center"/>
      <protection locked="0"/>
    </xf>
    <xf numFmtId="3" fontId="41" fillId="0" borderId="18" xfId="113" applyNumberFormat="1" applyFont="1" applyFill="1" applyBorder="1" applyAlignment="1" applyProtection="1">
      <alignment vertical="center"/>
      <protection/>
    </xf>
    <xf numFmtId="3" fontId="41" fillId="0" borderId="25" xfId="113" applyNumberFormat="1" applyFont="1" applyFill="1" applyBorder="1" applyAlignment="1" applyProtection="1">
      <alignment vertical="center"/>
      <protection/>
    </xf>
    <xf numFmtId="3" fontId="41" fillId="0" borderId="18" xfId="113" applyNumberFormat="1" applyFont="1" applyFill="1" applyBorder="1" applyAlignment="1" applyProtection="1">
      <alignment vertical="center"/>
      <protection locked="0"/>
    </xf>
    <xf numFmtId="3" fontId="41" fillId="0" borderId="25" xfId="113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top" wrapText="1"/>
      <protection locked="0"/>
    </xf>
    <xf numFmtId="0" fontId="32" fillId="0" borderId="0" xfId="109" applyFont="1" applyFill="1" applyAlignment="1" applyProtection="1">
      <alignment horizontal="center" vertical="center"/>
      <protection locked="0"/>
    </xf>
    <xf numFmtId="0" fontId="21" fillId="0" borderId="0" xfId="114" applyFont="1" applyFill="1" applyAlignment="1" applyProtection="1">
      <alignment horizontal="center" vertical="center" wrapText="1"/>
      <protection/>
    </xf>
    <xf numFmtId="0" fontId="21" fillId="0" borderId="0" xfId="114" applyFont="1" applyFill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 wrapText="1"/>
      <protection locked="0"/>
    </xf>
    <xf numFmtId="3" fontId="28" fillId="0" borderId="24" xfId="109" applyNumberFormat="1" applyFont="1" applyFill="1" applyBorder="1" applyAlignment="1" applyProtection="1">
      <alignment horizontal="right" vertical="center"/>
      <protection locked="0"/>
    </xf>
    <xf numFmtId="3" fontId="28" fillId="0" borderId="25" xfId="109" applyNumberFormat="1" applyFont="1" applyFill="1" applyBorder="1" applyAlignment="1" applyProtection="1">
      <alignment horizontal="right" vertical="center"/>
      <protection locked="0"/>
    </xf>
    <xf numFmtId="3" fontId="28" fillId="0" borderId="74" xfId="109" applyNumberFormat="1" applyFont="1" applyFill="1" applyBorder="1" applyAlignment="1" applyProtection="1">
      <alignment horizontal="right" vertical="center"/>
      <protection locked="0"/>
    </xf>
    <xf numFmtId="3" fontId="40" fillId="0" borderId="21" xfId="109" applyNumberFormat="1" applyFont="1" applyFill="1" applyBorder="1" applyAlignment="1">
      <alignment vertical="center"/>
      <protection/>
    </xf>
    <xf numFmtId="3" fontId="28" fillId="0" borderId="62" xfId="109" applyNumberFormat="1" applyFont="1" applyFill="1" applyBorder="1" applyAlignment="1" applyProtection="1">
      <alignment vertical="center"/>
      <protection locked="0"/>
    </xf>
    <xf numFmtId="3" fontId="28" fillId="0" borderId="74" xfId="109" applyNumberFormat="1" applyFont="1" applyFill="1" applyBorder="1" applyAlignment="1" applyProtection="1">
      <alignment vertical="center"/>
      <protection locked="0"/>
    </xf>
    <xf numFmtId="3" fontId="28" fillId="0" borderId="19" xfId="109" applyNumberFormat="1" applyFont="1" applyFill="1" applyBorder="1" applyAlignment="1" applyProtection="1">
      <alignment vertical="center"/>
      <protection locked="0"/>
    </xf>
    <xf numFmtId="3" fontId="28" fillId="0" borderId="24" xfId="109" applyNumberFormat="1" applyFont="1" applyFill="1" applyBorder="1" applyAlignment="1" applyProtection="1">
      <alignment vertical="center"/>
      <protection locked="0"/>
    </xf>
    <xf numFmtId="3" fontId="28" fillId="0" borderId="18" xfId="109" applyNumberFormat="1" applyFont="1" applyFill="1" applyBorder="1" applyAlignment="1" applyProtection="1">
      <alignment vertical="center"/>
      <protection locked="0"/>
    </xf>
    <xf numFmtId="3" fontId="28" fillId="0" borderId="25" xfId="109" applyNumberFormat="1" applyFont="1" applyFill="1" applyBorder="1" applyAlignment="1" applyProtection="1">
      <alignment vertical="center"/>
      <protection locked="0"/>
    </xf>
    <xf numFmtId="3" fontId="40" fillId="0" borderId="21" xfId="109" applyNumberFormat="1" applyFont="1" applyFill="1" applyBorder="1" applyAlignment="1" applyProtection="1">
      <alignment vertical="center"/>
      <protection/>
    </xf>
    <xf numFmtId="3" fontId="40" fillId="0" borderId="65" xfId="109" applyNumberFormat="1" applyFont="1" applyFill="1" applyBorder="1" applyAlignment="1" applyProtection="1">
      <alignment vertical="center"/>
      <protection/>
    </xf>
    <xf numFmtId="173" fontId="41" fillId="0" borderId="20" xfId="109" applyNumberFormat="1" applyFont="1" applyFill="1" applyBorder="1" applyAlignment="1">
      <alignment horizontal="center" vertical="center"/>
      <protection/>
    </xf>
    <xf numFmtId="0" fontId="41" fillId="0" borderId="21" xfId="109" applyFont="1" applyFill="1" applyBorder="1" applyAlignment="1">
      <alignment horizontal="left" vertical="center" wrapText="1"/>
      <protection/>
    </xf>
    <xf numFmtId="3" fontId="25" fillId="0" borderId="21" xfId="109" applyNumberFormat="1" applyFont="1" applyFill="1" applyBorder="1" applyAlignment="1">
      <alignment vertical="center"/>
      <protection/>
    </xf>
    <xf numFmtId="0" fontId="116" fillId="0" borderId="0" xfId="109" applyFont="1" applyFill="1" applyAlignment="1">
      <alignment vertical="center"/>
      <protection/>
    </xf>
    <xf numFmtId="173" fontId="41" fillId="0" borderId="66" xfId="109" applyNumberFormat="1" applyFont="1" applyFill="1" applyBorder="1" applyAlignment="1">
      <alignment horizontal="center" vertical="center"/>
      <protection/>
    </xf>
    <xf numFmtId="0" fontId="41" fillId="0" borderId="29" xfId="109" applyFont="1" applyFill="1" applyBorder="1" applyAlignment="1">
      <alignment horizontal="left" vertical="center" wrapText="1"/>
      <protection/>
    </xf>
    <xf numFmtId="3" fontId="25" fillId="0" borderId="21" xfId="109" applyNumberFormat="1" applyFont="1" applyFill="1" applyBorder="1" applyAlignment="1" applyProtection="1">
      <alignment vertical="center"/>
      <protection/>
    </xf>
    <xf numFmtId="173" fontId="31" fillId="0" borderId="20" xfId="109" applyNumberFormat="1" applyFont="1" applyFill="1" applyBorder="1" applyAlignment="1">
      <alignment horizontal="center" vertical="center"/>
      <protection/>
    </xf>
    <xf numFmtId="0" fontId="31" fillId="0" borderId="21" xfId="109" applyFont="1" applyFill="1" applyBorder="1" applyAlignment="1">
      <alignment horizontal="left" vertical="center" wrapText="1"/>
      <protection/>
    </xf>
    <xf numFmtId="0" fontId="53" fillId="0" borderId="0" xfId="109" applyFont="1" applyFill="1" applyAlignment="1">
      <alignment vertical="center"/>
      <protection/>
    </xf>
    <xf numFmtId="3" fontId="33" fillId="30" borderId="21" xfId="109" applyNumberFormat="1" applyFont="1" applyFill="1" applyBorder="1" applyAlignment="1" applyProtection="1">
      <alignment vertical="center"/>
      <protection/>
    </xf>
    <xf numFmtId="0" fontId="58" fillId="0" borderId="68" xfId="115" applyFont="1" applyBorder="1" applyAlignment="1">
      <alignment horizontal="right"/>
      <protection/>
    </xf>
    <xf numFmtId="0" fontId="35" fillId="0" borderId="0" xfId="0" applyFont="1" applyFill="1" applyAlignment="1" applyProtection="1">
      <alignment horizontal="right" vertical="top" wrapText="1"/>
      <protection locked="0"/>
    </xf>
    <xf numFmtId="0" fontId="39" fillId="0" borderId="0" xfId="0" applyFont="1" applyFill="1" applyAlignment="1" applyProtection="1">
      <alignment horizontal="right" vertical="top" wrapText="1"/>
      <protection locked="0"/>
    </xf>
    <xf numFmtId="0" fontId="31" fillId="0" borderId="0" xfId="109" applyFont="1" applyFill="1" applyAlignment="1" applyProtection="1">
      <alignment horizontal="center" vertical="center"/>
      <protection locked="0"/>
    </xf>
    <xf numFmtId="164" fontId="28" fillId="0" borderId="0" xfId="0" applyNumberFormat="1" applyFont="1" applyFill="1" applyAlignment="1">
      <alignment horizontal="right" vertical="center"/>
    </xf>
    <xf numFmtId="0" fontId="24" fillId="0" borderId="0" xfId="114" applyFont="1" applyFill="1" applyAlignment="1" applyProtection="1">
      <alignment horizontal="right" vertical="center"/>
      <protection/>
    </xf>
    <xf numFmtId="0" fontId="70" fillId="0" borderId="0" xfId="0" applyFont="1" applyAlignment="1" applyProtection="1">
      <alignment horizontal="right" vertical="center" wrapText="1"/>
      <protection locked="0"/>
    </xf>
    <xf numFmtId="0" fontId="35" fillId="0" borderId="0" xfId="0" applyFont="1" applyAlignment="1" applyProtection="1">
      <alignment horizontal="right"/>
      <protection/>
    </xf>
    <xf numFmtId="3" fontId="70" fillId="0" borderId="19" xfId="0" applyNumberFormat="1" applyFont="1" applyBorder="1" applyAlignment="1">
      <alignment horizontal="right" wrapText="1"/>
    </xf>
    <xf numFmtId="3" fontId="75" fillId="0" borderId="18" xfId="0" applyNumberFormat="1" applyFont="1" applyBorder="1" applyAlignment="1">
      <alignment horizontal="right" wrapText="1"/>
    </xf>
    <xf numFmtId="3" fontId="72" fillId="0" borderId="18" xfId="0" applyNumberFormat="1" applyFont="1" applyBorder="1" applyAlignment="1">
      <alignment horizontal="right" wrapText="1"/>
    </xf>
    <xf numFmtId="3" fontId="58" fillId="0" borderId="18" xfId="0" applyNumberFormat="1" applyFont="1" applyBorder="1" applyAlignment="1">
      <alignment horizontal="right" wrapText="1"/>
    </xf>
    <xf numFmtId="3" fontId="70" fillId="0" borderId="18" xfId="0" applyNumberFormat="1" applyFont="1" applyBorder="1" applyAlignment="1">
      <alignment horizontal="right" wrapText="1"/>
    </xf>
    <xf numFmtId="3" fontId="72" fillId="0" borderId="19" xfId="0" applyNumberFormat="1" applyFont="1" applyBorder="1" applyAlignment="1">
      <alignment horizontal="right" wrapText="1"/>
    </xf>
    <xf numFmtId="0" fontId="72" fillId="0" borderId="18" xfId="0" applyFont="1" applyBorder="1" applyAlignment="1">
      <alignment wrapText="1"/>
    </xf>
    <xf numFmtId="0" fontId="70" fillId="0" borderId="18" xfId="0" applyFont="1" applyBorder="1" applyAlignment="1">
      <alignment horizontal="right" wrapText="1"/>
    </xf>
    <xf numFmtId="3" fontId="46" fillId="0" borderId="18" xfId="0" applyNumberFormat="1" applyFont="1" applyBorder="1" applyAlignment="1">
      <alignment horizontal="right" wrapText="1"/>
    </xf>
    <xf numFmtId="3" fontId="46" fillId="0" borderId="44" xfId="0" applyNumberFormat="1" applyFont="1" applyBorder="1" applyAlignment="1">
      <alignment horizontal="right" wrapText="1"/>
    </xf>
    <xf numFmtId="3" fontId="72" fillId="0" borderId="62" xfId="110" applyNumberFormat="1" applyFont="1" applyBorder="1" applyAlignment="1">
      <alignment horizontal="right" wrapText="1"/>
      <protection/>
    </xf>
    <xf numFmtId="0" fontId="119" fillId="0" borderId="42" xfId="110" applyFont="1" applyBorder="1" applyAlignment="1">
      <alignment wrapText="1"/>
      <protection/>
    </xf>
    <xf numFmtId="0" fontId="119" fillId="0" borderId="18" xfId="110" applyFont="1" applyBorder="1" applyAlignment="1">
      <alignment wrapText="1"/>
      <protection/>
    </xf>
    <xf numFmtId="0" fontId="120" fillId="0" borderId="0" xfId="110" applyFont="1">
      <alignment/>
      <protection/>
    </xf>
    <xf numFmtId="166" fontId="72" fillId="0" borderId="18" xfId="74" applyNumberFormat="1" applyFont="1" applyBorder="1" applyAlignment="1">
      <alignment horizontal="right" wrapText="1"/>
    </xf>
    <xf numFmtId="3" fontId="45" fillId="0" borderId="18" xfId="0" applyNumberFormat="1" applyFont="1" applyBorder="1" applyAlignment="1">
      <alignment horizontal="right" wrapText="1"/>
    </xf>
    <xf numFmtId="3" fontId="45" fillId="0" borderId="0" xfId="0" applyNumberFormat="1" applyFont="1" applyBorder="1" applyAlignment="1">
      <alignment horizontal="right" wrapText="1"/>
    </xf>
    <xf numFmtId="0" fontId="79" fillId="0" borderId="0" xfId="110" applyFont="1" applyBorder="1" applyAlignment="1">
      <alignment wrapText="1"/>
      <protection/>
    </xf>
    <xf numFmtId="3" fontId="72" fillId="0" borderId="0" xfId="0" applyNumberFormat="1" applyFont="1" applyBorder="1" applyAlignment="1">
      <alignment horizontal="right" wrapText="1"/>
    </xf>
    <xf numFmtId="3" fontId="45" fillId="0" borderId="14" xfId="0" applyNumberFormat="1" applyFont="1" applyBorder="1" applyAlignment="1">
      <alignment horizontal="right" wrapText="1"/>
    </xf>
    <xf numFmtId="3" fontId="45" fillId="0" borderId="14" xfId="110" applyNumberFormat="1" applyFont="1" applyBorder="1" applyAlignment="1">
      <alignment horizontal="right" wrapText="1"/>
      <protection/>
    </xf>
    <xf numFmtId="0" fontId="16" fillId="0" borderId="33" xfId="115" applyFont="1" applyBorder="1" applyAlignment="1">
      <alignment vertical="center"/>
      <protection/>
    </xf>
    <xf numFmtId="0" fontId="16" fillId="0" borderId="18" xfId="115" applyFont="1" applyBorder="1" applyAlignment="1">
      <alignment vertical="center" wrapText="1"/>
      <protection/>
    </xf>
    <xf numFmtId="9" fontId="48" fillId="0" borderId="19" xfId="124" applyFont="1" applyFill="1" applyBorder="1" applyAlignment="1" applyProtection="1">
      <alignment horizontal="center" vertical="center" wrapText="1"/>
      <protection locked="0"/>
    </xf>
    <xf numFmtId="3" fontId="61" fillId="0" borderId="18" xfId="115" applyNumberFormat="1" applyFont="1" applyFill="1" applyBorder="1" applyAlignment="1">
      <alignment horizontal="center" vertical="center"/>
      <protection/>
    </xf>
    <xf numFmtId="0" fontId="0" fillId="0" borderId="0" xfId="100">
      <alignment/>
      <protection/>
    </xf>
    <xf numFmtId="0" fontId="90" fillId="0" borderId="0" xfId="100" applyFont="1" applyAlignment="1">
      <alignment horizontal="center"/>
      <protection/>
    </xf>
    <xf numFmtId="0" fontId="31" fillId="0" borderId="0" xfId="100" applyFont="1" applyAlignment="1">
      <alignment horizontal="right"/>
      <protection/>
    </xf>
    <xf numFmtId="0" fontId="0" fillId="0" borderId="0" xfId="100" applyFont="1" applyBorder="1" applyAlignment="1">
      <alignment horizontal="center"/>
      <protection/>
    </xf>
    <xf numFmtId="0" fontId="0" fillId="0" borderId="0" xfId="100" applyFont="1" applyBorder="1" applyAlignment="1">
      <alignment horizontal="right"/>
      <protection/>
    </xf>
    <xf numFmtId="0" fontId="31" fillId="0" borderId="15" xfId="100" applyFont="1" applyBorder="1" applyAlignment="1">
      <alignment vertical="center" wrapText="1"/>
      <protection/>
    </xf>
    <xf numFmtId="0" fontId="31" fillId="0" borderId="16" xfId="100" applyFont="1" applyBorder="1" applyAlignment="1">
      <alignment horizontal="center" vertical="center" wrapText="1"/>
      <protection/>
    </xf>
    <xf numFmtId="0" fontId="34" fillId="0" borderId="17" xfId="100" applyFont="1" applyBorder="1" applyAlignment="1">
      <alignment horizontal="center"/>
      <protection/>
    </xf>
    <xf numFmtId="0" fontId="34" fillId="0" borderId="18" xfId="100" applyFont="1" applyBorder="1" applyAlignment="1">
      <alignment horizontal="center"/>
      <protection/>
    </xf>
    <xf numFmtId="0" fontId="34" fillId="0" borderId="33" xfId="100" applyFont="1" applyBorder="1" applyAlignment="1">
      <alignment horizontal="center"/>
      <protection/>
    </xf>
    <xf numFmtId="0" fontId="34" fillId="0" borderId="0" xfId="100" applyFont="1">
      <alignment/>
      <protection/>
    </xf>
    <xf numFmtId="49" fontId="0" fillId="0" borderId="17" xfId="100" applyNumberFormat="1" applyFont="1" applyBorder="1" applyAlignment="1">
      <alignment horizontal="right"/>
      <protection/>
    </xf>
    <xf numFmtId="49" fontId="0" fillId="0" borderId="18" xfId="100" applyNumberFormat="1" applyFont="1" applyBorder="1" applyAlignment="1">
      <alignment horizontal="right"/>
      <protection/>
    </xf>
    <xf numFmtId="164" fontId="0" fillId="31" borderId="18" xfId="100" applyNumberFormat="1" applyFont="1" applyFill="1" applyBorder="1" applyAlignment="1" applyProtection="1">
      <alignment horizontal="left" vertical="center" wrapText="1" indent="1"/>
      <protection locked="0"/>
    </xf>
    <xf numFmtId="3" fontId="0" fillId="31" borderId="18" xfId="100" applyNumberFormat="1" applyFont="1" applyFill="1" applyBorder="1">
      <alignment/>
      <protection/>
    </xf>
    <xf numFmtId="3" fontId="0" fillId="0" borderId="18" xfId="100" applyNumberFormat="1" applyFont="1" applyBorder="1">
      <alignment/>
      <protection/>
    </xf>
    <xf numFmtId="0" fontId="0" fillId="0" borderId="17" xfId="100" applyBorder="1">
      <alignment/>
      <protection/>
    </xf>
    <xf numFmtId="164" fontId="0" fillId="0" borderId="18" xfId="10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33" xfId="100" applyFont="1" applyBorder="1">
      <alignment/>
      <protection/>
    </xf>
    <xf numFmtId="0" fontId="0" fillId="0" borderId="18" xfId="100" applyFont="1" applyBorder="1" applyAlignment="1">
      <alignment wrapText="1"/>
      <protection/>
    </xf>
    <xf numFmtId="0" fontId="0" fillId="0" borderId="57" xfId="100" applyFont="1" applyBorder="1">
      <alignment/>
      <protection/>
    </xf>
    <xf numFmtId="49" fontId="0" fillId="0" borderId="63" xfId="100" applyNumberFormat="1" applyFont="1" applyBorder="1" applyAlignment="1">
      <alignment horizontal="right"/>
      <protection/>
    </xf>
    <xf numFmtId="49" fontId="0" fillId="0" borderId="62" xfId="100" applyNumberFormat="1" applyFont="1" applyBorder="1" applyAlignment="1">
      <alignment horizontal="right"/>
      <protection/>
    </xf>
    <xf numFmtId="3" fontId="0" fillId="0" borderId="62" xfId="100" applyNumberFormat="1" applyFont="1" applyBorder="1">
      <alignment/>
      <protection/>
    </xf>
    <xf numFmtId="49" fontId="0" fillId="0" borderId="63" xfId="100" applyNumberFormat="1" applyBorder="1">
      <alignment/>
      <protection/>
    </xf>
    <xf numFmtId="49" fontId="0" fillId="0" borderId="62" xfId="100" applyNumberFormat="1" applyBorder="1">
      <alignment/>
      <protection/>
    </xf>
    <xf numFmtId="0" fontId="31" fillId="0" borderId="14" xfId="100" applyFont="1" applyBorder="1" applyAlignment="1">
      <alignment horizontal="left"/>
      <protection/>
    </xf>
    <xf numFmtId="3" fontId="31" fillId="0" borderId="14" xfId="100" applyNumberFormat="1" applyFont="1" applyBorder="1">
      <alignment/>
      <protection/>
    </xf>
    <xf numFmtId="0" fontId="31" fillId="0" borderId="36" xfId="100" applyFont="1" applyBorder="1" applyAlignment="1">
      <alignment horizontal="left"/>
      <protection/>
    </xf>
    <xf numFmtId="0" fontId="31" fillId="0" borderId="13" xfId="100" applyFont="1" applyBorder="1" applyAlignment="1">
      <alignment horizontal="left"/>
      <protection/>
    </xf>
    <xf numFmtId="0" fontId="0" fillId="0" borderId="33" xfId="100" applyFont="1" applyBorder="1" applyAlignment="1">
      <alignment wrapText="1"/>
      <protection/>
    </xf>
    <xf numFmtId="3" fontId="59" fillId="31" borderId="18" xfId="115" applyNumberFormat="1" applyFont="1" applyFill="1" applyBorder="1" applyAlignment="1">
      <alignment horizontal="center" vertical="center"/>
      <protection/>
    </xf>
    <xf numFmtId="3" fontId="21" fillId="31" borderId="18" xfId="115" applyNumberFormat="1" applyFont="1" applyFill="1" applyBorder="1" applyAlignment="1">
      <alignment horizontal="center" vertical="center"/>
      <protection/>
    </xf>
    <xf numFmtId="3" fontId="59" fillId="0" borderId="18" xfId="115" applyNumberFormat="1" applyFont="1" applyFill="1" applyBorder="1" applyAlignment="1">
      <alignment horizontal="center" vertical="center"/>
      <protection/>
    </xf>
    <xf numFmtId="0" fontId="121" fillId="0" borderId="0" xfId="106" applyFont="1" applyFill="1">
      <alignment/>
      <protection/>
    </xf>
    <xf numFmtId="0" fontId="0" fillId="0" borderId="0" xfId="108" applyFont="1" applyFill="1" applyAlignment="1">
      <alignment horizontal="center" vertical="center" wrapText="1"/>
      <protection/>
    </xf>
    <xf numFmtId="0" fontId="21" fillId="0" borderId="0" xfId="108" applyFont="1" applyAlignment="1">
      <alignment horizontal="center" wrapText="1"/>
      <protection/>
    </xf>
    <xf numFmtId="0" fontId="36" fillId="0" borderId="0" xfId="108" applyFont="1" applyAlignment="1">
      <alignment horizontal="right" wrapText="1"/>
      <protection/>
    </xf>
    <xf numFmtId="0" fontId="0" fillId="0" borderId="0" xfId="108" applyFill="1" applyAlignment="1">
      <alignment vertical="center" wrapText="1"/>
      <protection/>
    </xf>
    <xf numFmtId="0" fontId="27" fillId="0" borderId="0" xfId="108" applyFont="1" applyAlignment="1">
      <alignment wrapText="1"/>
      <protection/>
    </xf>
    <xf numFmtId="164" fontId="44" fillId="0" borderId="0" xfId="108" applyNumberFormat="1" applyFont="1" applyFill="1" applyAlignment="1">
      <alignment horizontal="center" vertical="center" wrapText="1"/>
      <protection/>
    </xf>
    <xf numFmtId="0" fontId="37" fillId="0" borderId="0" xfId="108" applyFont="1" applyAlignment="1">
      <alignment horizontal="center" wrapText="1"/>
      <protection/>
    </xf>
    <xf numFmtId="164" fontId="44" fillId="0" borderId="0" xfId="108" applyNumberFormat="1" applyFont="1" applyFill="1" applyAlignment="1">
      <alignment vertical="center" wrapText="1"/>
      <protection/>
    </xf>
    <xf numFmtId="164" fontId="28" fillId="0" borderId="0" xfId="108" applyNumberFormat="1" applyFont="1" applyFill="1" applyAlignment="1">
      <alignment horizontal="center" vertical="center"/>
      <protection/>
    </xf>
    <xf numFmtId="164" fontId="28" fillId="0" borderId="0" xfId="108" applyNumberFormat="1" applyFont="1" applyFill="1" applyBorder="1" applyAlignment="1">
      <alignment horizontal="center" vertical="center" wrapText="1"/>
      <protection/>
    </xf>
    <xf numFmtId="164" fontId="105" fillId="0" borderId="0" xfId="108" applyNumberFormat="1" applyFont="1" applyFill="1" applyAlignment="1">
      <alignment vertical="center" wrapText="1"/>
      <protection/>
    </xf>
    <xf numFmtId="0" fontId="25" fillId="0" borderId="0" xfId="108" applyFont="1" applyFill="1" applyBorder="1" applyAlignment="1" applyProtection="1">
      <alignment horizontal="right"/>
      <protection/>
    </xf>
    <xf numFmtId="0" fontId="38" fillId="0" borderId="0" xfId="108" applyFont="1" applyFill="1" applyBorder="1" applyAlignment="1" applyProtection="1">
      <alignment/>
      <protection/>
    </xf>
    <xf numFmtId="0" fontId="115" fillId="0" borderId="0" xfId="106" applyFont="1" applyFill="1">
      <alignment/>
      <protection/>
    </xf>
    <xf numFmtId="164" fontId="39" fillId="0" borderId="0" xfId="106" applyNumberFormat="1" applyFont="1" applyFill="1" applyBorder="1" applyAlignment="1" applyProtection="1">
      <alignment horizontal="centerContinuous" vertical="center"/>
      <protection/>
    </xf>
    <xf numFmtId="0" fontId="38" fillId="0" borderId="0" xfId="108" applyFont="1" applyFill="1" applyBorder="1" applyAlignment="1" applyProtection="1">
      <alignment horizontal="right"/>
      <protection/>
    </xf>
    <xf numFmtId="0" fontId="34" fillId="0" borderId="15" xfId="106" applyFont="1" applyFill="1" applyBorder="1" applyAlignment="1" applyProtection="1">
      <alignment horizontal="center" vertical="center" wrapText="1"/>
      <protection/>
    </xf>
    <xf numFmtId="0" fontId="28" fillId="0" borderId="17" xfId="106" applyFont="1" applyFill="1" applyBorder="1" applyAlignment="1" applyProtection="1">
      <alignment horizontal="center" vertical="center"/>
      <protection/>
    </xf>
    <xf numFmtId="0" fontId="34" fillId="0" borderId="13" xfId="106" applyFont="1" applyFill="1" applyBorder="1" applyAlignment="1" applyProtection="1">
      <alignment horizontal="center" vertical="center"/>
      <protection/>
    </xf>
    <xf numFmtId="0" fontId="34" fillId="0" borderId="0" xfId="106" applyFont="1" applyFill="1" applyBorder="1" applyAlignment="1" applyProtection="1">
      <alignment horizontal="center" vertical="center"/>
      <protection/>
    </xf>
    <xf numFmtId="0" fontId="34" fillId="0" borderId="0" xfId="106" applyFont="1" applyFill="1" applyBorder="1" applyAlignment="1" applyProtection="1">
      <alignment horizontal="center" vertical="center" wrapText="1"/>
      <protection/>
    </xf>
    <xf numFmtId="166" fontId="34" fillId="0" borderId="0" xfId="78" applyNumberFormat="1" applyFont="1" applyFill="1" applyBorder="1" applyAlignment="1" applyProtection="1">
      <alignment horizontal="center"/>
      <protection/>
    </xf>
    <xf numFmtId="0" fontId="31" fillId="0" borderId="62" xfId="106" applyFont="1" applyFill="1" applyBorder="1" applyAlignment="1">
      <alignment horizontal="center" vertical="center" wrapText="1"/>
      <protection/>
    </xf>
    <xf numFmtId="190" fontId="31" fillId="0" borderId="62" xfId="106" applyNumberFormat="1" applyFont="1" applyFill="1" applyBorder="1" applyAlignment="1">
      <alignment horizontal="center" vertical="center" wrapText="1"/>
      <protection/>
    </xf>
    <xf numFmtId="0" fontId="0" fillId="0" borderId="20" xfId="106" applyFont="1" applyFill="1" applyBorder="1" applyAlignment="1">
      <alignment horizontal="center" vertical="center"/>
      <protection/>
    </xf>
    <xf numFmtId="0" fontId="0" fillId="0" borderId="21" xfId="106" applyFont="1" applyFill="1" applyBorder="1" applyAlignment="1">
      <alignment horizontal="center" vertical="center"/>
      <protection/>
    </xf>
    <xf numFmtId="0" fontId="0" fillId="0" borderId="22" xfId="106" applyFont="1" applyFill="1" applyBorder="1" applyAlignment="1">
      <alignment horizontal="center" vertical="center"/>
      <protection/>
    </xf>
    <xf numFmtId="0" fontId="0" fillId="0" borderId="23" xfId="106" applyFont="1" applyFill="1" applyBorder="1" applyAlignment="1">
      <alignment horizontal="center" vertical="center"/>
      <protection/>
    </xf>
    <xf numFmtId="0" fontId="0" fillId="0" borderId="19" xfId="106" applyFont="1" applyFill="1" applyBorder="1" applyProtection="1">
      <alignment/>
      <protection locked="0"/>
    </xf>
    <xf numFmtId="166" fontId="0" fillId="0" borderId="19" xfId="78" applyNumberFormat="1" applyFont="1" applyFill="1" applyBorder="1" applyAlignment="1" applyProtection="1">
      <alignment/>
      <protection locked="0"/>
    </xf>
    <xf numFmtId="166" fontId="0" fillId="0" borderId="24" xfId="78" applyNumberFormat="1" applyFont="1" applyFill="1" applyBorder="1" applyAlignment="1">
      <alignment/>
    </xf>
    <xf numFmtId="0" fontId="0" fillId="0" borderId="17" xfId="106" applyFont="1" applyFill="1" applyBorder="1" applyAlignment="1">
      <alignment horizontal="center" vertical="center"/>
      <protection/>
    </xf>
    <xf numFmtId="0" fontId="0" fillId="0" borderId="18" xfId="106" applyFont="1" applyFill="1" applyBorder="1" applyProtection="1">
      <alignment/>
      <protection locked="0"/>
    </xf>
    <xf numFmtId="166" fontId="0" fillId="0" borderId="18" xfId="78" applyNumberFormat="1" applyFont="1" applyFill="1" applyBorder="1" applyAlignment="1" applyProtection="1">
      <alignment/>
      <protection locked="0"/>
    </xf>
    <xf numFmtId="166" fontId="0" fillId="0" borderId="25" xfId="78" applyNumberFormat="1" applyFont="1" applyFill="1" applyBorder="1" applyAlignment="1">
      <alignment/>
    </xf>
    <xf numFmtId="0" fontId="31" fillId="0" borderId="20" xfId="106" applyFont="1" applyFill="1" applyBorder="1" applyAlignment="1">
      <alignment horizontal="center" vertical="center"/>
      <protection/>
    </xf>
    <xf numFmtId="0" fontId="31" fillId="0" borderId="21" xfId="106" applyFont="1" applyFill="1" applyBorder="1">
      <alignment/>
      <protection/>
    </xf>
    <xf numFmtId="166" fontId="31" fillId="0" borderId="21" xfId="106" applyNumberFormat="1" applyFont="1" applyFill="1" applyBorder="1">
      <alignment/>
      <protection/>
    </xf>
    <xf numFmtId="166" fontId="31" fillId="0" borderId="22" xfId="106" applyNumberFormat="1" applyFont="1" applyFill="1" applyBorder="1">
      <alignment/>
      <protection/>
    </xf>
    <xf numFmtId="0" fontId="39" fillId="0" borderId="0" xfId="106" applyFont="1" applyFill="1">
      <alignment/>
      <protection/>
    </xf>
    <xf numFmtId="0" fontId="31" fillId="0" borderId="0" xfId="106" applyFont="1" applyFill="1" applyBorder="1" applyAlignment="1">
      <alignment horizontal="center" vertical="center"/>
      <protection/>
    </xf>
    <xf numFmtId="0" fontId="31" fillId="0" borderId="0" xfId="106" applyFont="1" applyFill="1" applyBorder="1">
      <alignment/>
      <protection/>
    </xf>
    <xf numFmtId="166" fontId="31" fillId="0" borderId="0" xfId="106" applyNumberFormat="1" applyFont="1" applyFill="1" applyBorder="1">
      <alignment/>
      <protection/>
    </xf>
    <xf numFmtId="0" fontId="115" fillId="0" borderId="0" xfId="106" applyFont="1" applyFill="1" applyAlignment="1">
      <alignment wrapText="1"/>
      <protection/>
    </xf>
    <xf numFmtId="0" fontId="34" fillId="0" borderId="72" xfId="106" applyFont="1" applyFill="1" applyBorder="1" applyAlignment="1" applyProtection="1">
      <alignment horizontal="center" vertical="center" wrapText="1"/>
      <protection/>
    </xf>
    <xf numFmtId="0" fontId="28" fillId="0" borderId="77" xfId="106" applyFont="1" applyFill="1" applyBorder="1" applyAlignment="1" applyProtection="1">
      <alignment horizontal="center" vertical="center"/>
      <protection/>
    </xf>
    <xf numFmtId="0" fontId="28" fillId="0" borderId="78" xfId="106" applyFont="1" applyFill="1" applyBorder="1" applyAlignment="1" applyProtection="1">
      <alignment horizontal="center" vertical="center"/>
      <protection/>
    </xf>
    <xf numFmtId="166" fontId="28" fillId="0" borderId="78" xfId="78" applyNumberFormat="1" applyFont="1" applyFill="1" applyBorder="1" applyAlignment="1" applyProtection="1">
      <alignment/>
      <protection locked="0"/>
    </xf>
    <xf numFmtId="0" fontId="28" fillId="0" borderId="79" xfId="106" applyFont="1" applyFill="1" applyBorder="1" applyAlignment="1" applyProtection="1">
      <alignment horizontal="center" vertical="center"/>
      <protection/>
    </xf>
    <xf numFmtId="0" fontId="41" fillId="0" borderId="64" xfId="106" applyFont="1" applyFill="1" applyBorder="1" applyAlignment="1" applyProtection="1">
      <alignment/>
      <protection/>
    </xf>
    <xf numFmtId="0" fontId="41" fillId="0" borderId="80" xfId="106" applyFont="1" applyFill="1" applyBorder="1" applyAlignment="1" applyProtection="1">
      <alignment/>
      <protection/>
    </xf>
    <xf numFmtId="0" fontId="41" fillId="0" borderId="81" xfId="106" applyFont="1" applyFill="1" applyBorder="1" applyAlignment="1" applyProtection="1">
      <alignment/>
      <protection/>
    </xf>
    <xf numFmtId="166" fontId="34" fillId="0" borderId="79" xfId="78" applyNumberFormat="1" applyFont="1" applyFill="1" applyBorder="1" applyAlignment="1" applyProtection="1">
      <alignment/>
      <protection/>
    </xf>
    <xf numFmtId="0" fontId="49" fillId="0" borderId="0" xfId="110" applyFont="1">
      <alignment/>
      <protection/>
    </xf>
    <xf numFmtId="3" fontId="122" fillId="0" borderId="18" xfId="0" applyNumberFormat="1" applyFont="1" applyBorder="1" applyAlignment="1">
      <alignment horizontal="right" wrapText="1"/>
    </xf>
    <xf numFmtId="3" fontId="122" fillId="0" borderId="18" xfId="110" applyNumberFormat="1" applyFont="1" applyBorder="1" applyAlignment="1">
      <alignment horizontal="right" wrapText="1"/>
      <protection/>
    </xf>
    <xf numFmtId="3" fontId="123" fillId="0" borderId="18" xfId="0" applyNumberFormat="1" applyFont="1" applyBorder="1" applyAlignment="1">
      <alignment horizontal="right" wrapText="1"/>
    </xf>
    <xf numFmtId="3" fontId="123" fillId="0" borderId="18" xfId="110" applyNumberFormat="1" applyFont="1" applyBorder="1" applyAlignment="1">
      <alignment horizontal="right" wrapText="1"/>
      <protection/>
    </xf>
    <xf numFmtId="204" fontId="72" fillId="0" borderId="18" xfId="74" applyNumberFormat="1" applyFont="1" applyBorder="1" applyAlignment="1">
      <alignment horizontal="right" wrapText="1"/>
    </xf>
    <xf numFmtId="0" fontId="109" fillId="0" borderId="82" xfId="110" applyFont="1" applyBorder="1" applyAlignment="1">
      <alignment horizontal="center" wrapText="1"/>
      <protection/>
    </xf>
    <xf numFmtId="0" fontId="74" fillId="0" borderId="83" xfId="110" applyFont="1" applyBorder="1" applyAlignment="1">
      <alignment horizontal="center" wrapText="1"/>
      <protection/>
    </xf>
    <xf numFmtId="3" fontId="86" fillId="0" borderId="84" xfId="110" applyNumberFormat="1" applyFont="1" applyBorder="1" applyAlignment="1">
      <alignment horizontal="right" wrapText="1"/>
      <protection/>
    </xf>
    <xf numFmtId="3" fontId="58" fillId="0" borderId="85" xfId="111" applyNumberFormat="1" applyFont="1" applyBorder="1">
      <alignment/>
      <protection/>
    </xf>
    <xf numFmtId="3" fontId="86" fillId="0" borderId="85" xfId="110" applyNumberFormat="1" applyFont="1" applyBorder="1" applyAlignment="1">
      <alignment wrapText="1"/>
      <protection/>
    </xf>
    <xf numFmtId="3" fontId="70" fillId="0" borderId="85" xfId="110" applyNumberFormat="1" applyFont="1" applyBorder="1" applyAlignment="1">
      <alignment wrapText="1"/>
      <protection/>
    </xf>
    <xf numFmtId="3" fontId="24" fillId="0" borderId="85" xfId="111" applyNumberFormat="1" applyFont="1" applyBorder="1">
      <alignment/>
      <protection/>
    </xf>
    <xf numFmtId="3" fontId="87" fillId="0" borderId="85" xfId="111" applyNumberFormat="1" applyFont="1" applyBorder="1">
      <alignment/>
      <protection/>
    </xf>
    <xf numFmtId="3" fontId="21" fillId="0" borderId="86" xfId="111" applyNumberFormat="1" applyFont="1" applyBorder="1">
      <alignment/>
      <protection/>
    </xf>
    <xf numFmtId="0" fontId="16" fillId="0" borderId="33" xfId="115" applyFont="1" applyBorder="1" applyAlignment="1">
      <alignment vertical="center" wrapText="1"/>
      <protection/>
    </xf>
    <xf numFmtId="3" fontId="65" fillId="0" borderId="61" xfId="99" applyNumberFormat="1" applyFont="1" applyBorder="1" applyAlignment="1">
      <alignment vertical="center"/>
      <protection/>
    </xf>
    <xf numFmtId="3" fontId="65" fillId="0" borderId="62" xfId="101" applyNumberFormat="1" applyFont="1" applyFill="1" applyBorder="1">
      <alignment/>
      <protection/>
    </xf>
    <xf numFmtId="0" fontId="31" fillId="0" borderId="87" xfId="100" applyFont="1" applyBorder="1" applyAlignment="1">
      <alignment horizontal="center" vertical="center" wrapText="1"/>
      <protection/>
    </xf>
    <xf numFmtId="0" fontId="0" fillId="0" borderId="33" xfId="100" applyFont="1" applyBorder="1" applyAlignment="1">
      <alignment/>
      <protection/>
    </xf>
    <xf numFmtId="0" fontId="0" fillId="0" borderId="0" xfId="100" applyFont="1" applyBorder="1" applyAlignment="1">
      <alignment horizontal="right"/>
      <protection/>
    </xf>
    <xf numFmtId="0" fontId="27" fillId="0" borderId="88" xfId="0" applyFont="1" applyBorder="1" applyAlignment="1">
      <alignment horizontal="left" vertical="center"/>
    </xf>
    <xf numFmtId="0" fontId="27" fillId="0" borderId="89" xfId="0" applyFont="1" applyBorder="1" applyAlignment="1">
      <alignment horizontal="left" vertical="center"/>
    </xf>
    <xf numFmtId="0" fontId="27" fillId="0" borderId="90" xfId="0" applyFont="1" applyBorder="1" applyAlignment="1" applyProtection="1">
      <alignment horizontal="left" vertical="center" indent="1"/>
      <protection locked="0"/>
    </xf>
    <xf numFmtId="3" fontId="27" fillId="0" borderId="75" xfId="0" applyNumberFormat="1" applyFont="1" applyBorder="1" applyAlignment="1" applyProtection="1">
      <alignment horizontal="right" vertical="center" indent="1"/>
      <protection locked="0"/>
    </xf>
    <xf numFmtId="0" fontId="28" fillId="0" borderId="17" xfId="107" applyFont="1" applyFill="1" applyBorder="1" applyAlignment="1">
      <alignment horizontal="center" vertical="center" wrapText="1"/>
      <protection/>
    </xf>
    <xf numFmtId="0" fontId="30" fillId="0" borderId="33" xfId="107" applyFont="1" applyFill="1" applyBorder="1" applyAlignment="1" applyProtection="1">
      <alignment horizontal="left" vertical="center" wrapText="1" indent="1"/>
      <protection/>
    </xf>
    <xf numFmtId="166" fontId="28" fillId="0" borderId="33" xfId="74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25" xfId="7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3" xfId="107" applyFont="1" applyFill="1" applyBorder="1" applyAlignment="1" applyProtection="1">
      <alignment horizontal="left" vertical="center" wrapText="1" indent="8"/>
      <protection/>
    </xf>
    <xf numFmtId="0" fontId="28" fillId="0" borderId="16" xfId="109" applyFont="1" applyFill="1" applyBorder="1" applyAlignment="1">
      <alignment horizontal="left" vertical="center" wrapText="1"/>
      <protection/>
    </xf>
    <xf numFmtId="3" fontId="28" fillId="0" borderId="16" xfId="109" applyNumberFormat="1" applyFont="1" applyFill="1" applyBorder="1" applyAlignment="1" applyProtection="1">
      <alignment vertical="center"/>
      <protection locked="0"/>
    </xf>
    <xf numFmtId="3" fontId="28" fillId="0" borderId="26" xfId="109" applyNumberFormat="1" applyFont="1" applyFill="1" applyBorder="1" applyAlignment="1" applyProtection="1">
      <alignment vertical="center"/>
      <protection locked="0"/>
    </xf>
    <xf numFmtId="0" fontId="28" fillId="0" borderId="14" xfId="109" applyFont="1" applyFill="1" applyBorder="1" applyAlignment="1">
      <alignment horizontal="left" vertical="center" wrapText="1"/>
      <protection/>
    </xf>
    <xf numFmtId="3" fontId="28" fillId="0" borderId="14" xfId="109" applyNumberFormat="1" applyFont="1" applyFill="1" applyBorder="1" applyAlignment="1" applyProtection="1">
      <alignment vertical="center"/>
      <protection locked="0"/>
    </xf>
    <xf numFmtId="3" fontId="28" fillId="0" borderId="27" xfId="109" applyNumberFormat="1" applyFont="1" applyFill="1" applyBorder="1" applyAlignment="1" applyProtection="1">
      <alignment vertical="center"/>
      <protection locked="0"/>
    </xf>
    <xf numFmtId="0" fontId="30" fillId="0" borderId="15" xfId="114" applyFont="1" applyFill="1" applyBorder="1" applyAlignment="1" applyProtection="1">
      <alignment vertical="center" wrapText="1"/>
      <protection/>
    </xf>
    <xf numFmtId="3" fontId="30" fillId="0" borderId="16" xfId="114" applyNumberFormat="1" applyFont="1" applyFill="1" applyBorder="1" applyAlignment="1" applyProtection="1">
      <alignment horizontal="right" vertical="center" wrapText="1"/>
      <protection locked="0"/>
    </xf>
    <xf numFmtId="3" fontId="30" fillId="0" borderId="16" xfId="114" applyNumberFormat="1" applyFont="1" applyFill="1" applyBorder="1" applyAlignment="1" applyProtection="1">
      <alignment horizontal="right" vertical="center" wrapText="1"/>
      <protection locked="0"/>
    </xf>
    <xf numFmtId="3" fontId="30" fillId="0" borderId="19" xfId="114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114" applyFont="1" applyFill="1" applyBorder="1" applyAlignment="1" applyProtection="1">
      <alignment vertical="center" wrapText="1"/>
      <protection/>
    </xf>
    <xf numFmtId="173" fontId="34" fillId="0" borderId="19" xfId="113" applyNumberFormat="1" applyFont="1" applyFill="1" applyBorder="1" applyAlignment="1" applyProtection="1">
      <alignment horizontal="center" vertical="center"/>
      <protection/>
    </xf>
    <xf numFmtId="3" fontId="27" fillId="0" borderId="19" xfId="114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114" applyFont="1" applyFill="1" applyAlignment="1" applyProtection="1">
      <alignment vertical="center"/>
      <protection/>
    </xf>
    <xf numFmtId="0" fontId="37" fillId="0" borderId="17" xfId="114" applyFont="1" applyFill="1" applyBorder="1" applyAlignment="1" applyProtection="1">
      <alignment vertical="center" wrapText="1"/>
      <protection/>
    </xf>
    <xf numFmtId="173" fontId="31" fillId="0" borderId="19" xfId="113" applyNumberFormat="1" applyFont="1" applyFill="1" applyBorder="1" applyAlignment="1" applyProtection="1">
      <alignment horizontal="center" vertical="center"/>
      <protection/>
    </xf>
    <xf numFmtId="3" fontId="37" fillId="0" borderId="18" xfId="114" applyNumberFormat="1" applyFont="1" applyFill="1" applyBorder="1" applyAlignment="1" applyProtection="1">
      <alignment horizontal="right" vertical="center" wrapText="1"/>
      <protection/>
    </xf>
    <xf numFmtId="0" fontId="37" fillId="0" borderId="0" xfId="114" applyFont="1" applyFill="1" applyAlignment="1" applyProtection="1">
      <alignment vertical="center"/>
      <protection/>
    </xf>
    <xf numFmtId="173" fontId="41" fillId="0" borderId="19" xfId="113" applyNumberFormat="1" applyFont="1" applyFill="1" applyBorder="1" applyAlignment="1" applyProtection="1">
      <alignment horizontal="center" vertical="center"/>
      <protection/>
    </xf>
    <xf numFmtId="0" fontId="36" fillId="0" borderId="23" xfId="114" applyFont="1" applyFill="1" applyBorder="1" applyAlignment="1" applyProtection="1">
      <alignment vertical="center" wrapText="1"/>
      <protection/>
    </xf>
    <xf numFmtId="173" fontId="41" fillId="0" borderId="19" xfId="113" applyNumberFormat="1" applyFont="1" applyFill="1" applyBorder="1" applyAlignment="1" applyProtection="1">
      <alignment horizontal="center" vertical="center"/>
      <protection/>
    </xf>
    <xf numFmtId="3" fontId="36" fillId="0" borderId="19" xfId="114" applyNumberFormat="1" applyFont="1" applyFill="1" applyBorder="1" applyAlignment="1" applyProtection="1">
      <alignment horizontal="right" vertical="center" wrapText="1"/>
      <protection locked="0"/>
    </xf>
    <xf numFmtId="3" fontId="0" fillId="0" borderId="18" xfId="100" applyNumberFormat="1" applyFont="1" applyFill="1" applyBorder="1">
      <alignment/>
      <protection/>
    </xf>
    <xf numFmtId="180" fontId="16" fillId="0" borderId="18" xfId="115" applyNumberFormat="1" applyFont="1" applyBorder="1" applyAlignment="1">
      <alignment horizontal="center" vertical="center"/>
      <protection/>
    </xf>
    <xf numFmtId="3" fontId="70" fillId="0" borderId="18" xfId="0" applyNumberFormat="1" applyFont="1" applyBorder="1" applyAlignment="1">
      <alignment wrapText="1"/>
    </xf>
    <xf numFmtId="3" fontId="58" fillId="0" borderId="85" xfId="111" applyNumberFormat="1" applyFont="1" applyFill="1" applyBorder="1">
      <alignment/>
      <protection/>
    </xf>
    <xf numFmtId="3" fontId="75" fillId="0" borderId="85" xfId="110" applyNumberFormat="1" applyFont="1" applyBorder="1" applyAlignment="1">
      <alignment wrapText="1"/>
      <protection/>
    </xf>
    <xf numFmtId="3" fontId="46" fillId="0" borderId="86" xfId="110" applyNumberFormat="1" applyFont="1" applyBorder="1" applyAlignment="1">
      <alignment wrapText="1"/>
      <protection/>
    </xf>
    <xf numFmtId="3" fontId="61" fillId="27" borderId="25" xfId="115" applyNumberFormat="1" applyFont="1" applyFill="1" applyBorder="1" applyAlignment="1">
      <alignment horizontal="right" vertical="center"/>
      <protection/>
    </xf>
    <xf numFmtId="4" fontId="65" fillId="0" borderId="59" xfId="101" applyNumberFormat="1" applyFont="1" applyFill="1" applyBorder="1">
      <alignment/>
      <protection/>
    </xf>
    <xf numFmtId="3" fontId="40" fillId="0" borderId="22" xfId="109" applyNumberFormat="1" applyFont="1" applyFill="1" applyBorder="1" applyAlignment="1">
      <alignment vertical="center"/>
      <protection/>
    </xf>
    <xf numFmtId="3" fontId="25" fillId="0" borderId="22" xfId="109" applyNumberFormat="1" applyFont="1" applyFill="1" applyBorder="1" applyAlignment="1">
      <alignment vertical="center"/>
      <protection/>
    </xf>
    <xf numFmtId="3" fontId="40" fillId="0" borderId="22" xfId="109" applyNumberFormat="1" applyFont="1" applyFill="1" applyBorder="1" applyAlignment="1" applyProtection="1">
      <alignment vertical="center"/>
      <protection/>
    </xf>
    <xf numFmtId="3" fontId="40" fillId="0" borderId="75" xfId="109" applyNumberFormat="1" applyFont="1" applyFill="1" applyBorder="1" applyAlignment="1" applyProtection="1">
      <alignment vertical="center"/>
      <protection/>
    </xf>
    <xf numFmtId="3" fontId="25" fillId="0" borderId="22" xfId="109" applyNumberFormat="1" applyFont="1" applyFill="1" applyBorder="1" applyAlignment="1" applyProtection="1">
      <alignment vertical="center"/>
      <protection/>
    </xf>
    <xf numFmtId="3" fontId="33" fillId="0" borderId="22" xfId="109" applyNumberFormat="1" applyFont="1" applyFill="1" applyBorder="1" applyAlignment="1" applyProtection="1">
      <alignment vertical="center"/>
      <protection/>
    </xf>
    <xf numFmtId="0" fontId="26" fillId="0" borderId="27" xfId="114" applyFont="1" applyFill="1" applyBorder="1" applyAlignment="1" applyProtection="1">
      <alignment horizontal="center" vertical="center" wrapText="1"/>
      <protection/>
    </xf>
    <xf numFmtId="3" fontId="27" fillId="0" borderId="26" xfId="114" applyNumberFormat="1" applyFont="1" applyFill="1" applyBorder="1" applyAlignment="1" applyProtection="1">
      <alignment horizontal="right" vertical="center" wrapText="1"/>
      <protection locked="0"/>
    </xf>
    <xf numFmtId="3" fontId="30" fillId="0" borderId="24" xfId="114" applyNumberFormat="1" applyFont="1" applyFill="1" applyBorder="1" applyAlignment="1" applyProtection="1">
      <alignment horizontal="right" vertical="center" wrapText="1"/>
      <protection locked="0"/>
    </xf>
    <xf numFmtId="3" fontId="27" fillId="0" borderId="25" xfId="114" applyNumberFormat="1" applyFont="1" applyFill="1" applyBorder="1" applyAlignment="1" applyProtection="1">
      <alignment horizontal="right" vertical="center" wrapText="1"/>
      <protection/>
    </xf>
    <xf numFmtId="3" fontId="30" fillId="0" borderId="25" xfId="114" applyNumberFormat="1" applyFont="1" applyFill="1" applyBorder="1" applyAlignment="1" applyProtection="1">
      <alignment horizontal="right" vertical="center" wrapText="1"/>
      <protection/>
    </xf>
    <xf numFmtId="3" fontId="30" fillId="0" borderId="25" xfId="114" applyNumberFormat="1" applyFont="1" applyFill="1" applyBorder="1" applyAlignment="1" applyProtection="1">
      <alignment horizontal="right" vertical="center" wrapText="1"/>
      <protection/>
    </xf>
    <xf numFmtId="3" fontId="27" fillId="0" borderId="25" xfId="114" applyNumberFormat="1" applyFont="1" applyFill="1" applyBorder="1" applyAlignment="1" applyProtection="1">
      <alignment horizontal="right" vertical="center" wrapText="1"/>
      <protection/>
    </xf>
    <xf numFmtId="3" fontId="30" fillId="0" borderId="25" xfId="114" applyNumberFormat="1" applyFont="1" applyFill="1" applyBorder="1" applyAlignment="1" applyProtection="1">
      <alignment horizontal="right" vertical="center" wrapText="1"/>
      <protection locked="0"/>
    </xf>
    <xf numFmtId="3" fontId="27" fillId="0" borderId="25" xfId="114" applyNumberFormat="1" applyFont="1" applyFill="1" applyBorder="1" applyAlignment="1" applyProtection="1">
      <alignment horizontal="right" vertical="center" wrapText="1"/>
      <protection locked="0"/>
    </xf>
    <xf numFmtId="3" fontId="36" fillId="0" borderId="25" xfId="114" applyNumberFormat="1" applyFont="1" applyFill="1" applyBorder="1" applyAlignment="1" applyProtection="1">
      <alignment horizontal="right" vertical="center" wrapText="1"/>
      <protection/>
    </xf>
    <xf numFmtId="3" fontId="36" fillId="0" borderId="25" xfId="114" applyNumberFormat="1" applyFont="1" applyFill="1" applyBorder="1" applyAlignment="1" applyProtection="1">
      <alignment horizontal="right" vertical="center" wrapText="1"/>
      <protection locked="0"/>
    </xf>
    <xf numFmtId="3" fontId="24" fillId="0" borderId="27" xfId="114" applyNumberFormat="1" applyFont="1" applyFill="1" applyBorder="1" applyAlignment="1" applyProtection="1">
      <alignment horizontal="right" vertical="center" wrapText="1"/>
      <protection/>
    </xf>
    <xf numFmtId="0" fontId="34" fillId="0" borderId="18" xfId="100" applyFont="1" applyFill="1" applyBorder="1" applyAlignment="1">
      <alignment horizontal="center"/>
      <protection/>
    </xf>
    <xf numFmtId="0" fontId="72" fillId="0" borderId="23" xfId="110" applyFont="1" applyBorder="1" applyAlignment="1">
      <alignment wrapText="1"/>
      <protection/>
    </xf>
    <xf numFmtId="0" fontId="72" fillId="0" borderId="19" xfId="110" applyFont="1" applyBorder="1" applyAlignment="1">
      <alignment wrapText="1"/>
      <protection/>
    </xf>
    <xf numFmtId="0" fontId="59" fillId="0" borderId="32" xfId="115" applyFont="1" applyBorder="1" applyAlignment="1">
      <alignment horizontal="left" vertical="center"/>
      <protection/>
    </xf>
    <xf numFmtId="0" fontId="59" fillId="0" borderId="33" xfId="115" applyFont="1" applyBorder="1" applyAlignment="1">
      <alignment horizontal="left" vertical="center"/>
      <protection/>
    </xf>
    <xf numFmtId="0" fontId="59" fillId="0" borderId="35" xfId="115" applyFont="1" applyBorder="1" applyAlignment="1">
      <alignment horizontal="left" vertical="center"/>
      <protection/>
    </xf>
    <xf numFmtId="0" fontId="59" fillId="0" borderId="32" xfId="115" applyFont="1" applyBorder="1" applyAlignment="1">
      <alignment horizontal="left"/>
      <protection/>
    </xf>
    <xf numFmtId="0" fontId="59" fillId="0" borderId="33" xfId="115" applyFont="1" applyBorder="1" applyAlignment="1">
      <alignment horizontal="left"/>
      <protection/>
    </xf>
    <xf numFmtId="0" fontId="57" fillId="14" borderId="13" xfId="115" applyFont="1" applyFill="1" applyBorder="1" applyAlignment="1">
      <alignment horizontal="left" vertical="center"/>
      <protection/>
    </xf>
    <xf numFmtId="0" fontId="57" fillId="14" borderId="14" xfId="115" applyFont="1" applyFill="1" applyBorder="1" applyAlignment="1">
      <alignment horizontal="left" vertical="center"/>
      <protection/>
    </xf>
    <xf numFmtId="0" fontId="61" fillId="27" borderId="35" xfId="115" applyFont="1" applyFill="1" applyBorder="1" applyAlignment="1">
      <alignment horizontal="left" vertical="center"/>
      <protection/>
    </xf>
    <xf numFmtId="0" fontId="61" fillId="27" borderId="33" xfId="115" applyFont="1" applyFill="1" applyBorder="1" applyAlignment="1">
      <alignment horizontal="left" vertical="center"/>
      <protection/>
    </xf>
    <xf numFmtId="0" fontId="61" fillId="27" borderId="17" xfId="115" applyFont="1" applyFill="1" applyBorder="1" applyAlignment="1">
      <alignment horizontal="left" vertical="center"/>
      <protection/>
    </xf>
    <xf numFmtId="0" fontId="61" fillId="27" borderId="18" xfId="115" applyFont="1" applyFill="1" applyBorder="1" applyAlignment="1">
      <alignment horizontal="left" vertical="center"/>
      <protection/>
    </xf>
    <xf numFmtId="0" fontId="24" fillId="0" borderId="17" xfId="115" applyFont="1" applyFill="1" applyBorder="1" applyAlignment="1">
      <alignment horizontal="left" vertical="center"/>
      <protection/>
    </xf>
    <xf numFmtId="0" fontId="24" fillId="0" borderId="18" xfId="115" applyFont="1" applyFill="1" applyBorder="1" applyAlignment="1">
      <alignment horizontal="left" vertical="center"/>
      <protection/>
    </xf>
    <xf numFmtId="0" fontId="61" fillId="27" borderId="32" xfId="115" applyFont="1" applyFill="1" applyBorder="1" applyAlignment="1">
      <alignment horizontal="left" vertical="center"/>
      <protection/>
    </xf>
    <xf numFmtId="0" fontId="24" fillId="0" borderId="33" xfId="115" applyFont="1" applyFill="1" applyBorder="1" applyAlignment="1">
      <alignment horizontal="left" vertical="center"/>
      <protection/>
    </xf>
    <xf numFmtId="0" fontId="62" fillId="0" borderId="18" xfId="115" applyFont="1" applyFill="1" applyBorder="1" applyAlignment="1">
      <alignment horizontal="left" vertical="center"/>
      <protection/>
    </xf>
    <xf numFmtId="0" fontId="24" fillId="0" borderId="32" xfId="115" applyFont="1" applyFill="1" applyBorder="1" applyAlignment="1">
      <alignment horizontal="left" vertical="center"/>
      <protection/>
    </xf>
    <xf numFmtId="0" fontId="63" fillId="0" borderId="33" xfId="115" applyFont="1" applyFill="1" applyBorder="1" applyAlignment="1">
      <alignment horizontal="left" vertical="center"/>
      <protection/>
    </xf>
    <xf numFmtId="0" fontId="63" fillId="0" borderId="18" xfId="115" applyFont="1" applyFill="1" applyBorder="1" applyAlignment="1">
      <alignment horizontal="left" vertical="center"/>
      <protection/>
    </xf>
    <xf numFmtId="0" fontId="57" fillId="0" borderId="0" xfId="115" applyFont="1" applyAlignment="1">
      <alignment horizontal="center"/>
      <protection/>
    </xf>
    <xf numFmtId="0" fontId="58" fillId="0" borderId="90" xfId="115" applyFont="1" applyBorder="1" applyAlignment="1">
      <alignment horizontal="right"/>
      <protection/>
    </xf>
    <xf numFmtId="0" fontId="24" fillId="0" borderId="35" xfId="115" applyFont="1" applyFill="1" applyBorder="1" applyAlignment="1">
      <alignment horizontal="left" vertical="center"/>
      <protection/>
    </xf>
    <xf numFmtId="0" fontId="24" fillId="0" borderId="91" xfId="115" applyFont="1" applyFill="1" applyBorder="1" applyAlignment="1">
      <alignment horizontal="left" vertical="center"/>
      <protection/>
    </xf>
    <xf numFmtId="0" fontId="69" fillId="0" borderId="0" xfId="110" applyFont="1" applyAlignment="1">
      <alignment horizontal="center" wrapText="1"/>
      <protection/>
    </xf>
    <xf numFmtId="0" fontId="70" fillId="0" borderId="0" xfId="110" applyFont="1" applyAlignment="1">
      <alignment horizontal="center" wrapText="1"/>
      <protection/>
    </xf>
    <xf numFmtId="0" fontId="70" fillId="0" borderId="0" xfId="110" applyFont="1" applyAlignment="1">
      <alignment horizontal="right" wrapText="1"/>
      <protection/>
    </xf>
    <xf numFmtId="0" fontId="72" fillId="0" borderId="51" xfId="110" applyFont="1" applyBorder="1" applyAlignment="1">
      <alignment horizontal="right" wrapText="1"/>
      <protection/>
    </xf>
    <xf numFmtId="0" fontId="53" fillId="0" borderId="0" xfId="111" applyBorder="1" applyAlignment="1" applyProtection="1">
      <alignment horizontal="right"/>
      <protection locked="0"/>
    </xf>
    <xf numFmtId="0" fontId="53" fillId="0" borderId="0" xfId="111" applyFont="1" applyBorder="1" applyAlignment="1" applyProtection="1">
      <alignment horizontal="right"/>
      <protection locked="0"/>
    </xf>
    <xf numFmtId="0" fontId="118" fillId="0" borderId="0" xfId="111" applyFont="1" applyBorder="1" applyAlignment="1" applyProtection="1">
      <alignment horizontal="center" vertical="center" wrapText="1"/>
      <protection locked="0"/>
    </xf>
    <xf numFmtId="0" fontId="58" fillId="0" borderId="0" xfId="111" applyFont="1" applyAlignment="1">
      <alignment horizontal="right" wrapText="1"/>
      <protection/>
    </xf>
    <xf numFmtId="0" fontId="24" fillId="14" borderId="50" xfId="101" applyFont="1" applyFill="1" applyBorder="1" applyAlignment="1">
      <alignment horizontal="center" vertical="center" wrapText="1"/>
      <protection/>
    </xf>
    <xf numFmtId="0" fontId="24" fillId="14" borderId="32" xfId="101" applyFont="1" applyFill="1" applyBorder="1" applyAlignment="1">
      <alignment horizontal="center" vertical="center" wrapText="1"/>
      <protection/>
    </xf>
    <xf numFmtId="0" fontId="24" fillId="14" borderId="33" xfId="101" applyFont="1" applyFill="1" applyBorder="1" applyAlignment="1">
      <alignment horizontal="center" vertical="center" wrapText="1"/>
      <protection/>
    </xf>
    <xf numFmtId="0" fontId="89" fillId="0" borderId="68" xfId="115" applyFont="1" applyBorder="1" applyAlignment="1">
      <alignment horizontal="center"/>
      <protection/>
    </xf>
    <xf numFmtId="0" fontId="21" fillId="0" borderId="0" xfId="115" applyFont="1" applyAlignment="1">
      <alignment horizontal="center"/>
      <protection/>
    </xf>
    <xf numFmtId="0" fontId="24" fillId="14" borderId="62" xfId="101" applyFont="1" applyFill="1" applyBorder="1" applyAlignment="1">
      <alignment horizontal="center" vertical="center"/>
      <protection/>
    </xf>
    <xf numFmtId="0" fontId="24" fillId="14" borderId="19" xfId="101" applyFont="1" applyFill="1" applyBorder="1" applyAlignment="1">
      <alignment horizontal="center" vertical="center"/>
      <protection/>
    </xf>
    <xf numFmtId="0" fontId="90" fillId="0" borderId="0" xfId="100" applyFont="1" applyAlignment="1">
      <alignment horizontal="center"/>
      <protection/>
    </xf>
    <xf numFmtId="0" fontId="21" fillId="0" borderId="0" xfId="104" applyFont="1" applyAlignment="1">
      <alignment horizontal="center" wrapText="1"/>
      <protection/>
    </xf>
    <xf numFmtId="0" fontId="37" fillId="0" borderId="0" xfId="104" applyFont="1" applyAlignment="1">
      <alignment horizontal="right"/>
      <protection/>
    </xf>
    <xf numFmtId="0" fontId="58" fillId="0" borderId="68" xfId="104" applyFont="1" applyBorder="1" applyAlignment="1">
      <alignment horizontal="right"/>
      <protection/>
    </xf>
    <xf numFmtId="0" fontId="47" fillId="14" borderId="62" xfId="104" applyFont="1" applyFill="1" applyBorder="1" applyAlignment="1">
      <alignment horizontal="center" vertical="center" wrapText="1"/>
      <protection/>
    </xf>
    <xf numFmtId="0" fontId="47" fillId="14" borderId="34" xfId="104" applyFont="1" applyFill="1" applyBorder="1" applyAlignment="1">
      <alignment horizontal="center" vertical="center" wrapText="1"/>
      <protection/>
    </xf>
    <xf numFmtId="0" fontId="47" fillId="14" borderId="19" xfId="104" applyFont="1" applyFill="1" applyBorder="1" applyAlignment="1">
      <alignment horizontal="center" vertical="center" wrapText="1"/>
      <protection/>
    </xf>
    <xf numFmtId="0" fontId="47" fillId="14" borderId="18" xfId="104" applyFont="1" applyFill="1" applyBorder="1" applyAlignment="1">
      <alignment horizontal="center" vertical="center" wrapText="1"/>
      <protection/>
    </xf>
    <xf numFmtId="0" fontId="47" fillId="14" borderId="18" xfId="104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wrapText="1"/>
    </xf>
    <xf numFmtId="0" fontId="58" fillId="0" borderId="0" xfId="0" applyFont="1" applyBorder="1" applyAlignment="1">
      <alignment horizontal="center"/>
    </xf>
    <xf numFmtId="0" fontId="36" fillId="0" borderId="92" xfId="0" applyFont="1" applyBorder="1" applyAlignment="1">
      <alignment horizontal="left" vertical="center" indent="2"/>
    </xf>
    <xf numFmtId="0" fontId="36" fillId="0" borderId="52" xfId="0" applyFont="1" applyBorder="1" applyAlignment="1">
      <alignment horizontal="left" vertical="center" indent="2"/>
    </xf>
    <xf numFmtId="0" fontId="37" fillId="0" borderId="28" xfId="0" applyFont="1" applyBorder="1" applyAlignment="1">
      <alignment horizontal="left" vertical="center" wrapText="1"/>
    </xf>
    <xf numFmtId="0" fontId="37" fillId="0" borderId="31" xfId="0" applyFont="1" applyBorder="1" applyAlignment="1">
      <alignment horizontal="left" vertical="center" wrapText="1"/>
    </xf>
    <xf numFmtId="0" fontId="37" fillId="0" borderId="93" xfId="0" applyFont="1" applyBorder="1" applyAlignment="1">
      <alignment horizontal="left" vertical="center" wrapText="1"/>
    </xf>
    <xf numFmtId="0" fontId="37" fillId="0" borderId="35" xfId="0" applyFont="1" applyBorder="1" applyAlignment="1">
      <alignment vertical="center"/>
    </xf>
    <xf numFmtId="0" fontId="37" fillId="0" borderId="32" xfId="0" applyFont="1" applyBorder="1" applyAlignment="1">
      <alignment vertical="center"/>
    </xf>
    <xf numFmtId="0" fontId="37" fillId="0" borderId="91" xfId="0" applyFont="1" applyBorder="1" applyAlignment="1">
      <alignment vertical="center"/>
    </xf>
    <xf numFmtId="0" fontId="27" fillId="0" borderId="35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30" fillId="0" borderId="90" xfId="104" applyFont="1" applyBorder="1" applyAlignment="1">
      <alignment horizontal="right"/>
      <protection/>
    </xf>
    <xf numFmtId="0" fontId="0" fillId="0" borderId="31" xfId="107" applyFont="1" applyFill="1" applyBorder="1" applyAlignment="1">
      <alignment horizontal="justify" vertical="center" wrapText="1"/>
      <protection/>
    </xf>
    <xf numFmtId="0" fontId="27" fillId="0" borderId="0" xfId="107" applyFont="1" applyAlignment="1">
      <alignment horizontal="right" wrapText="1"/>
      <protection/>
    </xf>
    <xf numFmtId="0" fontId="21" fillId="0" borderId="0" xfId="107" applyFont="1" applyAlignment="1">
      <alignment horizontal="center" wrapText="1"/>
      <protection/>
    </xf>
    <xf numFmtId="0" fontId="117" fillId="0" borderId="0" xfId="115" applyFont="1" applyAlignment="1">
      <alignment horizontal="center"/>
      <protection/>
    </xf>
    <xf numFmtId="0" fontId="65" fillId="25" borderId="18" xfId="115" applyFont="1" applyFill="1" applyBorder="1" applyAlignment="1">
      <alignment horizontal="center" vertical="center" wrapText="1"/>
      <protection/>
    </xf>
    <xf numFmtId="0" fontId="65" fillId="25" borderId="18" xfId="115" applyFont="1" applyFill="1" applyBorder="1" applyAlignment="1">
      <alignment horizontal="center" vertical="center"/>
      <protection/>
    </xf>
    <xf numFmtId="0" fontId="21" fillId="25" borderId="18" xfId="115" applyFont="1" applyFill="1" applyBorder="1" applyAlignment="1">
      <alignment horizontal="center" vertical="center" wrapText="1"/>
      <protection/>
    </xf>
    <xf numFmtId="0" fontId="37" fillId="25" borderId="18" xfId="115" applyFont="1" applyFill="1" applyBorder="1" applyAlignment="1">
      <alignment horizontal="center" vertical="center" wrapText="1"/>
      <protection/>
    </xf>
    <xf numFmtId="0" fontId="37" fillId="25" borderId="62" xfId="115" applyFont="1" applyFill="1" applyBorder="1" applyAlignment="1">
      <alignment horizontal="center" vertical="center" wrapText="1"/>
      <protection/>
    </xf>
    <xf numFmtId="0" fontId="37" fillId="25" borderId="19" xfId="115" applyFont="1" applyFill="1" applyBorder="1" applyAlignment="1">
      <alignment horizontal="center" vertical="center" wrapText="1"/>
      <protection/>
    </xf>
    <xf numFmtId="0" fontId="93" fillId="25" borderId="0" xfId="115" applyFont="1" applyFill="1" applyBorder="1" applyAlignment="1">
      <alignment horizontal="center" vertical="center"/>
      <protection/>
    </xf>
    <xf numFmtId="0" fontId="37" fillId="25" borderId="62" xfId="115" applyFont="1" applyFill="1" applyBorder="1" applyAlignment="1">
      <alignment horizontal="center" vertical="center"/>
      <protection/>
    </xf>
    <xf numFmtId="0" fontId="37" fillId="25" borderId="19" xfId="115" applyFont="1" applyFill="1" applyBorder="1" applyAlignment="1">
      <alignment horizontal="center" vertical="center"/>
      <protection/>
    </xf>
    <xf numFmtId="0" fontId="58" fillId="0" borderId="68" xfId="115" applyFont="1" applyBorder="1" applyAlignment="1">
      <alignment horizontal="right"/>
      <protection/>
    </xf>
    <xf numFmtId="0" fontId="21" fillId="25" borderId="62" xfId="115" applyFont="1" applyFill="1" applyBorder="1" applyAlignment="1">
      <alignment horizontal="center" vertical="distributed"/>
      <protection/>
    </xf>
    <xf numFmtId="0" fontId="21" fillId="25" borderId="19" xfId="115" applyFont="1" applyFill="1" applyBorder="1" applyAlignment="1">
      <alignment horizontal="center" vertical="distributed"/>
      <protection/>
    </xf>
    <xf numFmtId="0" fontId="37" fillId="25" borderId="50" xfId="115" applyFont="1" applyFill="1" applyBorder="1" applyAlignment="1">
      <alignment horizontal="center" vertical="center" wrapText="1"/>
      <protection/>
    </xf>
    <xf numFmtId="0" fontId="37" fillId="25" borderId="33" xfId="115" applyFont="1" applyFill="1" applyBorder="1" applyAlignment="1">
      <alignment horizontal="center" vertical="center" wrapText="1"/>
      <protection/>
    </xf>
    <xf numFmtId="164" fontId="44" fillId="0" borderId="94" xfId="107" applyNumberFormat="1" applyFont="1" applyFill="1" applyBorder="1" applyAlignment="1" applyProtection="1">
      <alignment horizontal="center" textRotation="180" wrapText="1"/>
      <protection/>
    </xf>
    <xf numFmtId="164" fontId="111" fillId="0" borderId="0" xfId="107" applyNumberFormat="1" applyFont="1" applyFill="1" applyAlignment="1" applyProtection="1">
      <alignment horizontal="center" vertical="center" wrapText="1"/>
      <protection/>
    </xf>
    <xf numFmtId="164" fontId="33" fillId="0" borderId="13" xfId="107" applyNumberFormat="1" applyFont="1" applyFill="1" applyBorder="1" applyAlignment="1" applyProtection="1">
      <alignment horizontal="left" vertical="center" wrapText="1" indent="2"/>
      <protection/>
    </xf>
    <xf numFmtId="164" fontId="33" fillId="0" borderId="14" xfId="107" applyNumberFormat="1" applyFont="1" applyFill="1" applyBorder="1" applyAlignment="1" applyProtection="1">
      <alignment horizontal="left" vertical="center" wrapText="1" indent="2"/>
      <protection/>
    </xf>
    <xf numFmtId="164" fontId="41" fillId="0" borderId="26" xfId="107" applyNumberFormat="1" applyFont="1" applyFill="1" applyBorder="1" applyAlignment="1" applyProtection="1">
      <alignment horizontal="center" vertical="center"/>
      <protection/>
    </xf>
    <xf numFmtId="164" fontId="41" fillId="0" borderId="25" xfId="107" applyNumberFormat="1" applyFont="1" applyFill="1" applyBorder="1" applyAlignment="1" applyProtection="1">
      <alignment horizontal="center" vertical="center"/>
      <protection/>
    </xf>
    <xf numFmtId="164" fontId="41" fillId="0" borderId="16" xfId="107" applyNumberFormat="1" applyFont="1" applyFill="1" applyBorder="1" applyAlignment="1" applyProtection="1">
      <alignment horizontal="center" vertical="center"/>
      <protection/>
    </xf>
    <xf numFmtId="164" fontId="41" fillId="0" borderId="15" xfId="107" applyNumberFormat="1" applyFont="1" applyFill="1" applyBorder="1" applyAlignment="1" applyProtection="1">
      <alignment horizontal="center" vertical="center" wrapText="1"/>
      <protection/>
    </xf>
    <xf numFmtId="164" fontId="41" fillId="0" borderId="17" xfId="107" applyNumberFormat="1" applyFont="1" applyFill="1" applyBorder="1" applyAlignment="1" applyProtection="1">
      <alignment horizontal="center" vertical="center" wrapText="1"/>
      <protection/>
    </xf>
    <xf numFmtId="164" fontId="41" fillId="0" borderId="18" xfId="107" applyNumberFormat="1" applyFont="1" applyFill="1" applyBorder="1" applyAlignment="1" applyProtection="1">
      <alignment horizontal="center" vertical="center"/>
      <protection/>
    </xf>
    <xf numFmtId="164" fontId="41" fillId="0" borderId="16" xfId="107" applyNumberFormat="1" applyFont="1" applyFill="1" applyBorder="1" applyAlignment="1" applyProtection="1">
      <alignment horizontal="center" vertical="center" wrapText="1"/>
      <protection/>
    </xf>
    <xf numFmtId="164" fontId="41" fillId="0" borderId="18" xfId="107" applyNumberFormat="1" applyFont="1" applyFill="1" applyBorder="1" applyAlignment="1" applyProtection="1">
      <alignment horizontal="center" vertical="center" wrapText="1"/>
      <protection/>
    </xf>
    <xf numFmtId="164" fontId="28" fillId="0" borderId="90" xfId="107" applyNumberFormat="1" applyFont="1" applyFill="1" applyBorder="1" applyAlignment="1">
      <alignment horizontal="right" vertical="center" wrapText="1"/>
      <protection/>
    </xf>
    <xf numFmtId="0" fontId="36" fillId="0" borderId="0" xfId="107" applyFont="1" applyAlignment="1">
      <alignment horizontal="right" wrapText="1"/>
      <protection/>
    </xf>
    <xf numFmtId="164" fontId="32" fillId="0" borderId="0" xfId="106" applyNumberFormat="1" applyFont="1" applyFill="1" applyBorder="1" applyAlignment="1" applyProtection="1">
      <alignment horizontal="center" vertical="center" wrapText="1"/>
      <protection/>
    </xf>
    <xf numFmtId="0" fontId="27" fillId="0" borderId="0" xfId="108" applyFont="1" applyAlignment="1">
      <alignment horizontal="right" wrapText="1"/>
      <protection/>
    </xf>
    <xf numFmtId="0" fontId="36" fillId="0" borderId="0" xfId="108" applyFont="1" applyAlignment="1">
      <alignment horizontal="right" wrapText="1"/>
      <protection/>
    </xf>
    <xf numFmtId="164" fontId="28" fillId="0" borderId="0" xfId="108" applyNumberFormat="1" applyFont="1" applyFill="1" applyBorder="1" applyAlignment="1">
      <alignment horizontal="right" vertical="center" wrapText="1"/>
      <protection/>
    </xf>
    <xf numFmtId="164" fontId="33" fillId="0" borderId="0" xfId="106" applyNumberFormat="1" applyFont="1" applyFill="1" applyBorder="1" applyAlignment="1" applyProtection="1">
      <alignment horizontal="left" vertical="center"/>
      <protection/>
    </xf>
    <xf numFmtId="0" fontId="31" fillId="0" borderId="16" xfId="106" applyFont="1" applyFill="1" applyBorder="1" applyAlignment="1" applyProtection="1">
      <alignment horizontal="center" vertical="center" wrapText="1"/>
      <protection/>
    </xf>
    <xf numFmtId="0" fontId="34" fillId="0" borderId="16" xfId="106" applyFont="1" applyFill="1" applyBorder="1" applyAlignment="1" applyProtection="1">
      <alignment horizontal="center" vertical="center" wrapText="1"/>
      <protection/>
    </xf>
    <xf numFmtId="0" fontId="34" fillId="0" borderId="26" xfId="106" applyFont="1" applyFill="1" applyBorder="1" applyAlignment="1" applyProtection="1">
      <alignment horizontal="center" vertical="center" wrapText="1"/>
      <protection/>
    </xf>
    <xf numFmtId="0" fontId="28" fillId="0" borderId="18" xfId="106" applyFont="1" applyFill="1" applyBorder="1" applyAlignment="1" applyProtection="1">
      <alignment horizontal="center" vertical="center"/>
      <protection/>
    </xf>
    <xf numFmtId="0" fontId="28" fillId="0" borderId="25" xfId="106" applyFont="1" applyFill="1" applyBorder="1" applyAlignment="1" applyProtection="1">
      <alignment horizontal="center" vertical="center"/>
      <protection/>
    </xf>
    <xf numFmtId="0" fontId="28" fillId="0" borderId="18" xfId="106" applyFont="1" applyFill="1" applyBorder="1" applyAlignment="1" applyProtection="1">
      <alignment horizontal="center"/>
      <protection locked="0"/>
    </xf>
    <xf numFmtId="166" fontId="28" fillId="0" borderId="18" xfId="78" applyNumberFormat="1" applyFont="1" applyFill="1" applyBorder="1" applyAlignment="1" applyProtection="1">
      <alignment horizontal="center"/>
      <protection locked="0"/>
    </xf>
    <xf numFmtId="166" fontId="28" fillId="0" borderId="25" xfId="78" applyNumberFormat="1" applyFont="1" applyFill="1" applyBorder="1" applyAlignment="1" applyProtection="1">
      <alignment horizontal="center"/>
      <protection locked="0"/>
    </xf>
    <xf numFmtId="0" fontId="34" fillId="0" borderId="14" xfId="106" applyFont="1" applyFill="1" applyBorder="1" applyAlignment="1" applyProtection="1">
      <alignment horizontal="center" vertical="center" wrapText="1"/>
      <protection/>
    </xf>
    <xf numFmtId="166" fontId="34" fillId="0" borderId="14" xfId="78" applyNumberFormat="1" applyFont="1" applyFill="1" applyBorder="1" applyAlignment="1" applyProtection="1">
      <alignment horizontal="center"/>
      <protection/>
    </xf>
    <xf numFmtId="166" fontId="34" fillId="0" borderId="27" xfId="78" applyNumberFormat="1" applyFont="1" applyFill="1" applyBorder="1" applyAlignment="1" applyProtection="1">
      <alignment horizontal="center"/>
      <protection/>
    </xf>
    <xf numFmtId="0" fontId="31" fillId="0" borderId="15" xfId="106" applyFont="1" applyFill="1" applyBorder="1" applyAlignment="1">
      <alignment horizontal="center" vertical="center" wrapText="1"/>
      <protection/>
    </xf>
    <xf numFmtId="0" fontId="31" fillId="0" borderId="63" xfId="106" applyFont="1" applyFill="1" applyBorder="1" applyAlignment="1">
      <alignment horizontal="center" vertical="center" wrapText="1"/>
      <protection/>
    </xf>
    <xf numFmtId="0" fontId="31" fillId="0" borderId="16" xfId="106" applyFont="1" applyFill="1" applyBorder="1" applyAlignment="1">
      <alignment horizontal="center" vertical="center" wrapText="1"/>
      <protection/>
    </xf>
    <xf numFmtId="0" fontId="31" fillId="0" borderId="62" xfId="106" applyFont="1" applyFill="1" applyBorder="1" applyAlignment="1">
      <alignment horizontal="center" vertical="center" wrapText="1"/>
      <protection/>
    </xf>
    <xf numFmtId="0" fontId="31" fillId="0" borderId="95" xfId="106" applyFont="1" applyFill="1" applyBorder="1" applyAlignment="1">
      <alignment horizontal="center" vertical="center" wrapText="1"/>
      <protection/>
    </xf>
    <xf numFmtId="0" fontId="31" fillId="0" borderId="96" xfId="106" applyFont="1" applyFill="1" applyBorder="1" applyAlignment="1">
      <alignment horizontal="center" vertical="center" wrapText="1"/>
      <protection/>
    </xf>
    <xf numFmtId="0" fontId="31" fillId="0" borderId="87" xfId="106" applyFont="1" applyFill="1" applyBorder="1" applyAlignment="1">
      <alignment horizontal="center" vertical="center" wrapText="1"/>
      <protection/>
    </xf>
    <xf numFmtId="0" fontId="31" fillId="0" borderId="26" xfId="106" applyFont="1" applyFill="1" applyBorder="1" applyAlignment="1">
      <alignment horizontal="center" vertical="center" wrapText="1"/>
      <protection/>
    </xf>
    <xf numFmtId="0" fontId="31" fillId="0" borderId="74" xfId="106" applyFont="1" applyFill="1" applyBorder="1" applyAlignment="1">
      <alignment horizontal="center" vertical="center" wrapText="1"/>
      <protection/>
    </xf>
    <xf numFmtId="0" fontId="89" fillId="0" borderId="33" xfId="108" applyFont="1" applyBorder="1" applyAlignment="1">
      <alignment horizontal="left" wrapText="1"/>
      <protection/>
    </xf>
    <xf numFmtId="0" fontId="89" fillId="0" borderId="18" xfId="108" applyFont="1" applyBorder="1" applyAlignment="1">
      <alignment horizontal="left" wrapText="1"/>
      <protection/>
    </xf>
    <xf numFmtId="0" fontId="89" fillId="0" borderId="50" xfId="108" applyFont="1" applyBorder="1" applyAlignment="1">
      <alignment horizontal="left" wrapText="1"/>
      <protection/>
    </xf>
    <xf numFmtId="0" fontId="89" fillId="0" borderId="32" xfId="108" applyFont="1" applyBorder="1" applyAlignment="1">
      <alignment horizontal="left" wrapText="1"/>
      <protection/>
    </xf>
    <xf numFmtId="0" fontId="28" fillId="0" borderId="31" xfId="106" applyFont="1" applyFill="1" applyBorder="1" applyAlignment="1">
      <alignment horizontal="center" vertical="center" wrapText="1"/>
      <protection/>
    </xf>
    <xf numFmtId="0" fontId="33" fillId="0" borderId="0" xfId="106" applyFont="1" applyFill="1" applyAlignment="1">
      <alignment horizontal="left" wrapText="1"/>
      <protection/>
    </xf>
    <xf numFmtId="0" fontId="34" fillId="0" borderId="70" xfId="106" applyFont="1" applyFill="1" applyBorder="1" applyAlignment="1" applyProtection="1">
      <alignment horizontal="center" vertical="center" wrapText="1"/>
      <protection/>
    </xf>
    <xf numFmtId="0" fontId="34" fillId="0" borderId="72" xfId="106" applyFont="1" applyFill="1" applyBorder="1" applyAlignment="1" applyProtection="1">
      <alignment horizontal="center" vertical="center" wrapText="1"/>
      <protection/>
    </xf>
    <xf numFmtId="0" fontId="28" fillId="0" borderId="97" xfId="106" applyFont="1" applyFill="1" applyBorder="1" applyAlignment="1" applyProtection="1">
      <alignment horizontal="center" vertical="center"/>
      <protection/>
    </xf>
    <xf numFmtId="0" fontId="28" fillId="0" borderId="77" xfId="106" applyFont="1" applyFill="1" applyBorder="1" applyAlignment="1" applyProtection="1">
      <alignment horizontal="center" vertical="center"/>
      <protection/>
    </xf>
    <xf numFmtId="0" fontId="28" fillId="0" borderId="98" xfId="106" applyFont="1" applyFill="1" applyBorder="1" applyAlignment="1" applyProtection="1">
      <alignment horizontal="center" vertical="center"/>
      <protection/>
    </xf>
    <xf numFmtId="0" fontId="28" fillId="0" borderId="35" xfId="106" applyFont="1" applyFill="1" applyBorder="1" applyAlignment="1" applyProtection="1">
      <alignment horizontal="left"/>
      <protection/>
    </xf>
    <xf numFmtId="0" fontId="28" fillId="0" borderId="32" xfId="106" applyFont="1" applyFill="1" applyBorder="1" applyAlignment="1" applyProtection="1">
      <alignment horizontal="left"/>
      <protection/>
    </xf>
    <xf numFmtId="0" fontId="28" fillId="0" borderId="91" xfId="106" applyFont="1" applyFill="1" applyBorder="1" applyAlignment="1" applyProtection="1">
      <alignment horizontal="left"/>
      <protection/>
    </xf>
    <xf numFmtId="0" fontId="39" fillId="0" borderId="0" xfId="0" applyFont="1" applyFill="1" applyAlignment="1" applyProtection="1">
      <alignment horizontal="center" vertical="top" wrapText="1"/>
      <protection locked="0"/>
    </xf>
    <xf numFmtId="0" fontId="39" fillId="0" borderId="0" xfId="0" applyFont="1" applyFill="1" applyAlignment="1">
      <alignment horizontal="center"/>
    </xf>
    <xf numFmtId="0" fontId="32" fillId="0" borderId="0" xfId="109" applyFont="1" applyFill="1" applyAlignment="1" applyProtection="1">
      <alignment horizontal="center" vertical="center"/>
      <protection locked="0"/>
    </xf>
    <xf numFmtId="0" fontId="32" fillId="0" borderId="0" xfId="109" applyFont="1" applyFill="1" applyAlignment="1">
      <alignment horizontal="center"/>
      <protection/>
    </xf>
    <xf numFmtId="0" fontId="32" fillId="0" borderId="0" xfId="109" applyFont="1" applyFill="1" applyAlignment="1" applyProtection="1">
      <alignment horizontal="center" vertical="center"/>
      <protection locked="0"/>
    </xf>
    <xf numFmtId="0" fontId="35" fillId="0" borderId="0" xfId="109" applyFont="1" applyFill="1" applyBorder="1" applyAlignment="1">
      <alignment horizontal="right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41" fillId="0" borderId="21" xfId="0" applyFont="1" applyFill="1" applyBorder="1" applyAlignment="1" applyProtection="1">
      <alignment horizontal="center" vertical="center" wrapText="1"/>
      <protection/>
    </xf>
    <xf numFmtId="0" fontId="41" fillId="0" borderId="22" xfId="0" applyFont="1" applyFill="1" applyBorder="1" applyAlignment="1" applyProtection="1">
      <alignment horizontal="center" vertical="center" wrapText="1"/>
      <protection/>
    </xf>
    <xf numFmtId="0" fontId="41" fillId="0" borderId="92" xfId="0" applyFont="1" applyFill="1" applyBorder="1" applyAlignment="1" applyProtection="1">
      <alignment horizontal="left" vertical="center" wrapText="1" indent="1"/>
      <protection/>
    </xf>
    <xf numFmtId="0" fontId="41" fillId="0" borderId="52" xfId="0" applyFont="1" applyFill="1" applyBorder="1" applyAlignment="1" applyProtection="1">
      <alignment horizontal="left" vertical="center" wrapText="1" indent="1"/>
      <protection/>
    </xf>
    <xf numFmtId="0" fontId="41" fillId="0" borderId="66" xfId="0" applyFont="1" applyFill="1" applyBorder="1" applyAlignment="1" applyProtection="1">
      <alignment horizontal="center" vertical="center" wrapText="1"/>
      <protection/>
    </xf>
    <xf numFmtId="0" fontId="41" fillId="0" borderId="64" xfId="0" applyFont="1" applyFill="1" applyBorder="1" applyAlignment="1" applyProtection="1">
      <alignment horizontal="center" vertical="center" wrapText="1"/>
      <protection/>
    </xf>
    <xf numFmtId="0" fontId="41" fillId="0" borderId="29" xfId="0" applyFont="1" applyFill="1" applyBorder="1" applyAlignment="1" applyProtection="1">
      <alignment horizontal="center" vertical="center" wrapText="1"/>
      <protection/>
    </xf>
    <xf numFmtId="0" fontId="41" fillId="0" borderId="65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right" vertical="center" wrapText="1"/>
      <protection/>
    </xf>
    <xf numFmtId="0" fontId="31" fillId="0" borderId="66" xfId="109" applyFont="1" applyFill="1" applyBorder="1" applyAlignment="1" quotePrefix="1">
      <alignment horizontal="center" vertical="center" wrapText="1"/>
      <protection/>
    </xf>
    <xf numFmtId="0" fontId="31" fillId="0" borderId="76" xfId="109" applyFont="1" applyFill="1" applyBorder="1" applyAlignment="1" quotePrefix="1">
      <alignment horizontal="center" vertical="center" wrapText="1"/>
      <protection/>
    </xf>
    <xf numFmtId="0" fontId="31" fillId="0" borderId="29" xfId="109" applyFont="1" applyFill="1" applyBorder="1" applyAlignment="1">
      <alignment horizontal="center" vertical="center"/>
      <protection/>
    </xf>
    <xf numFmtId="0" fontId="31" fillId="0" borderId="34" xfId="109" applyFont="1" applyFill="1" applyBorder="1" applyAlignment="1">
      <alignment horizontal="center" vertical="center"/>
      <protection/>
    </xf>
    <xf numFmtId="0" fontId="31" fillId="0" borderId="30" xfId="109" applyFont="1" applyFill="1" applyBorder="1" applyAlignment="1">
      <alignment horizontal="center" vertical="center"/>
      <protection/>
    </xf>
    <xf numFmtId="0" fontId="31" fillId="0" borderId="99" xfId="109" applyFont="1" applyFill="1" applyBorder="1" applyAlignment="1">
      <alignment horizontal="center" vertical="center"/>
      <protection/>
    </xf>
    <xf numFmtId="0" fontId="31" fillId="0" borderId="100" xfId="109" applyFont="1" applyFill="1" applyBorder="1" applyAlignment="1">
      <alignment horizontal="center" vertical="center"/>
      <protection/>
    </xf>
    <xf numFmtId="0" fontId="31" fillId="0" borderId="57" xfId="109" applyFont="1" applyFill="1" applyBorder="1" applyAlignment="1">
      <alignment horizontal="center" vertical="center"/>
      <protection/>
    </xf>
    <xf numFmtId="0" fontId="35" fillId="0" borderId="90" xfId="109" applyFont="1" applyFill="1" applyBorder="1" applyAlignment="1">
      <alignment horizontal="right"/>
      <protection/>
    </xf>
    <xf numFmtId="0" fontId="39" fillId="0" borderId="0" xfId="109" applyFont="1" applyFill="1" applyAlignment="1" applyProtection="1">
      <alignment horizontal="right" vertical="center"/>
      <protection locked="0"/>
    </xf>
    <xf numFmtId="0" fontId="21" fillId="0" borderId="0" xfId="114" applyFont="1" applyFill="1" applyAlignment="1" applyProtection="1">
      <alignment horizontal="center" vertical="center" wrapText="1"/>
      <protection/>
    </xf>
    <xf numFmtId="0" fontId="21" fillId="0" borderId="0" xfId="114" applyFont="1" applyFill="1" applyAlignment="1" applyProtection="1">
      <alignment horizontal="center" vertical="center"/>
      <protection/>
    </xf>
    <xf numFmtId="0" fontId="30" fillId="0" borderId="0" xfId="114" applyFont="1" applyFill="1" applyBorder="1" applyAlignment="1" applyProtection="1">
      <alignment horizontal="right"/>
      <protection/>
    </xf>
    <xf numFmtId="0" fontId="24" fillId="0" borderId="66" xfId="114" applyFont="1" applyFill="1" applyBorder="1" applyAlignment="1" applyProtection="1">
      <alignment horizontal="center" vertical="center" wrapText="1"/>
      <protection/>
    </xf>
    <xf numFmtId="0" fontId="24" fillId="0" borderId="76" xfId="114" applyFont="1" applyFill="1" applyBorder="1" applyAlignment="1" applyProtection="1">
      <alignment horizontal="center" vertical="center" wrapText="1"/>
      <protection/>
    </xf>
    <xf numFmtId="0" fontId="25" fillId="0" borderId="29" xfId="113" applyFont="1" applyFill="1" applyBorder="1" applyAlignment="1" applyProtection="1">
      <alignment horizontal="center" vertical="center" textRotation="90"/>
      <protection/>
    </xf>
    <xf numFmtId="0" fontId="25" fillId="0" borderId="34" xfId="113" applyFont="1" applyFill="1" applyBorder="1" applyAlignment="1" applyProtection="1">
      <alignment horizontal="center" vertical="center" textRotation="90"/>
      <protection/>
    </xf>
    <xf numFmtId="0" fontId="23" fillId="0" borderId="16" xfId="114" applyFont="1" applyFill="1" applyBorder="1" applyAlignment="1" applyProtection="1">
      <alignment horizontal="center" vertical="center" wrapText="1"/>
      <protection/>
    </xf>
    <xf numFmtId="0" fontId="23" fillId="0" borderId="18" xfId="114" applyFont="1" applyFill="1" applyBorder="1" applyAlignment="1" applyProtection="1">
      <alignment horizontal="center" vertical="center" wrapText="1"/>
      <protection/>
    </xf>
    <xf numFmtId="0" fontId="23" fillId="0" borderId="26" xfId="114" applyFont="1" applyFill="1" applyBorder="1" applyAlignment="1" applyProtection="1">
      <alignment horizontal="center" vertical="center" wrapText="1"/>
      <protection/>
    </xf>
    <xf numFmtId="0" fontId="23" fillId="0" borderId="25" xfId="114" applyFont="1" applyFill="1" applyBorder="1" applyAlignment="1" applyProtection="1">
      <alignment horizontal="center" vertical="center" wrapText="1"/>
      <protection/>
    </xf>
    <xf numFmtId="0" fontId="25" fillId="0" borderId="16" xfId="113" applyFont="1" applyFill="1" applyBorder="1" applyAlignment="1" applyProtection="1">
      <alignment horizontal="center" vertical="center" textRotation="90"/>
      <protection/>
    </xf>
    <xf numFmtId="0" fontId="25" fillId="0" borderId="18" xfId="113" applyFont="1" applyFill="1" applyBorder="1" applyAlignment="1" applyProtection="1">
      <alignment horizontal="center" vertical="center" textRotation="90"/>
      <protection/>
    </xf>
    <xf numFmtId="0" fontId="33" fillId="0" borderId="16" xfId="113" applyFont="1" applyFill="1" applyBorder="1" applyAlignment="1" applyProtection="1">
      <alignment horizontal="center" vertical="center" wrapText="1"/>
      <protection/>
    </xf>
    <xf numFmtId="0" fontId="33" fillId="0" borderId="18" xfId="113" applyFont="1" applyFill="1" applyBorder="1" applyAlignment="1" applyProtection="1">
      <alignment horizontal="center" vertical="center" wrapText="1"/>
      <protection/>
    </xf>
    <xf numFmtId="0" fontId="33" fillId="0" borderId="26" xfId="113" applyFont="1" applyFill="1" applyBorder="1" applyAlignment="1" applyProtection="1">
      <alignment horizontal="center" vertical="center" wrapText="1"/>
      <protection/>
    </xf>
    <xf numFmtId="0" fontId="33" fillId="0" borderId="25" xfId="113" applyFont="1" applyFill="1" applyBorder="1" applyAlignment="1" applyProtection="1">
      <alignment horizontal="center" vertical="center" wrapText="1"/>
      <protection/>
    </xf>
    <xf numFmtId="0" fontId="16" fillId="0" borderId="0" xfId="114" applyFont="1" applyFill="1" applyAlignment="1" applyProtection="1">
      <alignment horizontal="left"/>
      <protection/>
    </xf>
    <xf numFmtId="0" fontId="32" fillId="0" borderId="15" xfId="113" applyFont="1" applyFill="1" applyBorder="1" applyAlignment="1" applyProtection="1">
      <alignment horizontal="center" vertical="center" wrapText="1"/>
      <protection/>
    </xf>
    <xf numFmtId="0" fontId="32" fillId="0" borderId="17" xfId="113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 locked="0"/>
    </xf>
    <xf numFmtId="0" fontId="46" fillId="0" borderId="20" xfId="0" applyFont="1" applyBorder="1" applyAlignment="1" applyProtection="1">
      <alignment wrapText="1"/>
      <protection/>
    </xf>
    <xf numFmtId="0" fontId="46" fillId="0" borderId="21" xfId="0" applyFont="1" applyBorder="1" applyAlignment="1" applyProtection="1">
      <alignment wrapText="1"/>
      <protection/>
    </xf>
    <xf numFmtId="0" fontId="44" fillId="0" borderId="0" xfId="0" applyFont="1" applyAlignment="1" applyProtection="1">
      <alignment horizontal="center" textRotation="180"/>
      <protection/>
    </xf>
  </cellXfs>
  <cellStyles count="11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Ezres 4" xfId="78"/>
    <cellStyle name="Figyelmeztetés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Hivatkozott cella" xfId="86"/>
    <cellStyle name="Input" xfId="87"/>
    <cellStyle name="Jegyzet" xfId="88"/>
    <cellStyle name="Jó" xfId="89"/>
    <cellStyle name="Kimenet" xfId="90"/>
    <cellStyle name="Followed Hyperlink" xfId="91"/>
    <cellStyle name="Linked Cell" xfId="92"/>
    <cellStyle name="Magyarázó szöveg" xfId="93"/>
    <cellStyle name="Neutral" xfId="94"/>
    <cellStyle name="Normál 2" xfId="95"/>
    <cellStyle name="Normál 3" xfId="96"/>
    <cellStyle name="Normál 4" xfId="97"/>
    <cellStyle name="Normál 5" xfId="98"/>
    <cellStyle name="Normál_  3   _2010.évi állami" xfId="99"/>
    <cellStyle name="Normál_12.sz.mell.2013.évi fejlesztés 2" xfId="100"/>
    <cellStyle name="Normál_2004.évi normatívák" xfId="101"/>
    <cellStyle name="Normál_2010.évi tervezett beruházás, felújítás" xfId="102"/>
    <cellStyle name="Normál_3aszm" xfId="103"/>
    <cellStyle name="Normál_6szm" xfId="104"/>
    <cellStyle name="Normál_költségvetés módosítás I." xfId="105"/>
    <cellStyle name="Normál_KVRENMUNKA" xfId="106"/>
    <cellStyle name="Normál_Másolat eredetijeKVIREND" xfId="107"/>
    <cellStyle name="Normál_Másolat eredetijeKVIREND 2" xfId="108"/>
    <cellStyle name="Normál_minta" xfId="109"/>
    <cellStyle name="Normál_Táblák (saját, bővebb)" xfId="110"/>
    <cellStyle name="Normál_Táblák 01-08 08.31." xfId="111"/>
    <cellStyle name="Normal_tanusitv" xfId="112"/>
    <cellStyle name="Normál_VAGYONK" xfId="113"/>
    <cellStyle name="Normál_VAGYONKIM" xfId="114"/>
    <cellStyle name="Normál_Zalakaros" xfId="115"/>
    <cellStyle name="Note" xfId="116"/>
    <cellStyle name="Output" xfId="117"/>
    <cellStyle name="Összesen" xfId="118"/>
    <cellStyle name="Currency" xfId="119"/>
    <cellStyle name="Currency [0]" xfId="120"/>
    <cellStyle name="Rossz" xfId="121"/>
    <cellStyle name="Semleges" xfId="122"/>
    <cellStyle name="Számítás" xfId="123"/>
    <cellStyle name="Percent" xfId="124"/>
    <cellStyle name="Százalék 2" xfId="125"/>
    <cellStyle name="Title" xfId="126"/>
    <cellStyle name="Total" xfId="127"/>
    <cellStyle name="Warning Text" xfId="128"/>
  </cellStyles>
  <dxfs count="4">
    <dxf>
      <font>
        <color indexed="10"/>
      </font>
    </dxf>
    <dxf>
      <font>
        <color indexed="13"/>
      </font>
    </dxf>
    <dxf>
      <font>
        <color rgb="FFFFFF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zoomScale="90" zoomScaleNormal="90" zoomScaleSheetLayoutView="100" zoomScalePageLayoutView="0" workbookViewId="0" topLeftCell="A1">
      <selection activeCell="A4" sqref="A4"/>
    </sheetView>
  </sheetViews>
  <sheetFormatPr defaultColWidth="10.625" defaultRowHeight="12.75"/>
  <cols>
    <col min="1" max="1" width="5.375" style="58" customWidth="1"/>
    <col min="2" max="2" width="50.625" style="58" customWidth="1"/>
    <col min="3" max="3" width="18.875" style="58" customWidth="1"/>
    <col min="4" max="4" width="19.625" style="58" customWidth="1"/>
    <col min="5" max="5" width="17.875" style="58" customWidth="1"/>
    <col min="6" max="6" width="6.625" style="58" customWidth="1"/>
    <col min="7" max="7" width="50.00390625" style="58" customWidth="1"/>
    <col min="8" max="8" width="17.875" style="58" customWidth="1"/>
    <col min="9" max="9" width="18.375" style="58" customWidth="1"/>
    <col min="10" max="10" width="18.125" style="58" customWidth="1"/>
    <col min="11" max="16384" width="10.625" style="58" customWidth="1"/>
  </cols>
  <sheetData>
    <row r="1" spans="1:10" ht="18.75">
      <c r="A1" s="927" t="s">
        <v>300</v>
      </c>
      <c r="B1" s="927"/>
      <c r="C1" s="927"/>
      <c r="D1" s="927"/>
      <c r="E1" s="927"/>
      <c r="F1" s="927"/>
      <c r="G1" s="927"/>
      <c r="H1" s="927"/>
      <c r="I1" s="927"/>
      <c r="J1" s="927"/>
    </row>
    <row r="2" spans="1:10" ht="18.75">
      <c r="A2" s="927" t="s">
        <v>791</v>
      </c>
      <c r="B2" s="927"/>
      <c r="C2" s="927"/>
      <c r="D2" s="927"/>
      <c r="E2" s="927"/>
      <c r="F2" s="927"/>
      <c r="G2" s="927"/>
      <c r="H2" s="927"/>
      <c r="I2" s="927"/>
      <c r="J2" s="927"/>
    </row>
    <row r="3" spans="1:10" ht="14.25" customHeight="1">
      <c r="A3" s="57"/>
      <c r="B3" s="57"/>
      <c r="C3" s="57"/>
      <c r="D3" s="57"/>
      <c r="E3" s="57"/>
      <c r="F3" s="57"/>
      <c r="G3" s="57"/>
      <c r="H3" s="57"/>
      <c r="I3" s="59"/>
      <c r="J3" s="60" t="s">
        <v>301</v>
      </c>
    </row>
    <row r="4" spans="9:10" ht="13.5" thickBot="1">
      <c r="I4" s="928" t="s">
        <v>690</v>
      </c>
      <c r="J4" s="928"/>
    </row>
    <row r="5" spans="1:10" ht="45" customHeight="1">
      <c r="A5" s="61"/>
      <c r="B5" s="62" t="s">
        <v>302</v>
      </c>
      <c r="C5" s="63" t="s">
        <v>775</v>
      </c>
      <c r="D5" s="63" t="s">
        <v>776</v>
      </c>
      <c r="E5" s="64" t="s">
        <v>777</v>
      </c>
      <c r="F5" s="65"/>
      <c r="G5" s="62" t="s">
        <v>302</v>
      </c>
      <c r="H5" s="63" t="s">
        <v>775</v>
      </c>
      <c r="I5" s="63" t="s">
        <v>776</v>
      </c>
      <c r="J5" s="64" t="s">
        <v>777</v>
      </c>
    </row>
    <row r="6" spans="1:10" ht="15" customHeight="1">
      <c r="A6" s="929" t="s">
        <v>303</v>
      </c>
      <c r="B6" s="924"/>
      <c r="C6" s="924"/>
      <c r="D6" s="924"/>
      <c r="E6" s="930"/>
      <c r="F6" s="924" t="s">
        <v>304</v>
      </c>
      <c r="G6" s="924"/>
      <c r="H6" s="924"/>
      <c r="I6" s="924"/>
      <c r="J6" s="930"/>
    </row>
    <row r="7" spans="1:10" ht="15" customHeight="1">
      <c r="A7" s="67" t="s">
        <v>270</v>
      </c>
      <c r="B7" s="68" t="s">
        <v>305</v>
      </c>
      <c r="C7" s="69"/>
      <c r="D7" s="69"/>
      <c r="E7" s="70"/>
      <c r="F7" s="71" t="s">
        <v>270</v>
      </c>
      <c r="G7" s="72" t="s">
        <v>305</v>
      </c>
      <c r="H7" s="69"/>
      <c r="I7" s="69"/>
      <c r="J7" s="70"/>
    </row>
    <row r="8" spans="1:10" ht="15" customHeight="1">
      <c r="A8" s="67"/>
      <c r="B8" s="73" t="s">
        <v>210</v>
      </c>
      <c r="C8" s="74">
        <v>149528836</v>
      </c>
      <c r="D8" s="74">
        <v>163060648</v>
      </c>
      <c r="E8" s="75">
        <v>163060648</v>
      </c>
      <c r="F8" s="76"/>
      <c r="G8" s="73" t="s">
        <v>306</v>
      </c>
      <c r="H8" s="69">
        <v>54033000</v>
      </c>
      <c r="I8" s="69">
        <v>55408118</v>
      </c>
      <c r="J8" s="70">
        <v>54416869</v>
      </c>
    </row>
    <row r="9" spans="1:10" ht="27" customHeight="1">
      <c r="A9" s="67"/>
      <c r="B9" s="77" t="s">
        <v>307</v>
      </c>
      <c r="C9" s="78">
        <v>82490000</v>
      </c>
      <c r="D9" s="78">
        <v>74281251</v>
      </c>
      <c r="E9" s="79">
        <v>74281251</v>
      </c>
      <c r="F9" s="71"/>
      <c r="G9" s="80" t="s">
        <v>308</v>
      </c>
      <c r="H9" s="69">
        <v>11799356</v>
      </c>
      <c r="I9" s="69">
        <v>13125627</v>
      </c>
      <c r="J9" s="70">
        <v>12667004</v>
      </c>
    </row>
    <row r="10" spans="1:10" ht="15" customHeight="1">
      <c r="A10" s="67"/>
      <c r="B10" s="73" t="s">
        <v>309</v>
      </c>
      <c r="C10" s="78">
        <v>11366060</v>
      </c>
      <c r="D10" s="78">
        <v>11587901</v>
      </c>
      <c r="E10" s="79">
        <v>11587901</v>
      </c>
      <c r="F10" s="71"/>
      <c r="G10" s="73" t="s">
        <v>310</v>
      </c>
      <c r="H10" s="69">
        <v>40697400</v>
      </c>
      <c r="I10" s="69">
        <v>47225429</v>
      </c>
      <c r="J10" s="70">
        <v>38578426</v>
      </c>
    </row>
    <row r="11" spans="1:10" ht="15" customHeight="1">
      <c r="A11" s="67"/>
      <c r="B11" s="73" t="s">
        <v>311</v>
      </c>
      <c r="C11" s="78">
        <v>7350000</v>
      </c>
      <c r="D11" s="78">
        <v>3360000</v>
      </c>
      <c r="E11" s="79">
        <v>3360000</v>
      </c>
      <c r="F11" s="71"/>
      <c r="G11" s="73" t="s">
        <v>312</v>
      </c>
      <c r="H11" s="69">
        <v>5400000</v>
      </c>
      <c r="I11" s="69">
        <v>5914500</v>
      </c>
      <c r="J11" s="70">
        <v>5873373</v>
      </c>
    </row>
    <row r="12" spans="1:10" ht="15" customHeight="1">
      <c r="A12" s="67"/>
      <c r="B12" s="81"/>
      <c r="C12" s="82"/>
      <c r="D12" s="82"/>
      <c r="E12" s="83"/>
      <c r="F12" s="71"/>
      <c r="G12" s="73" t="s">
        <v>313</v>
      </c>
      <c r="H12" s="69">
        <v>54706707</v>
      </c>
      <c r="I12" s="69">
        <v>54115494</v>
      </c>
      <c r="J12" s="70">
        <v>53734162</v>
      </c>
    </row>
    <row r="13" spans="1:10" ht="8.25" customHeight="1">
      <c r="A13" s="67"/>
      <c r="B13" s="85"/>
      <c r="C13" s="86"/>
      <c r="D13" s="86"/>
      <c r="E13" s="87"/>
      <c r="F13" s="71"/>
      <c r="G13" s="73"/>
      <c r="H13" s="69"/>
      <c r="I13" s="69"/>
      <c r="J13" s="70"/>
    </row>
    <row r="14" spans="1:10" ht="15" customHeight="1">
      <c r="A14" s="67"/>
      <c r="B14" s="81" t="s">
        <v>314</v>
      </c>
      <c r="C14" s="82">
        <f>SUM(C8:C11)</f>
        <v>250734896</v>
      </c>
      <c r="D14" s="82">
        <f>SUM(D8:D11)</f>
        <v>252289800</v>
      </c>
      <c r="E14" s="83">
        <f>SUM(E8:E11)</f>
        <v>252289800</v>
      </c>
      <c r="F14" s="71"/>
      <c r="G14" s="88" t="s">
        <v>314</v>
      </c>
      <c r="H14" s="89">
        <f>SUM(H8:H13)</f>
        <v>166636463</v>
      </c>
      <c r="I14" s="89">
        <f>SUM(I8:I13)</f>
        <v>175789168</v>
      </c>
      <c r="J14" s="90">
        <f>SUM(J8:J13)</f>
        <v>165269834</v>
      </c>
    </row>
    <row r="15" spans="1:10" ht="15" customHeight="1">
      <c r="A15" s="67"/>
      <c r="B15" s="81"/>
      <c r="C15" s="82"/>
      <c r="D15" s="82"/>
      <c r="E15" s="83"/>
      <c r="F15" s="71"/>
      <c r="G15" s="88"/>
      <c r="H15" s="89"/>
      <c r="I15" s="89"/>
      <c r="J15" s="90"/>
    </row>
    <row r="16" spans="1:10" ht="15" customHeight="1">
      <c r="A16" s="67" t="s">
        <v>218</v>
      </c>
      <c r="B16" s="84" t="s">
        <v>315</v>
      </c>
      <c r="C16" s="78"/>
      <c r="D16" s="78"/>
      <c r="E16" s="79"/>
      <c r="F16" s="71" t="s">
        <v>218</v>
      </c>
      <c r="G16" s="68" t="s">
        <v>315</v>
      </c>
      <c r="H16" s="69"/>
      <c r="I16" s="69"/>
      <c r="J16" s="70"/>
    </row>
    <row r="17" spans="1:10" ht="15" customHeight="1">
      <c r="A17" s="67"/>
      <c r="B17" s="73" t="s">
        <v>209</v>
      </c>
      <c r="C17" s="78">
        <v>4420695</v>
      </c>
      <c r="D17" s="78">
        <v>6405455</v>
      </c>
      <c r="E17" s="79">
        <v>6405455</v>
      </c>
      <c r="F17" s="71"/>
      <c r="G17" s="73" t="s">
        <v>316</v>
      </c>
      <c r="H17" s="69">
        <v>46610245</v>
      </c>
      <c r="I17" s="69">
        <v>47794943</v>
      </c>
      <c r="J17" s="70">
        <v>47746274</v>
      </c>
    </row>
    <row r="18" spans="1:10" ht="15" customHeight="1">
      <c r="A18" s="67"/>
      <c r="B18" s="118" t="s">
        <v>686</v>
      </c>
      <c r="C18" s="78">
        <v>17868500</v>
      </c>
      <c r="D18" s="78">
        <v>16210075</v>
      </c>
      <c r="E18" s="79">
        <v>16155550</v>
      </c>
      <c r="F18" s="71"/>
      <c r="G18" s="80" t="s">
        <v>318</v>
      </c>
      <c r="H18" s="69">
        <v>10838079</v>
      </c>
      <c r="I18" s="69">
        <v>10900541</v>
      </c>
      <c r="J18" s="70">
        <v>10716052</v>
      </c>
    </row>
    <row r="19" spans="1:10" ht="15" customHeight="1">
      <c r="A19" s="67"/>
      <c r="B19" s="118"/>
      <c r="C19" s="78"/>
      <c r="D19" s="78"/>
      <c r="E19" s="79"/>
      <c r="F19" s="71"/>
      <c r="G19" s="73" t="s">
        <v>319</v>
      </c>
      <c r="H19" s="69">
        <v>31920000</v>
      </c>
      <c r="I19" s="69">
        <v>31361600</v>
      </c>
      <c r="J19" s="70">
        <v>29393152</v>
      </c>
    </row>
    <row r="20" spans="1:10" ht="15" customHeight="1">
      <c r="A20" s="67"/>
      <c r="B20" s="466" t="s">
        <v>331</v>
      </c>
      <c r="C20" s="82">
        <f>SUM(C17:C19)</f>
        <v>22289195</v>
      </c>
      <c r="D20" s="82">
        <f>SUM(D17:D19)</f>
        <v>22615530</v>
      </c>
      <c r="E20" s="83">
        <f>SUM(E17:E19)</f>
        <v>22561005</v>
      </c>
      <c r="F20" s="71"/>
      <c r="G20" s="88" t="s">
        <v>317</v>
      </c>
      <c r="H20" s="89">
        <f>SUM(H17:H19)</f>
        <v>89368324</v>
      </c>
      <c r="I20" s="89">
        <f>SUM(I17:I19)</f>
        <v>90057084</v>
      </c>
      <c r="J20" s="90">
        <f>SUM(J17:J19)</f>
        <v>87855478</v>
      </c>
    </row>
    <row r="21" spans="1:10" ht="15" customHeight="1">
      <c r="A21" s="467"/>
      <c r="B21" s="465"/>
      <c r="C21" s="91"/>
      <c r="D21" s="91"/>
      <c r="E21" s="95"/>
      <c r="F21" s="96"/>
      <c r="G21" s="81"/>
      <c r="H21" s="89"/>
      <c r="I21" s="89"/>
      <c r="J21" s="90"/>
    </row>
    <row r="22" spans="1:10" ht="7.5" customHeight="1">
      <c r="A22" s="92"/>
      <c r="B22" s="93"/>
      <c r="C22" s="94"/>
      <c r="D22" s="94"/>
      <c r="E22" s="95"/>
      <c r="F22" s="147"/>
      <c r="G22" s="147"/>
      <c r="H22" s="147"/>
      <c r="I22" s="147"/>
      <c r="J22" s="468"/>
    </row>
    <row r="23" spans="1:10" ht="15" customHeight="1">
      <c r="A23" s="910" t="s">
        <v>320</v>
      </c>
      <c r="B23" s="909"/>
      <c r="C23" s="82">
        <f>C14+C20</f>
        <v>273024091</v>
      </c>
      <c r="D23" s="82">
        <f>D14+D20</f>
        <v>274905330</v>
      </c>
      <c r="E23" s="83">
        <f>E14+E20</f>
        <v>274850805</v>
      </c>
      <c r="F23" s="911" t="s">
        <v>321</v>
      </c>
      <c r="G23" s="912"/>
      <c r="H23" s="89">
        <f>H14+H20</f>
        <v>256004787</v>
      </c>
      <c r="I23" s="89">
        <f>I14+I20</f>
        <v>265846252</v>
      </c>
      <c r="J23" s="90">
        <f>J14+J20</f>
        <v>253125312</v>
      </c>
    </row>
    <row r="24" spans="1:10" ht="15" customHeight="1">
      <c r="A24" s="92"/>
      <c r="B24" s="93"/>
      <c r="C24" s="94"/>
      <c r="D24" s="94"/>
      <c r="E24" s="95"/>
      <c r="F24" s="97"/>
      <c r="G24" s="98"/>
      <c r="H24" s="99"/>
      <c r="I24" s="99"/>
      <c r="J24" s="100"/>
    </row>
    <row r="25" spans="1:10" ht="15" customHeight="1">
      <c r="A25" s="910" t="s">
        <v>322</v>
      </c>
      <c r="B25" s="909"/>
      <c r="C25" s="82">
        <v>0</v>
      </c>
      <c r="D25" s="82">
        <v>0</v>
      </c>
      <c r="E25" s="83">
        <v>0</v>
      </c>
      <c r="F25" s="101" t="s">
        <v>323</v>
      </c>
      <c r="G25" s="81"/>
      <c r="H25" s="89">
        <v>0</v>
      </c>
      <c r="I25" s="89">
        <v>0</v>
      </c>
      <c r="J25" s="90">
        <v>0</v>
      </c>
    </row>
    <row r="26" spans="1:10" ht="15" customHeight="1">
      <c r="A26" s="102"/>
      <c r="B26" s="84"/>
      <c r="C26" s="78"/>
      <c r="D26" s="78"/>
      <c r="E26" s="79"/>
      <c r="F26" s="103"/>
      <c r="G26" s="84"/>
      <c r="H26" s="99"/>
      <c r="I26" s="99"/>
      <c r="J26" s="100"/>
    </row>
    <row r="27" spans="1:10" ht="15" customHeight="1">
      <c r="A27" s="917" t="s">
        <v>324</v>
      </c>
      <c r="B27" s="918"/>
      <c r="C27" s="104">
        <f>C23+C25</f>
        <v>273024091</v>
      </c>
      <c r="D27" s="104">
        <f>D23+D25</f>
        <v>274905330</v>
      </c>
      <c r="E27" s="885">
        <f>E23+E25</f>
        <v>274850805</v>
      </c>
      <c r="F27" s="916" t="s">
        <v>325</v>
      </c>
      <c r="G27" s="918" t="s">
        <v>325</v>
      </c>
      <c r="H27" s="105">
        <f>H23+H25</f>
        <v>256004787</v>
      </c>
      <c r="I27" s="105">
        <f>I23+I25</f>
        <v>265846252</v>
      </c>
      <c r="J27" s="106">
        <f>J23+J25</f>
        <v>253125312</v>
      </c>
    </row>
    <row r="28" spans="1:10" ht="15" customHeight="1">
      <c r="A28" s="470"/>
      <c r="B28" s="471"/>
      <c r="C28" s="472"/>
      <c r="D28" s="472"/>
      <c r="E28" s="473"/>
      <c r="F28" s="474"/>
      <c r="G28" s="471"/>
      <c r="H28" s="475"/>
      <c r="I28" s="475"/>
      <c r="J28" s="476"/>
    </row>
    <row r="29" spans="1:10" ht="15" customHeight="1">
      <c r="A29" s="919" t="s">
        <v>326</v>
      </c>
      <c r="B29" s="923"/>
      <c r="C29" s="107"/>
      <c r="D29" s="107"/>
      <c r="E29" s="108"/>
      <c r="F29" s="922" t="s">
        <v>579</v>
      </c>
      <c r="G29" s="923"/>
      <c r="H29" s="110"/>
      <c r="I29" s="110"/>
      <c r="J29" s="111"/>
    </row>
    <row r="30" spans="1:10" ht="15" customHeight="1">
      <c r="A30" s="919" t="s">
        <v>327</v>
      </c>
      <c r="B30" s="920"/>
      <c r="C30" s="107"/>
      <c r="D30" s="107"/>
      <c r="E30" s="108"/>
      <c r="F30" s="922" t="s">
        <v>328</v>
      </c>
      <c r="G30" s="920"/>
      <c r="H30" s="110"/>
      <c r="I30" s="110"/>
      <c r="J30" s="111"/>
    </row>
    <row r="31" spans="1:10" ht="15" customHeight="1">
      <c r="A31" s="67" t="s">
        <v>270</v>
      </c>
      <c r="B31" s="115" t="s">
        <v>305</v>
      </c>
      <c r="C31" s="69"/>
      <c r="D31" s="69"/>
      <c r="E31" s="70"/>
      <c r="F31" s="116" t="s">
        <v>270</v>
      </c>
      <c r="G31" s="72" t="s">
        <v>305</v>
      </c>
      <c r="H31" s="69"/>
      <c r="I31" s="69"/>
      <c r="J31" s="70"/>
    </row>
    <row r="32" spans="1:10" ht="15" customHeight="1">
      <c r="A32" s="117"/>
      <c r="B32" s="118" t="s">
        <v>329</v>
      </c>
      <c r="C32" s="69">
        <v>0</v>
      </c>
      <c r="D32" s="69">
        <v>79146451</v>
      </c>
      <c r="E32" s="70">
        <v>79146451</v>
      </c>
      <c r="F32" s="116"/>
      <c r="G32" s="73" t="s">
        <v>211</v>
      </c>
      <c r="H32" s="69">
        <v>4860000</v>
      </c>
      <c r="I32" s="69">
        <v>82245452</v>
      </c>
      <c r="J32" s="70">
        <v>16753535</v>
      </c>
    </row>
    <row r="33" spans="1:10" ht="15" customHeight="1">
      <c r="A33" s="117"/>
      <c r="B33" s="118" t="s">
        <v>330</v>
      </c>
      <c r="C33" s="69">
        <v>0</v>
      </c>
      <c r="D33" s="69">
        <v>50000</v>
      </c>
      <c r="E33" s="70">
        <v>50000</v>
      </c>
      <c r="F33" s="116"/>
      <c r="G33" s="119" t="s">
        <v>212</v>
      </c>
      <c r="H33" s="69">
        <v>27310000</v>
      </c>
      <c r="I33" s="69">
        <v>26223331</v>
      </c>
      <c r="J33" s="70">
        <v>14163236</v>
      </c>
    </row>
    <row r="34" spans="1:10" ht="15" customHeight="1">
      <c r="A34" s="117"/>
      <c r="B34" s="118" t="s">
        <v>792</v>
      </c>
      <c r="C34" s="69">
        <v>0</v>
      </c>
      <c r="D34" s="69">
        <v>408377</v>
      </c>
      <c r="E34" s="70">
        <v>408377</v>
      </c>
      <c r="F34" s="116"/>
      <c r="G34" s="119" t="s">
        <v>689</v>
      </c>
      <c r="H34" s="69">
        <v>4500000</v>
      </c>
      <c r="I34" s="69">
        <v>4500000</v>
      </c>
      <c r="J34" s="70">
        <v>4500000</v>
      </c>
    </row>
    <row r="35" spans="1:10" ht="9" customHeight="1">
      <c r="A35" s="117"/>
      <c r="B35" s="88"/>
      <c r="C35" s="120"/>
      <c r="D35" s="120"/>
      <c r="E35" s="121"/>
      <c r="F35" s="116"/>
      <c r="G35" s="73"/>
      <c r="H35" s="69"/>
      <c r="I35" s="69"/>
      <c r="J35" s="70"/>
    </row>
    <row r="36" spans="1:10" s="125" customFormat="1" ht="15.75">
      <c r="A36" s="117"/>
      <c r="B36" s="88" t="s">
        <v>314</v>
      </c>
      <c r="C36" s="120">
        <f>SUM(C32:C34)</f>
        <v>0</v>
      </c>
      <c r="D36" s="120">
        <f>SUM(D32:D34)</f>
        <v>79604828</v>
      </c>
      <c r="E36" s="121">
        <f>SUM(E32:E34)</f>
        <v>79604828</v>
      </c>
      <c r="F36" s="122"/>
      <c r="G36" s="88" t="s">
        <v>314</v>
      </c>
      <c r="H36" s="123">
        <f>SUM(H32:H35)</f>
        <v>36670000</v>
      </c>
      <c r="I36" s="123">
        <f>SUM(I32:I35)</f>
        <v>112968783</v>
      </c>
      <c r="J36" s="124">
        <f>SUM(J32:J35)</f>
        <v>35416771</v>
      </c>
    </row>
    <row r="37" spans="1:10" s="125" customFormat="1" ht="15.75">
      <c r="A37" s="117"/>
      <c r="B37" s="88"/>
      <c r="C37" s="120"/>
      <c r="D37" s="120"/>
      <c r="E37" s="121"/>
      <c r="F37" s="122"/>
      <c r="G37" s="88"/>
      <c r="H37" s="123"/>
      <c r="I37" s="123"/>
      <c r="J37" s="124"/>
    </row>
    <row r="38" spans="1:10" s="125" customFormat="1" ht="15.75">
      <c r="A38" s="67" t="s">
        <v>218</v>
      </c>
      <c r="B38" s="68" t="s">
        <v>315</v>
      </c>
      <c r="C38" s="99">
        <v>0</v>
      </c>
      <c r="D38" s="99">
        <v>0</v>
      </c>
      <c r="E38" s="100">
        <v>0</v>
      </c>
      <c r="F38" s="116" t="s">
        <v>218</v>
      </c>
      <c r="G38" s="68" t="s">
        <v>315</v>
      </c>
      <c r="H38" s="69"/>
      <c r="I38" s="69"/>
      <c r="J38" s="70"/>
    </row>
    <row r="39" spans="1:10" s="125" customFormat="1" ht="15.75">
      <c r="A39" s="117"/>
      <c r="B39" s="118" t="s">
        <v>687</v>
      </c>
      <c r="C39" s="78">
        <v>15000</v>
      </c>
      <c r="D39" s="78">
        <v>11000</v>
      </c>
      <c r="E39" s="79">
        <v>11000</v>
      </c>
      <c r="F39" s="116"/>
      <c r="G39" s="119" t="s">
        <v>796</v>
      </c>
      <c r="H39" s="126">
        <v>1346200</v>
      </c>
      <c r="I39" s="126">
        <v>984200</v>
      </c>
      <c r="J39" s="70">
        <v>969802</v>
      </c>
    </row>
    <row r="40" spans="1:10" s="125" customFormat="1" ht="15.75">
      <c r="A40" s="117"/>
      <c r="B40" s="81" t="s">
        <v>317</v>
      </c>
      <c r="C40" s="89">
        <f>C39</f>
        <v>15000</v>
      </c>
      <c r="D40" s="89">
        <f>D39</f>
        <v>11000</v>
      </c>
      <c r="E40" s="90">
        <f>E39</f>
        <v>11000</v>
      </c>
      <c r="F40" s="116"/>
      <c r="G40" s="127" t="s">
        <v>331</v>
      </c>
      <c r="H40" s="128">
        <f>SUM(H39)</f>
        <v>1346200</v>
      </c>
      <c r="I40" s="128">
        <f>SUM(I39)</f>
        <v>984200</v>
      </c>
      <c r="J40" s="90">
        <f>SUM(J39)</f>
        <v>969802</v>
      </c>
    </row>
    <row r="41" spans="1:10" s="125" customFormat="1" ht="15.75">
      <c r="A41" s="129"/>
      <c r="B41" s="81"/>
      <c r="C41" s="89"/>
      <c r="D41" s="89"/>
      <c r="E41" s="90"/>
      <c r="F41" s="116"/>
      <c r="G41" s="127"/>
      <c r="H41" s="128"/>
      <c r="I41" s="128"/>
      <c r="J41" s="90"/>
    </row>
    <row r="42" spans="1:10" ht="15" customHeight="1">
      <c r="A42" s="130" t="s">
        <v>332</v>
      </c>
      <c r="B42" s="131"/>
      <c r="C42" s="82">
        <f>C36+C40</f>
        <v>15000</v>
      </c>
      <c r="D42" s="82">
        <f>D36+D40</f>
        <v>79615828</v>
      </c>
      <c r="E42" s="83">
        <f>E36+E40</f>
        <v>79615828</v>
      </c>
      <c r="F42" s="925" t="s">
        <v>333</v>
      </c>
      <c r="G42" s="926"/>
      <c r="H42" s="89">
        <f>H36+H40</f>
        <v>38016200</v>
      </c>
      <c r="I42" s="89">
        <f>I36+I40</f>
        <v>113952983</v>
      </c>
      <c r="J42" s="90">
        <f>J36+J40</f>
        <v>36386573</v>
      </c>
    </row>
    <row r="43" spans="1:10" ht="15" customHeight="1">
      <c r="A43" s="132"/>
      <c r="B43" s="133"/>
      <c r="C43" s="94"/>
      <c r="D43" s="94"/>
      <c r="E43" s="95"/>
      <c r="F43" s="66"/>
      <c r="G43" s="109"/>
      <c r="H43" s="99"/>
      <c r="I43" s="99"/>
      <c r="J43" s="100"/>
    </row>
    <row r="44" spans="1:10" ht="15" customHeight="1">
      <c r="A44" s="130" t="s">
        <v>334</v>
      </c>
      <c r="B44" s="133"/>
      <c r="C44" s="94"/>
      <c r="D44" s="94"/>
      <c r="E44" s="95"/>
      <c r="F44" s="924" t="s">
        <v>335</v>
      </c>
      <c r="G44" s="922"/>
      <c r="H44" s="99"/>
      <c r="I44" s="99"/>
      <c r="J44" s="100"/>
    </row>
    <row r="45" spans="1:10" ht="15" customHeight="1">
      <c r="A45" s="67" t="s">
        <v>270</v>
      </c>
      <c r="B45" s="115" t="s">
        <v>305</v>
      </c>
      <c r="C45" s="94"/>
      <c r="D45" s="94"/>
      <c r="E45" s="95"/>
      <c r="F45" s="116" t="s">
        <v>270</v>
      </c>
      <c r="G45" s="115" t="s">
        <v>305</v>
      </c>
      <c r="H45" s="69"/>
      <c r="I45" s="69"/>
      <c r="J45" s="70"/>
    </row>
    <row r="46" spans="1:10" ht="33.75" customHeight="1">
      <c r="A46" s="117"/>
      <c r="B46" s="736" t="s">
        <v>793</v>
      </c>
      <c r="C46" s="134">
        <v>23275319</v>
      </c>
      <c r="D46" s="134">
        <v>23295319</v>
      </c>
      <c r="E46" s="135">
        <v>23295319</v>
      </c>
      <c r="F46" s="116"/>
      <c r="G46" s="736" t="s">
        <v>795</v>
      </c>
      <c r="H46" s="134">
        <v>3789108</v>
      </c>
      <c r="I46" s="134">
        <v>3789108</v>
      </c>
      <c r="J46" s="135">
        <v>3789108</v>
      </c>
    </row>
    <row r="47" spans="1:10" ht="30.75" customHeight="1">
      <c r="A47" s="117"/>
      <c r="B47" s="842" t="s">
        <v>794</v>
      </c>
      <c r="C47" s="134">
        <v>0</v>
      </c>
      <c r="D47" s="134">
        <v>4276181</v>
      </c>
      <c r="E47" s="135">
        <v>4276181</v>
      </c>
      <c r="F47" s="116"/>
      <c r="G47" s="736"/>
      <c r="H47" s="134"/>
      <c r="I47" s="134"/>
      <c r="J47" s="135"/>
    </row>
    <row r="48" spans="1:10" s="125" customFormat="1" ht="15.75">
      <c r="A48" s="117"/>
      <c r="B48" s="88" t="s">
        <v>314</v>
      </c>
      <c r="C48" s="120">
        <f>SUM(C46:C47)</f>
        <v>23275319</v>
      </c>
      <c r="D48" s="120">
        <f>SUM(D46:D47)</f>
        <v>27571500</v>
      </c>
      <c r="E48" s="121">
        <f>SUM(E46:E47)</f>
        <v>27571500</v>
      </c>
      <c r="F48" s="122"/>
      <c r="G48" s="88" t="s">
        <v>314</v>
      </c>
      <c r="H48" s="123">
        <f>SUM(H44:H47)</f>
        <v>3789108</v>
      </c>
      <c r="I48" s="123">
        <f>SUM(I44:I47)</f>
        <v>3789108</v>
      </c>
      <c r="J48" s="124">
        <f>SUM(J44:J47)</f>
        <v>3789108</v>
      </c>
    </row>
    <row r="49" spans="1:10" ht="15" customHeight="1">
      <c r="A49" s="117"/>
      <c r="B49" s="735"/>
      <c r="C49" s="134"/>
      <c r="D49" s="134"/>
      <c r="E49" s="135"/>
      <c r="F49" s="116"/>
      <c r="G49" s="84"/>
      <c r="H49" s="136"/>
      <c r="I49" s="136"/>
      <c r="J49" s="137"/>
    </row>
    <row r="50" spans="1:10" ht="15" customHeight="1">
      <c r="A50" s="67" t="s">
        <v>218</v>
      </c>
      <c r="B50" s="84" t="s">
        <v>315</v>
      </c>
      <c r="C50" s="99"/>
      <c r="D50" s="99"/>
      <c r="E50" s="100"/>
      <c r="F50" s="116" t="s">
        <v>218</v>
      </c>
      <c r="G50" s="84" t="s">
        <v>315</v>
      </c>
      <c r="H50" s="69">
        <v>0</v>
      </c>
      <c r="I50" s="69">
        <v>0</v>
      </c>
      <c r="J50" s="137">
        <v>0</v>
      </c>
    </row>
    <row r="51" spans="1:10" ht="15" customHeight="1">
      <c r="A51" s="117"/>
      <c r="B51" s="138" t="s">
        <v>688</v>
      </c>
      <c r="C51" s="78">
        <v>1495685</v>
      </c>
      <c r="D51" s="78">
        <v>1495685</v>
      </c>
      <c r="E51" s="79">
        <v>1495685</v>
      </c>
      <c r="F51" s="116"/>
      <c r="G51" s="84"/>
      <c r="H51" s="69"/>
      <c r="I51" s="69"/>
      <c r="J51" s="70"/>
    </row>
    <row r="52" spans="1:10" s="125" customFormat="1" ht="15.75">
      <c r="A52" s="117"/>
      <c r="B52" s="81" t="s">
        <v>317</v>
      </c>
      <c r="C52" s="89">
        <f>C51</f>
        <v>1495685</v>
      </c>
      <c r="D52" s="89">
        <f>D51</f>
        <v>1495685</v>
      </c>
      <c r="E52" s="90">
        <f>E51</f>
        <v>1495685</v>
      </c>
      <c r="F52" s="116"/>
      <c r="G52" s="127" t="s">
        <v>331</v>
      </c>
      <c r="H52" s="128">
        <f>SUM(H51)</f>
        <v>0</v>
      </c>
      <c r="I52" s="128">
        <f>SUM(I51)</f>
        <v>0</v>
      </c>
      <c r="J52" s="90">
        <f>SUM(J51)</f>
        <v>0</v>
      </c>
    </row>
    <row r="53" spans="1:10" ht="15" customHeight="1">
      <c r="A53" s="910" t="s">
        <v>336</v>
      </c>
      <c r="B53" s="909"/>
      <c r="C53" s="82">
        <f>C48+C52</f>
        <v>24771004</v>
      </c>
      <c r="D53" s="82">
        <f>D48+D52</f>
        <v>29067185</v>
      </c>
      <c r="E53" s="83">
        <f>E48+E52</f>
        <v>29067185</v>
      </c>
      <c r="F53" s="908" t="s">
        <v>335</v>
      </c>
      <c r="G53" s="909"/>
      <c r="H53" s="89">
        <f>H46+H47+H50</f>
        <v>3789108</v>
      </c>
      <c r="I53" s="89">
        <f>I46+I47+I50</f>
        <v>3789108</v>
      </c>
      <c r="J53" s="90">
        <f>J46+J47+J50</f>
        <v>3789108</v>
      </c>
    </row>
    <row r="54" spans="1:10" ht="9.75" customHeight="1">
      <c r="A54" s="139"/>
      <c r="B54" s="116"/>
      <c r="C54" s="94"/>
      <c r="D54" s="94"/>
      <c r="E54" s="95"/>
      <c r="F54" s="140"/>
      <c r="G54" s="140"/>
      <c r="H54" s="99"/>
      <c r="I54" s="99"/>
      <c r="J54" s="100"/>
    </row>
    <row r="55" spans="1:10" s="142" customFormat="1" ht="15" customHeight="1">
      <c r="A55" s="915" t="s">
        <v>337</v>
      </c>
      <c r="B55" s="916"/>
      <c r="C55" s="141">
        <f>C42+C53</f>
        <v>24786004</v>
      </c>
      <c r="D55" s="141">
        <f>D42+D53</f>
        <v>108683013</v>
      </c>
      <c r="E55" s="469">
        <f>E42+E53</f>
        <v>108683013</v>
      </c>
      <c r="F55" s="921" t="s">
        <v>338</v>
      </c>
      <c r="G55" s="916"/>
      <c r="H55" s="105">
        <f>H42+H53</f>
        <v>41805308</v>
      </c>
      <c r="I55" s="105">
        <f>I42+I53</f>
        <v>117742091</v>
      </c>
      <c r="J55" s="106">
        <f>J42+J53</f>
        <v>40175681</v>
      </c>
    </row>
    <row r="56" spans="1:10" ht="10.5" customHeight="1">
      <c r="A56" s="139"/>
      <c r="B56" s="116"/>
      <c r="C56" s="94"/>
      <c r="D56" s="94"/>
      <c r="E56" s="95"/>
      <c r="F56" s="140"/>
      <c r="G56" s="140"/>
      <c r="H56" s="99"/>
      <c r="I56" s="99"/>
      <c r="J56" s="100"/>
    </row>
    <row r="57" spans="1:10" ht="15" customHeight="1" thickBot="1">
      <c r="A57" s="913" t="s">
        <v>339</v>
      </c>
      <c r="B57" s="914"/>
      <c r="C57" s="144">
        <f>C27+C55</f>
        <v>297810095</v>
      </c>
      <c r="D57" s="144">
        <f>D27+D55</f>
        <v>383588343</v>
      </c>
      <c r="E57" s="145">
        <f>E27+E55</f>
        <v>383533818</v>
      </c>
      <c r="F57" s="146"/>
      <c r="G57" s="143" t="s">
        <v>340</v>
      </c>
      <c r="H57" s="144">
        <f>H27+H55</f>
        <v>297810095</v>
      </c>
      <c r="I57" s="144">
        <f>I27+I55</f>
        <v>383588343</v>
      </c>
      <c r="J57" s="145">
        <f>J27+J55</f>
        <v>293300993</v>
      </c>
    </row>
    <row r="58" s="147" customFormat="1" ht="12.75"/>
    <row r="59" spans="1:256" ht="15" customHeight="1">
      <c r="A59" s="148"/>
      <c r="B59" s="149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 t="s">
        <v>341</v>
      </c>
      <c r="DB59" s="148" t="s">
        <v>341</v>
      </c>
      <c r="DC59" s="148" t="s">
        <v>341</v>
      </c>
      <c r="DD59" s="148" t="s">
        <v>341</v>
      </c>
      <c r="DE59" s="148" t="s">
        <v>341</v>
      </c>
      <c r="DF59" s="148" t="s">
        <v>341</v>
      </c>
      <c r="DG59" s="148" t="s">
        <v>341</v>
      </c>
      <c r="DH59" s="148" t="s">
        <v>341</v>
      </c>
      <c r="DI59" s="148" t="s">
        <v>341</v>
      </c>
      <c r="DJ59" s="148" t="s">
        <v>341</v>
      </c>
      <c r="DK59" s="148" t="s">
        <v>341</v>
      </c>
      <c r="DL59" s="148" t="s">
        <v>341</v>
      </c>
      <c r="DM59" s="148" t="s">
        <v>341</v>
      </c>
      <c r="DN59" s="148" t="s">
        <v>341</v>
      </c>
      <c r="DO59" s="148" t="s">
        <v>341</v>
      </c>
      <c r="DP59" s="148" t="s">
        <v>341</v>
      </c>
      <c r="DQ59" s="148" t="s">
        <v>341</v>
      </c>
      <c r="DR59" s="148" t="s">
        <v>341</v>
      </c>
      <c r="DS59" s="148" t="s">
        <v>341</v>
      </c>
      <c r="DT59" s="148" t="s">
        <v>341</v>
      </c>
      <c r="DU59" s="148" t="s">
        <v>341</v>
      </c>
      <c r="DV59" s="148" t="s">
        <v>341</v>
      </c>
      <c r="DW59" s="148" t="s">
        <v>341</v>
      </c>
      <c r="DX59" s="148" t="s">
        <v>341</v>
      </c>
      <c r="DY59" s="148" t="s">
        <v>341</v>
      </c>
      <c r="DZ59" s="148" t="s">
        <v>341</v>
      </c>
      <c r="EA59" s="148" t="s">
        <v>341</v>
      </c>
      <c r="EB59" s="148" t="s">
        <v>341</v>
      </c>
      <c r="EC59" s="148" t="s">
        <v>341</v>
      </c>
      <c r="ED59" s="148" t="s">
        <v>341</v>
      </c>
      <c r="EE59" s="148" t="s">
        <v>341</v>
      </c>
      <c r="EF59" s="148" t="s">
        <v>341</v>
      </c>
      <c r="EG59" s="148" t="s">
        <v>341</v>
      </c>
      <c r="EH59" s="148" t="s">
        <v>341</v>
      </c>
      <c r="EI59" s="148" t="s">
        <v>341</v>
      </c>
      <c r="EJ59" s="148" t="s">
        <v>341</v>
      </c>
      <c r="EK59" s="148" t="s">
        <v>341</v>
      </c>
      <c r="EL59" s="148" t="s">
        <v>341</v>
      </c>
      <c r="EM59" s="148" t="s">
        <v>341</v>
      </c>
      <c r="EN59" s="148" t="s">
        <v>341</v>
      </c>
      <c r="EO59" s="148" t="s">
        <v>341</v>
      </c>
      <c r="EP59" s="148" t="s">
        <v>341</v>
      </c>
      <c r="EQ59" s="148" t="s">
        <v>341</v>
      </c>
      <c r="ER59" s="148" t="s">
        <v>341</v>
      </c>
      <c r="ES59" s="148" t="s">
        <v>341</v>
      </c>
      <c r="ET59" s="148" t="s">
        <v>341</v>
      </c>
      <c r="EU59" s="148" t="s">
        <v>341</v>
      </c>
      <c r="EV59" s="148" t="s">
        <v>341</v>
      </c>
      <c r="EW59" s="148" t="s">
        <v>341</v>
      </c>
      <c r="EX59" s="148" t="s">
        <v>341</v>
      </c>
      <c r="EY59" s="148" t="s">
        <v>341</v>
      </c>
      <c r="EZ59" s="148" t="s">
        <v>341</v>
      </c>
      <c r="FA59" s="148" t="s">
        <v>341</v>
      </c>
      <c r="FB59" s="148" t="s">
        <v>341</v>
      </c>
      <c r="FC59" s="148" t="s">
        <v>341</v>
      </c>
      <c r="FD59" s="148" t="s">
        <v>341</v>
      </c>
      <c r="FE59" s="148" t="s">
        <v>341</v>
      </c>
      <c r="FF59" s="148" t="s">
        <v>341</v>
      </c>
      <c r="FG59" s="148" t="s">
        <v>341</v>
      </c>
      <c r="FH59" s="148" t="s">
        <v>341</v>
      </c>
      <c r="FI59" s="148" t="s">
        <v>341</v>
      </c>
      <c r="FJ59" s="148" t="s">
        <v>341</v>
      </c>
      <c r="FK59" s="148" t="s">
        <v>341</v>
      </c>
      <c r="FL59" s="148" t="s">
        <v>341</v>
      </c>
      <c r="FM59" s="148" t="s">
        <v>341</v>
      </c>
      <c r="FN59" s="148" t="s">
        <v>341</v>
      </c>
      <c r="FO59" s="148" t="s">
        <v>341</v>
      </c>
      <c r="FP59" s="148" t="s">
        <v>341</v>
      </c>
      <c r="FQ59" s="148" t="s">
        <v>341</v>
      </c>
      <c r="FR59" s="148" t="s">
        <v>341</v>
      </c>
      <c r="FS59" s="148" t="s">
        <v>341</v>
      </c>
      <c r="FT59" s="148" t="s">
        <v>341</v>
      </c>
      <c r="FU59" s="148" t="s">
        <v>341</v>
      </c>
      <c r="FV59" s="148" t="s">
        <v>341</v>
      </c>
      <c r="FW59" s="148" t="s">
        <v>341</v>
      </c>
      <c r="FX59" s="148" t="s">
        <v>341</v>
      </c>
      <c r="FY59" s="148" t="s">
        <v>341</v>
      </c>
      <c r="FZ59" s="148" t="s">
        <v>341</v>
      </c>
      <c r="GA59" s="148" t="s">
        <v>341</v>
      </c>
      <c r="GB59" s="148" t="s">
        <v>341</v>
      </c>
      <c r="GC59" s="148" t="s">
        <v>341</v>
      </c>
      <c r="GD59" s="148" t="s">
        <v>341</v>
      </c>
      <c r="GE59" s="148" t="s">
        <v>341</v>
      </c>
      <c r="GF59" s="148" t="s">
        <v>341</v>
      </c>
      <c r="GG59" s="148" t="s">
        <v>341</v>
      </c>
      <c r="GH59" s="148" t="s">
        <v>341</v>
      </c>
      <c r="GI59" s="148" t="s">
        <v>341</v>
      </c>
      <c r="GJ59" s="148" t="s">
        <v>341</v>
      </c>
      <c r="GK59" s="148" t="s">
        <v>341</v>
      </c>
      <c r="GL59" s="148" t="s">
        <v>341</v>
      </c>
      <c r="GM59" s="148" t="s">
        <v>341</v>
      </c>
      <c r="GN59" s="148" t="s">
        <v>341</v>
      </c>
      <c r="GO59" s="148" t="s">
        <v>341</v>
      </c>
      <c r="GP59" s="148" t="s">
        <v>341</v>
      </c>
      <c r="GQ59" s="148" t="s">
        <v>341</v>
      </c>
      <c r="GR59" s="148" t="s">
        <v>341</v>
      </c>
      <c r="GS59" s="148" t="s">
        <v>341</v>
      </c>
      <c r="GT59" s="148" t="s">
        <v>341</v>
      </c>
      <c r="GU59" s="148" t="s">
        <v>341</v>
      </c>
      <c r="GV59" s="148" t="s">
        <v>341</v>
      </c>
      <c r="GW59" s="148" t="s">
        <v>341</v>
      </c>
      <c r="GX59" s="148" t="s">
        <v>341</v>
      </c>
      <c r="GY59" s="148" t="s">
        <v>341</v>
      </c>
      <c r="GZ59" s="148" t="s">
        <v>341</v>
      </c>
      <c r="HA59" s="148" t="s">
        <v>341</v>
      </c>
      <c r="HB59" s="148" t="s">
        <v>341</v>
      </c>
      <c r="HC59" s="148" t="s">
        <v>341</v>
      </c>
      <c r="HD59" s="148" t="s">
        <v>341</v>
      </c>
      <c r="HE59" s="148" t="s">
        <v>341</v>
      </c>
      <c r="HF59" s="148" t="s">
        <v>341</v>
      </c>
      <c r="HG59" s="148" t="s">
        <v>341</v>
      </c>
      <c r="HH59" s="148" t="s">
        <v>341</v>
      </c>
      <c r="HI59" s="148" t="s">
        <v>341</v>
      </c>
      <c r="HJ59" s="148" t="s">
        <v>341</v>
      </c>
      <c r="HK59" s="148" t="s">
        <v>341</v>
      </c>
      <c r="HL59" s="148" t="s">
        <v>341</v>
      </c>
      <c r="HM59" s="148" t="s">
        <v>341</v>
      </c>
      <c r="HN59" s="148" t="s">
        <v>341</v>
      </c>
      <c r="HO59" s="148" t="s">
        <v>341</v>
      </c>
      <c r="HP59" s="148" t="s">
        <v>341</v>
      </c>
      <c r="HQ59" s="148" t="s">
        <v>341</v>
      </c>
      <c r="HR59" s="148" t="s">
        <v>341</v>
      </c>
      <c r="HS59" s="148" t="s">
        <v>341</v>
      </c>
      <c r="HT59" s="148" t="s">
        <v>341</v>
      </c>
      <c r="HU59" s="148" t="s">
        <v>341</v>
      </c>
      <c r="HV59" s="148" t="s">
        <v>341</v>
      </c>
      <c r="HW59" s="148" t="s">
        <v>341</v>
      </c>
      <c r="HX59" s="148" t="s">
        <v>341</v>
      </c>
      <c r="HY59" s="148" t="s">
        <v>341</v>
      </c>
      <c r="HZ59" s="148" t="s">
        <v>341</v>
      </c>
      <c r="IA59" s="148" t="s">
        <v>341</v>
      </c>
      <c r="IB59" s="148" t="s">
        <v>341</v>
      </c>
      <c r="IC59" s="148" t="s">
        <v>341</v>
      </c>
      <c r="ID59" s="148" t="s">
        <v>341</v>
      </c>
      <c r="IE59" s="148" t="s">
        <v>341</v>
      </c>
      <c r="IF59" s="148" t="s">
        <v>341</v>
      </c>
      <c r="IG59" s="148" t="s">
        <v>341</v>
      </c>
      <c r="IH59" s="148" t="s">
        <v>341</v>
      </c>
      <c r="II59" s="148" t="s">
        <v>341</v>
      </c>
      <c r="IJ59" s="148" t="s">
        <v>341</v>
      </c>
      <c r="IK59" s="148" t="s">
        <v>341</v>
      </c>
      <c r="IL59" s="148" t="s">
        <v>341</v>
      </c>
      <c r="IM59" s="148" t="s">
        <v>341</v>
      </c>
      <c r="IN59" s="148" t="s">
        <v>341</v>
      </c>
      <c r="IO59" s="148" t="s">
        <v>341</v>
      </c>
      <c r="IP59" s="148" t="s">
        <v>341</v>
      </c>
      <c r="IQ59" s="148" t="s">
        <v>341</v>
      </c>
      <c r="IR59" s="148" t="s">
        <v>341</v>
      </c>
      <c r="IS59" s="148" t="s">
        <v>341</v>
      </c>
      <c r="IT59" s="148" t="s">
        <v>341</v>
      </c>
      <c r="IU59" s="148" t="s">
        <v>341</v>
      </c>
      <c r="IV59" s="148" t="s">
        <v>341</v>
      </c>
    </row>
    <row r="60" s="147" customFormat="1" ht="12.75"/>
    <row r="61" s="147" customFormat="1" ht="12.75"/>
    <row r="62" s="147" customFormat="1" ht="12.75"/>
    <row r="63" s="147" customFormat="1" ht="12.75"/>
    <row r="64" s="147" customFormat="1" ht="12.75">
      <c r="G64" s="150"/>
    </row>
    <row r="65" s="147" customFormat="1" ht="12.75"/>
    <row r="66" s="147" customFormat="1" ht="12.75"/>
    <row r="67" s="147" customFormat="1" ht="12.75"/>
    <row r="68" s="147" customFormat="1" ht="12.75"/>
    <row r="69" s="147" customFormat="1" ht="12.75"/>
    <row r="70" s="147" customFormat="1" ht="12.75"/>
    <row r="71" s="147" customFormat="1" ht="12.75"/>
    <row r="72" s="147" customFormat="1" ht="12.75"/>
    <row r="73" s="147" customFormat="1" ht="12.75"/>
    <row r="74" s="147" customFormat="1" ht="12.75"/>
    <row r="75" s="147" customFormat="1" ht="12.75"/>
    <row r="76" s="147" customFormat="1" ht="12.75"/>
    <row r="77" s="147" customFormat="1" ht="12.75"/>
    <row r="78" s="147" customFormat="1" ht="12.75"/>
    <row r="79" s="147" customFormat="1" ht="12.75"/>
    <row r="80" s="147" customFormat="1" ht="12.75"/>
    <row r="81" s="147" customFormat="1" ht="12.75"/>
    <row r="82" s="147" customFormat="1" ht="12.75"/>
    <row r="83" s="147" customFormat="1" ht="12.75"/>
    <row r="84" s="147" customFormat="1" ht="12.75"/>
    <row r="85" s="147" customFormat="1" ht="12.75"/>
    <row r="86" s="147" customFormat="1" ht="12.75"/>
    <row r="87" s="147" customFormat="1" ht="12.75"/>
    <row r="88" s="147" customFormat="1" ht="12.75"/>
    <row r="89" s="147" customFormat="1" ht="12.75"/>
    <row r="90" s="147" customFormat="1" ht="12.75"/>
    <row r="91" s="147" customFormat="1" ht="12.75"/>
    <row r="92" s="147" customFormat="1" ht="12.75"/>
    <row r="93" s="147" customFormat="1" ht="12.75"/>
    <row r="94" s="147" customFormat="1" ht="12.75"/>
    <row r="95" s="147" customFormat="1" ht="12.75"/>
    <row r="96" s="147" customFormat="1" ht="12.75"/>
    <row r="97" s="147" customFormat="1" ht="12.75"/>
    <row r="98" s="147" customFormat="1" ht="12.75"/>
    <row r="99" s="147" customFormat="1" ht="12.75"/>
    <row r="100" s="147" customFormat="1" ht="12.75"/>
    <row r="101" s="147" customFormat="1" ht="12.75"/>
    <row r="102" s="147" customFormat="1" ht="12.75"/>
    <row r="103" s="147" customFormat="1" ht="12.75"/>
    <row r="104" s="147" customFormat="1" ht="12.75"/>
    <row r="105" s="147" customFormat="1" ht="12.75"/>
    <row r="106" s="147" customFormat="1" ht="12.75"/>
    <row r="107" s="147" customFormat="1" ht="12.75"/>
    <row r="108" s="147" customFormat="1" ht="12.75"/>
    <row r="109" s="147" customFormat="1" ht="12.75"/>
    <row r="110" s="147" customFormat="1" ht="12.75"/>
    <row r="111" s="147" customFormat="1" ht="12.75"/>
    <row r="112" s="147" customFormat="1" ht="12.75"/>
    <row r="113" s="147" customFormat="1" ht="12.75"/>
    <row r="114" s="147" customFormat="1" ht="12.75"/>
    <row r="115" s="147" customFormat="1" ht="12.75"/>
    <row r="116" s="147" customFormat="1" ht="12.75"/>
    <row r="117" s="147" customFormat="1" ht="12.75"/>
    <row r="118" s="147" customFormat="1" ht="12.75"/>
    <row r="119" s="147" customFormat="1" ht="12.75"/>
    <row r="120" s="147" customFormat="1" ht="12.75"/>
    <row r="121" s="147" customFormat="1" ht="12.75"/>
    <row r="122" s="147" customFormat="1" ht="12.75"/>
    <row r="123" s="147" customFormat="1" ht="12.75"/>
    <row r="124" s="147" customFormat="1" ht="12.75"/>
    <row r="125" s="147" customFormat="1" ht="12.75"/>
    <row r="126" s="147" customFormat="1" ht="12.75"/>
    <row r="127" s="147" customFormat="1" ht="12.75"/>
    <row r="128" s="147" customFormat="1" ht="12.75"/>
    <row r="129" s="147" customFormat="1" ht="12.75"/>
    <row r="130" s="147" customFormat="1" ht="12.75"/>
    <row r="131" s="147" customFormat="1" ht="12.75"/>
    <row r="132" s="147" customFormat="1" ht="12.75"/>
    <row r="133" s="147" customFormat="1" ht="12.75"/>
    <row r="134" s="147" customFormat="1" ht="12.75"/>
    <row r="135" s="147" customFormat="1" ht="12.75"/>
    <row r="136" s="147" customFormat="1" ht="12.75"/>
    <row r="137" s="147" customFormat="1" ht="12.75"/>
    <row r="138" s="147" customFormat="1" ht="12.75"/>
    <row r="139" s="147" customFormat="1" ht="12.75"/>
    <row r="140" s="147" customFormat="1" ht="12.75"/>
    <row r="141" s="147" customFormat="1" ht="12.75"/>
    <row r="142" s="147" customFormat="1" ht="12.75"/>
    <row r="143" s="147" customFormat="1" ht="12.75"/>
    <row r="144" s="147" customFormat="1" ht="12.75"/>
    <row r="145" s="147" customFormat="1" ht="12.75"/>
    <row r="146" s="147" customFormat="1" ht="12.75"/>
    <row r="147" s="147" customFormat="1" ht="12.75"/>
    <row r="148" s="147" customFormat="1" ht="12.75"/>
    <row r="149" s="147" customFormat="1" ht="12.75"/>
    <row r="150" s="147" customFormat="1" ht="12.75"/>
    <row r="151" s="147" customFormat="1" ht="12.75"/>
    <row r="152" s="147" customFormat="1" ht="12.75"/>
    <row r="153" s="147" customFormat="1" ht="12.75"/>
    <row r="154" s="147" customFormat="1" ht="12.75"/>
    <row r="155" s="147" customFormat="1" ht="12.75"/>
    <row r="156" s="147" customFormat="1" ht="12.75"/>
    <row r="157" s="147" customFormat="1" ht="12.75"/>
    <row r="158" s="147" customFormat="1" ht="12.75"/>
    <row r="159" s="147" customFormat="1" ht="12.75"/>
    <row r="160" s="147" customFormat="1" ht="12.75"/>
    <row r="161" s="147" customFormat="1" ht="12.75"/>
    <row r="162" s="147" customFormat="1" ht="12.75"/>
    <row r="163" s="147" customFormat="1" ht="12.75"/>
    <row r="164" s="147" customFormat="1" ht="12.75"/>
    <row r="165" s="147" customFormat="1" ht="12.75"/>
    <row r="166" s="147" customFormat="1" ht="12.75"/>
    <row r="167" s="147" customFormat="1" ht="12.75"/>
    <row r="168" s="147" customFormat="1" ht="12.75"/>
    <row r="169" s="147" customFormat="1" ht="12.75"/>
    <row r="170" s="147" customFormat="1" ht="12.75"/>
    <row r="171" s="147" customFormat="1" ht="12.75"/>
    <row r="172" s="147" customFormat="1" ht="12.75"/>
    <row r="173" s="147" customFormat="1" ht="12.75"/>
    <row r="174" s="147" customFormat="1" ht="12.75"/>
    <row r="175" s="147" customFormat="1" ht="12.75"/>
    <row r="176" s="147" customFormat="1" ht="12.75"/>
    <row r="177" s="147" customFormat="1" ht="12.75"/>
    <row r="178" s="147" customFormat="1" ht="12.75"/>
    <row r="179" s="147" customFormat="1" ht="12.75"/>
    <row r="180" s="147" customFormat="1" ht="12.75"/>
    <row r="181" s="147" customFormat="1" ht="12.75"/>
    <row r="182" s="147" customFormat="1" ht="12.75"/>
    <row r="183" s="147" customFormat="1" ht="12.75"/>
    <row r="184" s="147" customFormat="1" ht="12.75"/>
    <row r="185" s="147" customFormat="1" ht="12.75"/>
    <row r="186" s="147" customFormat="1" ht="12.75"/>
    <row r="187" s="147" customFormat="1" ht="12.75"/>
    <row r="188" s="147" customFormat="1" ht="12.75"/>
    <row r="189" s="147" customFormat="1" ht="12.75"/>
    <row r="190" s="147" customFormat="1" ht="12.75"/>
    <row r="191" s="147" customFormat="1" ht="12.75"/>
    <row r="192" s="147" customFormat="1" ht="12.75"/>
    <row r="193" s="147" customFormat="1" ht="12.75"/>
    <row r="194" s="147" customFormat="1" ht="12.75"/>
    <row r="195" s="147" customFormat="1" ht="12.75"/>
    <row r="196" s="147" customFormat="1" ht="12.75"/>
    <row r="197" s="147" customFormat="1" ht="12.75"/>
    <row r="198" s="147" customFormat="1" ht="12.75"/>
    <row r="199" s="147" customFormat="1" ht="12.75"/>
    <row r="200" s="147" customFormat="1" ht="12.75"/>
    <row r="201" s="147" customFormat="1" ht="12.75"/>
    <row r="202" s="147" customFormat="1" ht="12.75"/>
    <row r="203" s="147" customFormat="1" ht="12.75"/>
    <row r="204" s="147" customFormat="1" ht="12.75"/>
    <row r="205" s="147" customFormat="1" ht="12.75"/>
    <row r="206" s="147" customFormat="1" ht="12.75"/>
    <row r="207" s="147" customFormat="1" ht="12.75"/>
    <row r="208" s="147" customFormat="1" ht="12.75"/>
    <row r="209" s="147" customFormat="1" ht="12.75"/>
    <row r="210" s="147" customFormat="1" ht="12.75"/>
    <row r="211" s="147" customFormat="1" ht="12.75"/>
    <row r="212" s="147" customFormat="1" ht="12.75"/>
    <row r="213" s="147" customFormat="1" ht="12.75"/>
    <row r="214" s="147" customFormat="1" ht="12.75"/>
    <row r="215" s="147" customFormat="1" ht="12.75"/>
    <row r="216" s="147" customFormat="1" ht="12.75"/>
    <row r="217" s="147" customFormat="1" ht="12.75"/>
    <row r="218" s="147" customFormat="1" ht="12.75"/>
    <row r="219" s="147" customFormat="1" ht="12.75"/>
    <row r="220" s="147" customFormat="1" ht="12.75"/>
    <row r="221" s="147" customFormat="1" ht="12.75"/>
    <row r="222" s="147" customFormat="1" ht="12.75"/>
    <row r="223" s="147" customFormat="1" ht="12.75"/>
    <row r="224" s="147" customFormat="1" ht="12.75"/>
    <row r="225" s="147" customFormat="1" ht="12.75"/>
    <row r="226" s="147" customFormat="1" ht="12.75"/>
    <row r="227" s="147" customFormat="1" ht="12.75"/>
    <row r="228" s="147" customFormat="1" ht="12.75"/>
    <row r="229" s="147" customFormat="1" ht="12.75"/>
  </sheetData>
  <sheetProtection/>
  <mergeCells count="21">
    <mergeCell ref="A1:J1"/>
    <mergeCell ref="A2:J2"/>
    <mergeCell ref="I4:J4"/>
    <mergeCell ref="A6:E6"/>
    <mergeCell ref="F6:J6"/>
    <mergeCell ref="F55:G55"/>
    <mergeCell ref="F29:G29"/>
    <mergeCell ref="F44:G44"/>
    <mergeCell ref="F42:G42"/>
    <mergeCell ref="F30:G30"/>
    <mergeCell ref="A29:B29"/>
    <mergeCell ref="F53:G53"/>
    <mergeCell ref="A25:B25"/>
    <mergeCell ref="F23:G23"/>
    <mergeCell ref="A23:B23"/>
    <mergeCell ref="A57:B57"/>
    <mergeCell ref="A55:B55"/>
    <mergeCell ref="A27:B27"/>
    <mergeCell ref="F27:G27"/>
    <mergeCell ref="A30:B30"/>
    <mergeCell ref="A53:B53"/>
  </mergeCells>
  <printOptions horizontalCentered="1"/>
  <pageMargins left="0.2362204724409449" right="0.2362204724409449" top="0" bottom="0" header="0.21" footer="0.17"/>
  <pageSetup fitToHeight="1" fitToWidth="1" horizontalDpi="600" verticalDpi="600" orientation="landscape" paperSize="9" scale="62" r:id="rId1"/>
  <rowBreaks count="1" manualBreakCount="1">
    <brk id="2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3"/>
  <sheetViews>
    <sheetView view="pageBreakPreview" zoomScale="70" zoomScaleNormal="80" zoomScaleSheetLayoutView="70" zoomScalePageLayoutView="0" workbookViewId="0" topLeftCell="A25">
      <selection activeCell="D64" sqref="D64"/>
    </sheetView>
  </sheetViews>
  <sheetFormatPr defaultColWidth="10.625" defaultRowHeight="12.75"/>
  <cols>
    <col min="1" max="1" width="16.125" style="58" customWidth="1"/>
    <col min="2" max="2" width="68.00390625" style="58" customWidth="1"/>
    <col min="3" max="3" width="10.00390625" style="355" customWidth="1"/>
    <col min="4" max="4" width="14.125" style="355" bestFit="1" customWidth="1"/>
    <col min="5" max="13" width="18.875" style="58" customWidth="1"/>
    <col min="14" max="14" width="24.375" style="58" customWidth="1"/>
    <col min="15" max="15" width="7.125" style="58" customWidth="1"/>
    <col min="16" max="16" width="7.875" style="58" customWidth="1"/>
    <col min="17" max="17" width="52.625" style="58" customWidth="1"/>
    <col min="18" max="18" width="12.50390625" style="58" customWidth="1"/>
    <col min="19" max="19" width="15.00390625" style="58" customWidth="1"/>
    <col min="20" max="23" width="12.50390625" style="58" customWidth="1"/>
    <col min="24" max="26" width="14.625" style="58" customWidth="1"/>
    <col min="27" max="28" width="8.00390625" style="58" customWidth="1"/>
    <col min="29" max="29" width="10.00390625" style="58" customWidth="1"/>
    <col min="30" max="16384" width="10.625" style="58" customWidth="1"/>
  </cols>
  <sheetData>
    <row r="1" spans="1:14" s="283" customFormat="1" ht="19.5">
      <c r="A1" s="972" t="s">
        <v>880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</row>
    <row r="2" spans="1:14" s="283" customFormat="1" ht="1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 t="s">
        <v>660</v>
      </c>
    </row>
    <row r="3" spans="3:14" s="283" customFormat="1" ht="12.75">
      <c r="C3" s="284"/>
      <c r="D3" s="284"/>
      <c r="N3" s="706" t="s">
        <v>690</v>
      </c>
    </row>
    <row r="4" spans="1:29" s="287" customFormat="1" ht="31.5" customHeight="1">
      <c r="A4" s="973" t="s">
        <v>1</v>
      </c>
      <c r="B4" s="974" t="s">
        <v>282</v>
      </c>
      <c r="C4" s="562" t="s">
        <v>2</v>
      </c>
      <c r="D4" s="975" t="s">
        <v>3</v>
      </c>
      <c r="E4" s="976" t="s">
        <v>4</v>
      </c>
      <c r="F4" s="976" t="s">
        <v>5</v>
      </c>
      <c r="G4" s="976" t="s">
        <v>186</v>
      </c>
      <c r="H4" s="976" t="s">
        <v>6</v>
      </c>
      <c r="I4" s="977" t="s">
        <v>7</v>
      </c>
      <c r="J4" s="976" t="s">
        <v>87</v>
      </c>
      <c r="K4" s="976" t="s">
        <v>8</v>
      </c>
      <c r="L4" s="977" t="s">
        <v>9</v>
      </c>
      <c r="M4" s="977" t="s">
        <v>769</v>
      </c>
      <c r="N4" s="975" t="s">
        <v>513</v>
      </c>
      <c r="O4" s="286"/>
      <c r="P4" s="286"/>
      <c r="Q4" s="286"/>
      <c r="R4" s="979"/>
      <c r="S4" s="979"/>
      <c r="T4" s="979"/>
      <c r="U4" s="979"/>
      <c r="V4" s="979"/>
      <c r="W4" s="979"/>
      <c r="X4" s="979"/>
      <c r="Y4" s="979"/>
      <c r="Z4" s="979"/>
      <c r="AA4" s="979"/>
      <c r="AB4" s="979"/>
      <c r="AC4" s="979"/>
    </row>
    <row r="5" spans="1:29" s="287" customFormat="1" ht="15.75" customHeight="1">
      <c r="A5" s="973"/>
      <c r="B5" s="974"/>
      <c r="C5" s="562" t="s">
        <v>10</v>
      </c>
      <c r="D5" s="975"/>
      <c r="E5" s="976"/>
      <c r="F5" s="976"/>
      <c r="G5" s="976"/>
      <c r="H5" s="976"/>
      <c r="I5" s="978"/>
      <c r="J5" s="976"/>
      <c r="K5" s="976"/>
      <c r="L5" s="978"/>
      <c r="M5" s="978"/>
      <c r="N5" s="975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</row>
    <row r="6" spans="1:29" ht="18" customHeight="1">
      <c r="A6" s="288"/>
      <c r="B6" s="289" t="s">
        <v>11</v>
      </c>
      <c r="C6" s="290"/>
      <c r="D6" s="290"/>
      <c r="E6" s="69"/>
      <c r="F6" s="570"/>
      <c r="G6" s="570"/>
      <c r="H6" s="570"/>
      <c r="I6" s="570"/>
      <c r="J6" s="570"/>
      <c r="K6" s="570"/>
      <c r="L6" s="570"/>
      <c r="M6" s="570"/>
      <c r="N6" s="571"/>
      <c r="O6" s="291"/>
      <c r="P6" s="291"/>
      <c r="Q6" s="292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</row>
    <row r="7" spans="1:29" ht="19.5" customHeight="1">
      <c r="A7" s="294" t="s">
        <v>12</v>
      </c>
      <c r="B7" s="73" t="s">
        <v>13</v>
      </c>
      <c r="C7" s="295" t="s">
        <v>14</v>
      </c>
      <c r="D7" s="296">
        <v>5</v>
      </c>
      <c r="E7" s="297">
        <v>14698168</v>
      </c>
      <c r="F7" s="297">
        <v>3442474</v>
      </c>
      <c r="G7" s="297">
        <v>4195046</v>
      </c>
      <c r="H7" s="297"/>
      <c r="I7" s="297"/>
      <c r="J7" s="297">
        <v>2146675</v>
      </c>
      <c r="K7" s="297">
        <v>165864</v>
      </c>
      <c r="L7" s="297"/>
      <c r="M7" s="297"/>
      <c r="N7" s="298">
        <f>SUM(E7:L7)</f>
        <v>24648227</v>
      </c>
      <c r="O7" s="299"/>
      <c r="P7" s="299"/>
      <c r="Q7" s="300"/>
      <c r="R7" s="293"/>
      <c r="S7" s="293"/>
      <c r="T7" s="293"/>
      <c r="U7" s="301"/>
      <c r="V7" s="301"/>
      <c r="W7" s="301"/>
      <c r="X7" s="301"/>
      <c r="Y7" s="301"/>
      <c r="Z7" s="301"/>
      <c r="AA7" s="301"/>
      <c r="AB7" s="301"/>
      <c r="AC7" s="301"/>
    </row>
    <row r="8" spans="1:29" ht="19.5" customHeight="1">
      <c r="A8" s="294" t="s">
        <v>15</v>
      </c>
      <c r="B8" s="119" t="s">
        <v>16</v>
      </c>
      <c r="C8" s="295" t="s">
        <v>14</v>
      </c>
      <c r="D8" s="296"/>
      <c r="E8" s="297"/>
      <c r="F8" s="297"/>
      <c r="G8" s="297">
        <v>856317</v>
      </c>
      <c r="H8" s="297"/>
      <c r="I8" s="297"/>
      <c r="J8" s="297"/>
      <c r="K8" s="297"/>
      <c r="L8" s="297"/>
      <c r="M8" s="297"/>
      <c r="N8" s="298">
        <f>SUM(E8:L8)</f>
        <v>856317</v>
      </c>
      <c r="O8" s="299"/>
      <c r="P8" s="299"/>
      <c r="Q8" s="303"/>
      <c r="R8" s="304"/>
      <c r="S8" s="304"/>
      <c r="T8" s="305"/>
      <c r="U8" s="304"/>
      <c r="V8" s="304"/>
      <c r="W8" s="305"/>
      <c r="X8" s="306"/>
      <c r="Y8" s="306"/>
      <c r="Z8" s="307"/>
      <c r="AA8" s="308"/>
      <c r="AB8" s="308"/>
      <c r="AC8" s="305"/>
    </row>
    <row r="9" spans="1:29" ht="19.5" customHeight="1">
      <c r="A9" s="294" t="s">
        <v>571</v>
      </c>
      <c r="B9" s="119" t="s">
        <v>17</v>
      </c>
      <c r="C9" s="295" t="s">
        <v>14</v>
      </c>
      <c r="D9" s="296"/>
      <c r="E9" s="297"/>
      <c r="F9" s="297"/>
      <c r="G9" s="297">
        <v>29929</v>
      </c>
      <c r="H9" s="297"/>
      <c r="I9" s="297"/>
      <c r="J9" s="297">
        <v>1376374</v>
      </c>
      <c r="K9" s="297"/>
      <c r="L9" s="297"/>
      <c r="M9" s="297"/>
      <c r="N9" s="298">
        <f>SUM(E9:L9)</f>
        <v>1406303</v>
      </c>
      <c r="O9" s="299"/>
      <c r="P9" s="299"/>
      <c r="Q9" s="303"/>
      <c r="R9" s="304"/>
      <c r="S9" s="304"/>
      <c r="T9" s="305"/>
      <c r="U9" s="304"/>
      <c r="V9" s="304"/>
      <c r="W9" s="305"/>
      <c r="X9" s="306"/>
      <c r="Y9" s="306"/>
      <c r="Z9" s="307"/>
      <c r="AA9" s="308"/>
      <c r="AB9" s="308"/>
      <c r="AC9" s="305"/>
    </row>
    <row r="10" spans="1:29" ht="19.5" customHeight="1">
      <c r="A10" s="294" t="s">
        <v>619</v>
      </c>
      <c r="B10" s="119" t="s">
        <v>620</v>
      </c>
      <c r="C10" s="295" t="s">
        <v>14</v>
      </c>
      <c r="D10" s="296"/>
      <c r="E10" s="297">
        <v>360000</v>
      </c>
      <c r="F10" s="297">
        <v>72630</v>
      </c>
      <c r="G10" s="297">
        <v>740425</v>
      </c>
      <c r="H10" s="297"/>
      <c r="I10" s="297"/>
      <c r="J10" s="297">
        <v>3296923</v>
      </c>
      <c r="K10" s="297"/>
      <c r="L10" s="297"/>
      <c r="M10" s="297"/>
      <c r="N10" s="298">
        <f>SUM(E10:L10)</f>
        <v>4469978</v>
      </c>
      <c r="O10" s="299"/>
      <c r="P10" s="299"/>
      <c r="Q10" s="303"/>
      <c r="R10" s="304"/>
      <c r="S10" s="304"/>
      <c r="T10" s="305"/>
      <c r="U10" s="304"/>
      <c r="V10" s="304"/>
      <c r="W10" s="305"/>
      <c r="X10" s="306"/>
      <c r="Y10" s="306"/>
      <c r="Z10" s="307"/>
      <c r="AA10" s="308"/>
      <c r="AB10" s="308"/>
      <c r="AC10" s="305"/>
    </row>
    <row r="11" spans="1:29" ht="19.5" customHeight="1">
      <c r="A11" s="294" t="s">
        <v>18</v>
      </c>
      <c r="B11" s="119" t="s">
        <v>623</v>
      </c>
      <c r="C11" s="295" t="s">
        <v>14</v>
      </c>
      <c r="D11" s="296"/>
      <c r="E11" s="297"/>
      <c r="F11" s="297"/>
      <c r="G11" s="297"/>
      <c r="H11" s="297"/>
      <c r="I11" s="297">
        <v>351664</v>
      </c>
      <c r="J11" s="297"/>
      <c r="K11" s="297"/>
      <c r="L11" s="297"/>
      <c r="M11" s="297">
        <v>3789108</v>
      </c>
      <c r="N11" s="298">
        <f>SUM(E11:M11)</f>
        <v>4140772</v>
      </c>
      <c r="O11" s="299"/>
      <c r="P11" s="299"/>
      <c r="Q11" s="303"/>
      <c r="R11" s="304"/>
      <c r="S11" s="304"/>
      <c r="T11" s="305"/>
      <c r="U11" s="304"/>
      <c r="V11" s="304"/>
      <c r="W11" s="305"/>
      <c r="X11" s="306"/>
      <c r="Y11" s="306"/>
      <c r="Z11" s="307"/>
      <c r="AA11" s="308"/>
      <c r="AB11" s="308"/>
      <c r="AC11" s="305"/>
    </row>
    <row r="12" spans="1:29" ht="19.5" customHeight="1">
      <c r="A12" s="294" t="s">
        <v>19</v>
      </c>
      <c r="B12" s="119" t="s">
        <v>768</v>
      </c>
      <c r="C12" s="295" t="s">
        <v>14</v>
      </c>
      <c r="D12" s="296"/>
      <c r="E12" s="297"/>
      <c r="F12" s="297"/>
      <c r="G12" s="297"/>
      <c r="H12" s="297"/>
      <c r="I12" s="297">
        <v>45084813</v>
      </c>
      <c r="J12" s="297"/>
      <c r="K12" s="297"/>
      <c r="L12" s="297"/>
      <c r="M12" s="297"/>
      <c r="N12" s="298">
        <f>SUM(E12:M12)</f>
        <v>45084813</v>
      </c>
      <c r="O12" s="299"/>
      <c r="P12" s="299"/>
      <c r="Q12" s="303"/>
      <c r="R12" s="304"/>
      <c r="S12" s="304"/>
      <c r="T12" s="305"/>
      <c r="U12" s="304"/>
      <c r="V12" s="304"/>
      <c r="W12" s="305"/>
      <c r="X12" s="306"/>
      <c r="Y12" s="306"/>
      <c r="Z12" s="307"/>
      <c r="AA12" s="308"/>
      <c r="AB12" s="308"/>
      <c r="AC12" s="305"/>
    </row>
    <row r="13" spans="1:29" s="287" customFormat="1" ht="19.5" customHeight="1">
      <c r="A13" s="316" t="s">
        <v>222</v>
      </c>
      <c r="B13" s="317" t="s">
        <v>21</v>
      </c>
      <c r="C13" s="318"/>
      <c r="D13" s="319">
        <f>SUM(D7:D11)</f>
        <v>5</v>
      </c>
      <c r="E13" s="320">
        <f aca="true" t="shared" si="0" ref="E13:N13">SUM(E7:E12)</f>
        <v>15058168</v>
      </c>
      <c r="F13" s="320">
        <f t="shared" si="0"/>
        <v>3515104</v>
      </c>
      <c r="G13" s="320">
        <f t="shared" si="0"/>
        <v>5821717</v>
      </c>
      <c r="H13" s="320">
        <f t="shared" si="0"/>
        <v>0</v>
      </c>
      <c r="I13" s="320">
        <f t="shared" si="0"/>
        <v>45436477</v>
      </c>
      <c r="J13" s="320">
        <f t="shared" si="0"/>
        <v>6819972</v>
      </c>
      <c r="K13" s="320">
        <f t="shared" si="0"/>
        <v>165864</v>
      </c>
      <c r="L13" s="320">
        <f t="shared" si="0"/>
        <v>0</v>
      </c>
      <c r="M13" s="320">
        <f t="shared" si="0"/>
        <v>3789108</v>
      </c>
      <c r="N13" s="320">
        <f t="shared" si="0"/>
        <v>80606410</v>
      </c>
      <c r="O13" s="321"/>
      <c r="P13" s="321"/>
      <c r="Q13" s="322"/>
      <c r="R13" s="323"/>
      <c r="S13" s="323"/>
      <c r="T13" s="324"/>
      <c r="U13" s="323"/>
      <c r="V13" s="323"/>
      <c r="W13" s="324"/>
      <c r="X13" s="325"/>
      <c r="Y13" s="325"/>
      <c r="Z13" s="326"/>
      <c r="AA13" s="327"/>
      <c r="AB13" s="327"/>
      <c r="AC13" s="324"/>
    </row>
    <row r="14" spans="1:29" ht="9" customHeight="1">
      <c r="A14" s="294"/>
      <c r="B14" s="302"/>
      <c r="C14" s="302"/>
      <c r="D14" s="564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9"/>
      <c r="P14" s="299"/>
      <c r="Q14" s="303"/>
      <c r="R14" s="304"/>
      <c r="S14" s="304"/>
      <c r="T14" s="305"/>
      <c r="U14" s="304"/>
      <c r="V14" s="304"/>
      <c r="W14" s="305"/>
      <c r="X14" s="306"/>
      <c r="Y14" s="306"/>
      <c r="Z14" s="307"/>
      <c r="AA14" s="308"/>
      <c r="AB14" s="308"/>
      <c r="AC14" s="305"/>
    </row>
    <row r="15" spans="1:53" ht="19.5" customHeight="1">
      <c r="A15" s="309" t="s">
        <v>22</v>
      </c>
      <c r="B15" s="563" t="s">
        <v>23</v>
      </c>
      <c r="C15" s="295" t="s">
        <v>14</v>
      </c>
      <c r="D15" s="296">
        <v>7</v>
      </c>
      <c r="E15" s="297">
        <v>7141726</v>
      </c>
      <c r="F15" s="297">
        <v>1024179</v>
      </c>
      <c r="G15" s="297">
        <v>149490</v>
      </c>
      <c r="H15" s="297"/>
      <c r="I15" s="297"/>
      <c r="J15" s="297"/>
      <c r="K15" s="297"/>
      <c r="L15" s="297"/>
      <c r="M15" s="297"/>
      <c r="N15" s="298">
        <f>SUM(E15:L15)</f>
        <v>8315395</v>
      </c>
      <c r="O15" s="328"/>
      <c r="P15" s="328"/>
      <c r="Q15" s="299"/>
      <c r="R15" s="293"/>
      <c r="S15" s="293"/>
      <c r="T15" s="305"/>
      <c r="U15" s="301"/>
      <c r="V15" s="301"/>
      <c r="W15" s="305"/>
      <c r="X15" s="301"/>
      <c r="Y15" s="306"/>
      <c r="Z15" s="305"/>
      <c r="AA15" s="301"/>
      <c r="AB15" s="301"/>
      <c r="AC15" s="305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</row>
    <row r="16" spans="1:29" ht="19.5" customHeight="1">
      <c r="A16" s="294" t="s">
        <v>567</v>
      </c>
      <c r="B16" s="73" t="s">
        <v>24</v>
      </c>
      <c r="C16" s="295" t="s">
        <v>14</v>
      </c>
      <c r="D16" s="296"/>
      <c r="E16" s="297"/>
      <c r="F16" s="297"/>
      <c r="G16" s="297">
        <v>718129</v>
      </c>
      <c r="H16" s="297"/>
      <c r="I16" s="297"/>
      <c r="J16" s="297">
        <v>533400</v>
      </c>
      <c r="K16" s="297"/>
      <c r="L16" s="297"/>
      <c r="M16" s="297"/>
      <c r="N16" s="298">
        <f>SUM(E16:L16)</f>
        <v>1251529</v>
      </c>
      <c r="O16" s="328"/>
      <c r="P16" s="328"/>
      <c r="Q16" s="299"/>
      <c r="R16" s="293"/>
      <c r="S16" s="293"/>
      <c r="T16" s="305"/>
      <c r="U16" s="301"/>
      <c r="V16" s="301"/>
      <c r="W16" s="305"/>
      <c r="X16" s="301"/>
      <c r="Y16" s="329"/>
      <c r="Z16" s="305"/>
      <c r="AA16" s="301"/>
      <c r="AB16" s="301"/>
      <c r="AC16" s="305"/>
    </row>
    <row r="17" spans="1:29" ht="19.5" customHeight="1">
      <c r="A17" s="294" t="s">
        <v>872</v>
      </c>
      <c r="B17" s="73" t="s">
        <v>873</v>
      </c>
      <c r="C17" s="295" t="s">
        <v>14</v>
      </c>
      <c r="D17" s="296"/>
      <c r="E17" s="297"/>
      <c r="F17" s="297"/>
      <c r="G17" s="297"/>
      <c r="H17" s="297"/>
      <c r="I17" s="297"/>
      <c r="J17" s="297">
        <v>4616350</v>
      </c>
      <c r="K17" s="297">
        <v>8997950</v>
      </c>
      <c r="L17" s="297"/>
      <c r="M17" s="297"/>
      <c r="N17" s="298">
        <f>SUM(E17:L17)</f>
        <v>13614300</v>
      </c>
      <c r="O17" s="328"/>
      <c r="P17" s="328"/>
      <c r="Q17" s="299"/>
      <c r="R17" s="293"/>
      <c r="S17" s="293"/>
      <c r="T17" s="305"/>
      <c r="U17" s="301"/>
      <c r="V17" s="301"/>
      <c r="W17" s="305"/>
      <c r="X17" s="301"/>
      <c r="Y17" s="329"/>
      <c r="Z17" s="305"/>
      <c r="AA17" s="301"/>
      <c r="AB17" s="301"/>
      <c r="AC17" s="305"/>
    </row>
    <row r="18" spans="1:29" s="287" customFormat="1" ht="19.5" customHeight="1">
      <c r="A18" s="317" t="s">
        <v>225</v>
      </c>
      <c r="B18" s="317" t="s">
        <v>25</v>
      </c>
      <c r="C18" s="318"/>
      <c r="D18" s="319">
        <f>SUM(D15:D16)</f>
        <v>7</v>
      </c>
      <c r="E18" s="320">
        <f>SUM(E15:E17)</f>
        <v>7141726</v>
      </c>
      <c r="F18" s="320">
        <f aca="true" t="shared" si="1" ref="F18:M18">SUM(F15:F17)</f>
        <v>1024179</v>
      </c>
      <c r="G18" s="320">
        <f t="shared" si="1"/>
        <v>867619</v>
      </c>
      <c r="H18" s="320">
        <f t="shared" si="1"/>
        <v>0</v>
      </c>
      <c r="I18" s="320">
        <f t="shared" si="1"/>
        <v>0</v>
      </c>
      <c r="J18" s="320">
        <f t="shared" si="1"/>
        <v>5149750</v>
      </c>
      <c r="K18" s="320">
        <f t="shared" si="1"/>
        <v>8997950</v>
      </c>
      <c r="L18" s="320">
        <f t="shared" si="1"/>
        <v>0</v>
      </c>
      <c r="M18" s="320">
        <f t="shared" si="1"/>
        <v>0</v>
      </c>
      <c r="N18" s="320">
        <f>SUM(N15:N17)</f>
        <v>23181224</v>
      </c>
      <c r="O18" s="330"/>
      <c r="P18" s="330"/>
      <c r="Q18" s="331"/>
      <c r="R18" s="332"/>
      <c r="S18" s="332"/>
      <c r="T18" s="324"/>
      <c r="U18" s="332"/>
      <c r="V18" s="332"/>
      <c r="W18" s="324"/>
      <c r="X18" s="333"/>
      <c r="Y18" s="333"/>
      <c r="Z18" s="324"/>
      <c r="AA18" s="332"/>
      <c r="AB18" s="332"/>
      <c r="AC18" s="324"/>
    </row>
    <row r="19" spans="1:29" ht="11.25" customHeight="1">
      <c r="A19" s="294"/>
      <c r="B19" s="295"/>
      <c r="C19" s="295"/>
      <c r="D19" s="296"/>
      <c r="E19" s="297"/>
      <c r="F19" s="297"/>
      <c r="G19" s="297"/>
      <c r="H19" s="297"/>
      <c r="I19" s="297"/>
      <c r="J19" s="297"/>
      <c r="K19" s="297"/>
      <c r="L19" s="297"/>
      <c r="M19" s="297"/>
      <c r="N19" s="298"/>
      <c r="O19" s="328"/>
      <c r="P19" s="328"/>
      <c r="Q19" s="300"/>
      <c r="R19" s="293"/>
      <c r="S19" s="293"/>
      <c r="T19" s="305"/>
      <c r="U19" s="293"/>
      <c r="V19" s="293"/>
      <c r="W19" s="305"/>
      <c r="X19" s="301"/>
      <c r="Y19" s="301"/>
      <c r="Z19" s="305"/>
      <c r="AA19" s="293"/>
      <c r="AB19" s="293"/>
      <c r="AC19" s="305"/>
    </row>
    <row r="20" spans="1:53" s="315" customFormat="1" ht="19.5" customHeight="1">
      <c r="A20" s="309" t="s">
        <v>577</v>
      </c>
      <c r="B20" s="563" t="s">
        <v>26</v>
      </c>
      <c r="C20" s="310" t="s">
        <v>14</v>
      </c>
      <c r="D20" s="565"/>
      <c r="E20" s="311"/>
      <c r="F20" s="311"/>
      <c r="G20" s="311">
        <v>1021348</v>
      </c>
      <c r="H20" s="311"/>
      <c r="I20" s="311"/>
      <c r="J20" s="311"/>
      <c r="K20" s="311">
        <v>516790</v>
      </c>
      <c r="L20" s="311"/>
      <c r="M20" s="311"/>
      <c r="N20" s="334">
        <f>SUM(E20:L20)</f>
        <v>1538138</v>
      </c>
      <c r="O20" s="335"/>
      <c r="P20" s="335"/>
      <c r="Q20" s="312"/>
      <c r="R20" s="313"/>
      <c r="S20" s="313"/>
      <c r="T20" s="336"/>
      <c r="U20" s="314"/>
      <c r="V20" s="314"/>
      <c r="W20" s="336"/>
      <c r="X20" s="314"/>
      <c r="Y20" s="337"/>
      <c r="Z20" s="336"/>
      <c r="AA20" s="314"/>
      <c r="AB20" s="314"/>
      <c r="AC20" s="336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</row>
    <row r="21" spans="1:53" s="315" customFormat="1" ht="19.5" customHeight="1">
      <c r="A21" s="339" t="s">
        <v>226</v>
      </c>
      <c r="B21" s="340" t="s">
        <v>27</v>
      </c>
      <c r="C21" s="310"/>
      <c r="D21" s="341">
        <v>0</v>
      </c>
      <c r="E21" s="334">
        <f aca="true" t="shared" si="2" ref="E21:L21">SUM(E20:E20)</f>
        <v>0</v>
      </c>
      <c r="F21" s="334">
        <f t="shared" si="2"/>
        <v>0</v>
      </c>
      <c r="G21" s="334">
        <f t="shared" si="2"/>
        <v>1021348</v>
      </c>
      <c r="H21" s="334">
        <f t="shared" si="2"/>
        <v>0</v>
      </c>
      <c r="I21" s="334">
        <f t="shared" si="2"/>
        <v>0</v>
      </c>
      <c r="J21" s="334">
        <f t="shared" si="2"/>
        <v>0</v>
      </c>
      <c r="K21" s="334">
        <f t="shared" si="2"/>
        <v>516790</v>
      </c>
      <c r="L21" s="334">
        <f t="shared" si="2"/>
        <v>0</v>
      </c>
      <c r="M21" s="334">
        <f>SUM(M20:M20)</f>
        <v>0</v>
      </c>
      <c r="N21" s="387">
        <f>SUM(N20:N20)</f>
        <v>1538138</v>
      </c>
      <c r="O21" s="335"/>
      <c r="P21" s="335"/>
      <c r="Q21" s="312"/>
      <c r="R21" s="313"/>
      <c r="S21" s="313"/>
      <c r="T21" s="336"/>
      <c r="U21" s="314"/>
      <c r="V21" s="314"/>
      <c r="W21" s="336"/>
      <c r="X21" s="314"/>
      <c r="Y21" s="337"/>
      <c r="Z21" s="336"/>
      <c r="AA21" s="314"/>
      <c r="AB21" s="314"/>
      <c r="AC21" s="336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</row>
    <row r="22" spans="1:29" ht="12.75" customHeight="1">
      <c r="A22" s="294"/>
      <c r="B22" s="295"/>
      <c r="C22" s="295"/>
      <c r="D22" s="296"/>
      <c r="E22" s="298"/>
      <c r="F22" s="298"/>
      <c r="G22" s="297"/>
      <c r="H22" s="297"/>
      <c r="I22" s="297"/>
      <c r="J22" s="298"/>
      <c r="K22" s="298"/>
      <c r="L22" s="298"/>
      <c r="M22" s="298"/>
      <c r="N22" s="298"/>
      <c r="O22" s="303"/>
      <c r="P22" s="303"/>
      <c r="Q22" s="342"/>
      <c r="R22" s="304"/>
      <c r="S22" s="304"/>
      <c r="T22" s="305"/>
      <c r="U22" s="304"/>
      <c r="V22" s="304"/>
      <c r="W22" s="305"/>
      <c r="X22" s="306"/>
      <c r="Y22" s="306"/>
      <c r="Z22" s="307"/>
      <c r="AA22" s="304"/>
      <c r="AB22" s="304"/>
      <c r="AC22" s="305"/>
    </row>
    <row r="23" spans="1:29" ht="19.5" customHeight="1">
      <c r="A23" s="294" t="s">
        <v>28</v>
      </c>
      <c r="B23" s="73" t="s">
        <v>29</v>
      </c>
      <c r="C23" s="295" t="s">
        <v>14</v>
      </c>
      <c r="D23" s="296"/>
      <c r="E23" s="297"/>
      <c r="F23" s="297"/>
      <c r="G23" s="297">
        <v>2575262</v>
      </c>
      <c r="H23" s="297"/>
      <c r="I23" s="297"/>
      <c r="J23" s="297"/>
      <c r="K23" s="297"/>
      <c r="L23" s="297"/>
      <c r="M23" s="297"/>
      <c r="N23" s="298">
        <f>SUM(E23:L23)</f>
        <v>2575262</v>
      </c>
      <c r="O23" s="328"/>
      <c r="P23" s="328"/>
      <c r="Q23" s="300"/>
      <c r="R23" s="293"/>
      <c r="S23" s="293"/>
      <c r="T23" s="305"/>
      <c r="U23" s="301"/>
      <c r="V23" s="301"/>
      <c r="W23" s="305"/>
      <c r="X23" s="301"/>
      <c r="Y23" s="301"/>
      <c r="Z23" s="305"/>
      <c r="AA23" s="301"/>
      <c r="AB23" s="301"/>
      <c r="AC23" s="305"/>
    </row>
    <row r="24" spans="1:53" ht="19.5" customHeight="1">
      <c r="A24" s="294" t="s">
        <v>30</v>
      </c>
      <c r="B24" s="73" t="s">
        <v>31</v>
      </c>
      <c r="C24" s="295" t="s">
        <v>14</v>
      </c>
      <c r="D24" s="296">
        <v>1</v>
      </c>
      <c r="E24" s="297">
        <v>2340711</v>
      </c>
      <c r="F24" s="297">
        <v>603007</v>
      </c>
      <c r="G24" s="297">
        <v>2656319</v>
      </c>
      <c r="H24" s="297"/>
      <c r="I24" s="297"/>
      <c r="J24" s="297">
        <v>850900</v>
      </c>
      <c r="K24" s="297"/>
      <c r="L24" s="297"/>
      <c r="M24" s="297"/>
      <c r="N24" s="298">
        <f>SUM(E24:L24)</f>
        <v>6450937</v>
      </c>
      <c r="O24" s="328"/>
      <c r="P24" s="328"/>
      <c r="Q24" s="299"/>
      <c r="R24" s="293"/>
      <c r="S24" s="293"/>
      <c r="T24" s="305"/>
      <c r="U24" s="301"/>
      <c r="V24" s="301"/>
      <c r="W24" s="305"/>
      <c r="X24" s="301"/>
      <c r="Y24" s="306"/>
      <c r="Z24" s="305"/>
      <c r="AA24" s="301"/>
      <c r="AB24" s="301"/>
      <c r="AC24" s="305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</row>
    <row r="25" spans="1:29" ht="19.5" customHeight="1">
      <c r="A25" s="294" t="s">
        <v>572</v>
      </c>
      <c r="B25" s="73" t="s">
        <v>32</v>
      </c>
      <c r="C25" s="295" t="s">
        <v>14</v>
      </c>
      <c r="D25" s="880"/>
      <c r="E25" s="297">
        <v>1531799</v>
      </c>
      <c r="F25" s="297">
        <v>286793</v>
      </c>
      <c r="G25" s="297">
        <v>4020142</v>
      </c>
      <c r="H25" s="297"/>
      <c r="I25" s="297">
        <v>278639</v>
      </c>
      <c r="J25" s="297">
        <v>532190</v>
      </c>
      <c r="K25" s="297">
        <v>4482632</v>
      </c>
      <c r="L25" s="297"/>
      <c r="M25" s="297"/>
      <c r="N25" s="298">
        <f>SUM(E25:L25)</f>
        <v>11132195</v>
      </c>
      <c r="O25" s="328"/>
      <c r="P25" s="328"/>
      <c r="Q25" s="299"/>
      <c r="R25" s="293"/>
      <c r="S25" s="293"/>
      <c r="T25" s="305"/>
      <c r="U25" s="301"/>
      <c r="V25" s="301"/>
      <c r="W25" s="305"/>
      <c r="X25" s="301"/>
      <c r="Y25" s="329"/>
      <c r="Z25" s="305"/>
      <c r="AA25" s="301"/>
      <c r="AB25" s="301"/>
      <c r="AC25" s="305"/>
    </row>
    <row r="26" spans="1:29" s="287" customFormat="1" ht="19.5" customHeight="1">
      <c r="A26" s="343" t="s">
        <v>227</v>
      </c>
      <c r="B26" s="317" t="s">
        <v>33</v>
      </c>
      <c r="C26" s="318"/>
      <c r="D26" s="319">
        <v>1</v>
      </c>
      <c r="E26" s="320">
        <f aca="true" t="shared" si="3" ref="E26:L26">SUM(E23:E25)</f>
        <v>3872510</v>
      </c>
      <c r="F26" s="320">
        <f t="shared" si="3"/>
        <v>889800</v>
      </c>
      <c r="G26" s="320">
        <f t="shared" si="3"/>
        <v>9251723</v>
      </c>
      <c r="H26" s="320">
        <f t="shared" si="3"/>
        <v>0</v>
      </c>
      <c r="I26" s="320">
        <f t="shared" si="3"/>
        <v>278639</v>
      </c>
      <c r="J26" s="320">
        <f t="shared" si="3"/>
        <v>1383090</v>
      </c>
      <c r="K26" s="320">
        <f t="shared" si="3"/>
        <v>4482632</v>
      </c>
      <c r="L26" s="320">
        <f t="shared" si="3"/>
        <v>0</v>
      </c>
      <c r="M26" s="320">
        <f>SUM(M23:M25)</f>
        <v>0</v>
      </c>
      <c r="N26" s="320">
        <f>SUM(N23:N25)</f>
        <v>20158394</v>
      </c>
      <c r="O26" s="330"/>
      <c r="P26" s="330"/>
      <c r="Q26" s="321"/>
      <c r="R26" s="332"/>
      <c r="S26" s="332"/>
      <c r="T26" s="324"/>
      <c r="U26" s="333"/>
      <c r="V26" s="333"/>
      <c r="W26" s="324"/>
      <c r="X26" s="333"/>
      <c r="Y26" s="344"/>
      <c r="Z26" s="324"/>
      <c r="AA26" s="333"/>
      <c r="AB26" s="333"/>
      <c r="AC26" s="324"/>
    </row>
    <row r="27" spans="1:29" ht="8.25" customHeight="1">
      <c r="A27" s="294"/>
      <c r="B27" s="295"/>
      <c r="C27" s="295"/>
      <c r="D27" s="296"/>
      <c r="E27" s="297"/>
      <c r="F27" s="297"/>
      <c r="G27" s="297"/>
      <c r="H27" s="297"/>
      <c r="I27" s="297"/>
      <c r="J27" s="297"/>
      <c r="K27" s="297"/>
      <c r="L27" s="297"/>
      <c r="M27" s="297"/>
      <c r="N27" s="298"/>
      <c r="O27" s="328"/>
      <c r="P27" s="328"/>
      <c r="Q27" s="299"/>
      <c r="R27" s="293"/>
      <c r="S27" s="293"/>
      <c r="T27" s="305"/>
      <c r="U27" s="301"/>
      <c r="V27" s="301"/>
      <c r="W27" s="305"/>
      <c r="X27" s="301"/>
      <c r="Y27" s="329"/>
      <c r="Z27" s="305"/>
      <c r="AA27" s="301"/>
      <c r="AB27" s="301"/>
      <c r="AC27" s="305"/>
    </row>
    <row r="28" spans="1:29" ht="19.5" customHeight="1">
      <c r="A28" s="294" t="s">
        <v>34</v>
      </c>
      <c r="B28" s="73" t="s">
        <v>35</v>
      </c>
      <c r="C28" s="295" t="s">
        <v>14</v>
      </c>
      <c r="D28" s="296">
        <v>4</v>
      </c>
      <c r="E28" s="297">
        <v>13202653</v>
      </c>
      <c r="F28" s="297">
        <v>3247020</v>
      </c>
      <c r="G28" s="297">
        <v>3327049</v>
      </c>
      <c r="H28" s="297"/>
      <c r="I28" s="297"/>
      <c r="J28" s="297">
        <v>1941489</v>
      </c>
      <c r="K28" s="297"/>
      <c r="L28" s="297"/>
      <c r="M28" s="297"/>
      <c r="N28" s="298">
        <f>SUM(E28:L28)</f>
        <v>21718211</v>
      </c>
      <c r="O28" s="328"/>
      <c r="P28" s="328"/>
      <c r="Q28" s="299"/>
      <c r="R28" s="301"/>
      <c r="S28" s="301"/>
      <c r="T28" s="305"/>
      <c r="U28" s="301"/>
      <c r="V28" s="301"/>
      <c r="W28" s="305"/>
      <c r="X28" s="301"/>
      <c r="Y28" s="329"/>
      <c r="Z28" s="305"/>
      <c r="AA28" s="301"/>
      <c r="AB28" s="301"/>
      <c r="AC28" s="305"/>
    </row>
    <row r="29" spans="1:29" ht="19.5" customHeight="1">
      <c r="A29" s="294" t="s">
        <v>36</v>
      </c>
      <c r="B29" s="73" t="s">
        <v>37</v>
      </c>
      <c r="C29" s="295" t="s">
        <v>14</v>
      </c>
      <c r="D29" s="296"/>
      <c r="E29" s="297">
        <v>600000</v>
      </c>
      <c r="F29" s="297">
        <v>111150</v>
      </c>
      <c r="G29" s="297">
        <v>5459811</v>
      </c>
      <c r="H29" s="297"/>
      <c r="I29" s="297">
        <v>51330</v>
      </c>
      <c r="J29" s="297"/>
      <c r="K29" s="297"/>
      <c r="L29" s="297"/>
      <c r="M29" s="297"/>
      <c r="N29" s="298">
        <f>SUM(E29:L29)</f>
        <v>6222291</v>
      </c>
      <c r="O29" s="328"/>
      <c r="P29" s="328"/>
      <c r="Q29" s="299"/>
      <c r="R29" s="301"/>
      <c r="S29" s="301"/>
      <c r="T29" s="305"/>
      <c r="U29" s="301"/>
      <c r="V29" s="301"/>
      <c r="W29" s="305"/>
      <c r="X29" s="301"/>
      <c r="Y29" s="329"/>
      <c r="Z29" s="305"/>
      <c r="AA29" s="301"/>
      <c r="AB29" s="301"/>
      <c r="AC29" s="305"/>
    </row>
    <row r="30" spans="1:29" ht="19.5" customHeight="1">
      <c r="A30" s="294" t="s">
        <v>38</v>
      </c>
      <c r="B30" s="73" t="s">
        <v>39</v>
      </c>
      <c r="C30" s="295" t="s">
        <v>14</v>
      </c>
      <c r="D30" s="296">
        <v>1</v>
      </c>
      <c r="E30" s="297">
        <v>3152445</v>
      </c>
      <c r="F30" s="297">
        <v>786117</v>
      </c>
      <c r="G30" s="297">
        <v>327747</v>
      </c>
      <c r="H30" s="297"/>
      <c r="I30" s="297"/>
      <c r="J30" s="297">
        <v>114500</v>
      </c>
      <c r="K30" s="297"/>
      <c r="L30" s="297"/>
      <c r="M30" s="297"/>
      <c r="N30" s="298">
        <f>SUM(E30:L30)</f>
        <v>4380809</v>
      </c>
      <c r="O30" s="328"/>
      <c r="P30" s="328"/>
      <c r="Q30" s="299"/>
      <c r="R30" s="301"/>
      <c r="S30" s="301"/>
      <c r="T30" s="305"/>
      <c r="U30" s="301"/>
      <c r="V30" s="301"/>
      <c r="W30" s="305"/>
      <c r="X30" s="301"/>
      <c r="Y30" s="329"/>
      <c r="Z30" s="305"/>
      <c r="AA30" s="301"/>
      <c r="AB30" s="301"/>
      <c r="AC30" s="305"/>
    </row>
    <row r="31" spans="1:29" ht="19.5" customHeight="1">
      <c r="A31" s="294" t="s">
        <v>874</v>
      </c>
      <c r="B31" s="73" t="s">
        <v>875</v>
      </c>
      <c r="C31" s="295" t="s">
        <v>14</v>
      </c>
      <c r="D31" s="296"/>
      <c r="E31" s="297"/>
      <c r="F31" s="297"/>
      <c r="G31" s="297"/>
      <c r="H31" s="297"/>
      <c r="I31" s="297">
        <v>242716</v>
      </c>
      <c r="J31" s="297"/>
      <c r="K31" s="297"/>
      <c r="L31" s="297"/>
      <c r="M31" s="297"/>
      <c r="N31" s="298">
        <f>SUM(E31:L31)</f>
        <v>242716</v>
      </c>
      <c r="O31" s="328"/>
      <c r="P31" s="328"/>
      <c r="Q31" s="299"/>
      <c r="R31" s="301"/>
      <c r="S31" s="301"/>
      <c r="T31" s="305"/>
      <c r="U31" s="301"/>
      <c r="V31" s="301"/>
      <c r="W31" s="305"/>
      <c r="X31" s="301"/>
      <c r="Y31" s="329"/>
      <c r="Z31" s="305"/>
      <c r="AA31" s="301"/>
      <c r="AB31" s="301"/>
      <c r="AC31" s="305"/>
    </row>
    <row r="32" spans="1:29" s="287" customFormat="1" ht="19.5" customHeight="1">
      <c r="A32" s="343" t="s">
        <v>228</v>
      </c>
      <c r="B32" s="317" t="s">
        <v>40</v>
      </c>
      <c r="C32" s="318"/>
      <c r="D32" s="319">
        <f>SUM(D28:D30)</f>
        <v>5</v>
      </c>
      <c r="E32" s="320">
        <f>SUM(E28:E31)</f>
        <v>16955098</v>
      </c>
      <c r="F32" s="320">
        <f aca="true" t="shared" si="4" ref="F32:M32">SUM(F28:F31)</f>
        <v>4144287</v>
      </c>
      <c r="G32" s="320">
        <f t="shared" si="4"/>
        <v>9114607</v>
      </c>
      <c r="H32" s="320">
        <f t="shared" si="4"/>
        <v>0</v>
      </c>
      <c r="I32" s="320">
        <f t="shared" si="4"/>
        <v>294046</v>
      </c>
      <c r="J32" s="320">
        <f t="shared" si="4"/>
        <v>2055989</v>
      </c>
      <c r="K32" s="320">
        <f t="shared" si="4"/>
        <v>0</v>
      </c>
      <c r="L32" s="320">
        <f t="shared" si="4"/>
        <v>0</v>
      </c>
      <c r="M32" s="320">
        <f t="shared" si="4"/>
        <v>0</v>
      </c>
      <c r="N32" s="320">
        <f>SUM(N28:N31)</f>
        <v>32564027</v>
      </c>
      <c r="O32" s="321"/>
      <c r="P32" s="321"/>
      <c r="Q32" s="321"/>
      <c r="R32" s="333"/>
      <c r="S32" s="333"/>
      <c r="T32" s="324"/>
      <c r="U32" s="333"/>
      <c r="V32" s="333"/>
      <c r="W32" s="324"/>
      <c r="X32" s="333"/>
      <c r="Y32" s="344"/>
      <c r="Z32" s="324"/>
      <c r="AA32" s="333"/>
      <c r="AB32" s="333"/>
      <c r="AC32" s="324"/>
    </row>
    <row r="33" spans="1:29" ht="11.25" customHeight="1">
      <c r="A33" s="294"/>
      <c r="B33" s="295"/>
      <c r="C33" s="295"/>
      <c r="D33" s="296"/>
      <c r="E33" s="297"/>
      <c r="F33" s="297"/>
      <c r="G33" s="297"/>
      <c r="H33" s="297"/>
      <c r="I33" s="297"/>
      <c r="J33" s="297"/>
      <c r="K33" s="297"/>
      <c r="L33" s="297"/>
      <c r="M33" s="297"/>
      <c r="N33" s="298"/>
      <c r="O33" s="299"/>
      <c r="P33" s="299"/>
      <c r="Q33" s="299"/>
      <c r="R33" s="301"/>
      <c r="S33" s="301"/>
      <c r="T33" s="305"/>
      <c r="U33" s="301"/>
      <c r="V33" s="301"/>
      <c r="W33" s="305"/>
      <c r="X33" s="301"/>
      <c r="Y33" s="329"/>
      <c r="Z33" s="305"/>
      <c r="AA33" s="301"/>
      <c r="AB33" s="301"/>
      <c r="AC33" s="305"/>
    </row>
    <row r="34" spans="1:29" ht="19.5" customHeight="1">
      <c r="A34" s="294" t="s">
        <v>576</v>
      </c>
      <c r="B34" s="73" t="s">
        <v>41</v>
      </c>
      <c r="C34" s="295" t="s">
        <v>14</v>
      </c>
      <c r="D34" s="296"/>
      <c r="E34" s="297">
        <v>30000</v>
      </c>
      <c r="F34" s="297">
        <v>5940</v>
      </c>
      <c r="G34" s="297">
        <v>3233477</v>
      </c>
      <c r="H34" s="297"/>
      <c r="I34" s="297">
        <v>6400000</v>
      </c>
      <c r="J34" s="297"/>
      <c r="K34" s="297"/>
      <c r="L34" s="297">
        <v>4500000</v>
      </c>
      <c r="M34" s="297"/>
      <c r="N34" s="298">
        <f aca="true" t="shared" si="5" ref="N34:N39">SUM(E34:L34)</f>
        <v>14169417</v>
      </c>
      <c r="O34" s="328"/>
      <c r="P34" s="328"/>
      <c r="Q34" s="299"/>
      <c r="R34" s="293"/>
      <c r="S34" s="293"/>
      <c r="T34" s="305"/>
      <c r="U34" s="301"/>
      <c r="V34" s="301"/>
      <c r="W34" s="305"/>
      <c r="X34" s="301"/>
      <c r="Y34" s="329"/>
      <c r="Z34" s="305"/>
      <c r="AA34" s="301"/>
      <c r="AB34" s="301"/>
      <c r="AC34" s="305"/>
    </row>
    <row r="35" spans="1:29" ht="19.5" customHeight="1">
      <c r="A35" s="294" t="s">
        <v>624</v>
      </c>
      <c r="B35" s="73" t="s">
        <v>625</v>
      </c>
      <c r="C35" s="295" t="s">
        <v>14</v>
      </c>
      <c r="D35" s="296"/>
      <c r="E35" s="297"/>
      <c r="F35" s="297"/>
      <c r="G35" s="297">
        <v>927749</v>
      </c>
      <c r="H35" s="297"/>
      <c r="I35" s="297"/>
      <c r="J35" s="297"/>
      <c r="K35" s="297"/>
      <c r="L35" s="297"/>
      <c r="M35" s="297"/>
      <c r="N35" s="298">
        <f t="shared" si="5"/>
        <v>927749</v>
      </c>
      <c r="O35" s="328"/>
      <c r="P35" s="328"/>
      <c r="Q35" s="299"/>
      <c r="R35" s="293"/>
      <c r="S35" s="293"/>
      <c r="T35" s="305"/>
      <c r="U35" s="301"/>
      <c r="V35" s="301"/>
      <c r="W35" s="305"/>
      <c r="X35" s="301"/>
      <c r="Y35" s="329"/>
      <c r="Z35" s="305"/>
      <c r="AA35" s="301"/>
      <c r="AB35" s="301"/>
      <c r="AC35" s="305"/>
    </row>
    <row r="36" spans="1:29" ht="19.5" customHeight="1">
      <c r="A36" s="294" t="s">
        <v>42</v>
      </c>
      <c r="B36" s="73" t="s">
        <v>43</v>
      </c>
      <c r="C36" s="295" t="s">
        <v>14</v>
      </c>
      <c r="D36" s="296"/>
      <c r="E36" s="297"/>
      <c r="F36" s="297"/>
      <c r="G36" s="297">
        <v>93015</v>
      </c>
      <c r="H36" s="297"/>
      <c r="I36" s="297"/>
      <c r="J36" s="297"/>
      <c r="K36" s="297"/>
      <c r="L36" s="297"/>
      <c r="M36" s="297"/>
      <c r="N36" s="298">
        <f t="shared" si="5"/>
        <v>93015</v>
      </c>
      <c r="O36" s="328"/>
      <c r="P36" s="328"/>
      <c r="Q36" s="299"/>
      <c r="R36" s="293"/>
      <c r="S36" s="293"/>
      <c r="T36" s="305"/>
      <c r="U36" s="301"/>
      <c r="V36" s="301"/>
      <c r="W36" s="305"/>
      <c r="X36" s="301"/>
      <c r="Y36" s="329"/>
      <c r="Z36" s="305"/>
      <c r="AA36" s="301"/>
      <c r="AB36" s="301"/>
      <c r="AC36" s="305"/>
    </row>
    <row r="37" spans="1:29" ht="19.5" customHeight="1">
      <c r="A37" s="294" t="s">
        <v>44</v>
      </c>
      <c r="B37" s="73" t="s">
        <v>45</v>
      </c>
      <c r="C37" s="295" t="s">
        <v>14</v>
      </c>
      <c r="D37" s="296"/>
      <c r="E37" s="297"/>
      <c r="F37" s="297"/>
      <c r="G37" s="297">
        <v>115734</v>
      </c>
      <c r="H37" s="297"/>
      <c r="I37" s="297">
        <v>30000</v>
      </c>
      <c r="J37" s="297"/>
      <c r="K37" s="297"/>
      <c r="L37" s="297"/>
      <c r="M37" s="297"/>
      <c r="N37" s="298">
        <f t="shared" si="5"/>
        <v>145734</v>
      </c>
      <c r="O37" s="328"/>
      <c r="P37" s="328"/>
      <c r="Q37" s="299"/>
      <c r="R37" s="293"/>
      <c r="S37" s="293"/>
      <c r="T37" s="305"/>
      <c r="U37" s="301"/>
      <c r="V37" s="301"/>
      <c r="W37" s="305"/>
      <c r="X37" s="301"/>
      <c r="Y37" s="329"/>
      <c r="Z37" s="305"/>
      <c r="AA37" s="301"/>
      <c r="AB37" s="301"/>
      <c r="AC37" s="305"/>
    </row>
    <row r="38" spans="1:29" ht="19.5" customHeight="1">
      <c r="A38" s="294" t="s">
        <v>574</v>
      </c>
      <c r="B38" s="73" t="s">
        <v>46</v>
      </c>
      <c r="C38" s="295" t="s">
        <v>14</v>
      </c>
      <c r="D38" s="296">
        <v>2</v>
      </c>
      <c r="E38" s="297">
        <v>3898182</v>
      </c>
      <c r="F38" s="297">
        <v>1052232</v>
      </c>
      <c r="G38" s="297">
        <v>6515084</v>
      </c>
      <c r="H38" s="297"/>
      <c r="I38" s="297"/>
      <c r="J38" s="297">
        <v>1298735</v>
      </c>
      <c r="K38" s="297"/>
      <c r="L38" s="297"/>
      <c r="M38" s="297"/>
      <c r="N38" s="298">
        <f t="shared" si="5"/>
        <v>12764233</v>
      </c>
      <c r="O38" s="328"/>
      <c r="P38" s="328"/>
      <c r="Q38" s="299"/>
      <c r="R38" s="293"/>
      <c r="S38" s="293"/>
      <c r="T38" s="305"/>
      <c r="U38" s="301"/>
      <c r="V38" s="301"/>
      <c r="W38" s="305"/>
      <c r="X38" s="301"/>
      <c r="Y38" s="329"/>
      <c r="Z38" s="305"/>
      <c r="AA38" s="301"/>
      <c r="AB38" s="301"/>
      <c r="AC38" s="305"/>
    </row>
    <row r="39" spans="1:29" ht="19.5" customHeight="1">
      <c r="A39" s="294" t="s">
        <v>626</v>
      </c>
      <c r="B39" s="73" t="s">
        <v>627</v>
      </c>
      <c r="C39" s="295" t="s">
        <v>628</v>
      </c>
      <c r="D39" s="296"/>
      <c r="E39" s="297"/>
      <c r="F39" s="297"/>
      <c r="G39" s="297"/>
      <c r="H39" s="297"/>
      <c r="I39" s="297">
        <v>870000</v>
      </c>
      <c r="J39" s="297"/>
      <c r="K39" s="297"/>
      <c r="L39" s="297"/>
      <c r="M39" s="297"/>
      <c r="N39" s="298">
        <f t="shared" si="5"/>
        <v>870000</v>
      </c>
      <c r="O39" s="328"/>
      <c r="P39" s="328"/>
      <c r="Q39" s="299"/>
      <c r="R39" s="293"/>
      <c r="S39" s="293"/>
      <c r="T39" s="305"/>
      <c r="U39" s="301"/>
      <c r="V39" s="301"/>
      <c r="W39" s="305"/>
      <c r="X39" s="301"/>
      <c r="Y39" s="329"/>
      <c r="Z39" s="305"/>
      <c r="AA39" s="301"/>
      <c r="AB39" s="301"/>
      <c r="AC39" s="305"/>
    </row>
    <row r="40" spans="1:29" s="287" customFormat="1" ht="19.5" customHeight="1">
      <c r="A40" s="343" t="s">
        <v>229</v>
      </c>
      <c r="B40" s="317" t="s">
        <v>47</v>
      </c>
      <c r="C40" s="318"/>
      <c r="D40" s="319">
        <f>D38</f>
        <v>2</v>
      </c>
      <c r="E40" s="320">
        <f aca="true" t="shared" si="6" ref="E40:M40">SUM(E34:E39)</f>
        <v>3928182</v>
      </c>
      <c r="F40" s="320">
        <f t="shared" si="6"/>
        <v>1058172</v>
      </c>
      <c r="G40" s="320">
        <f t="shared" si="6"/>
        <v>10885059</v>
      </c>
      <c r="H40" s="320">
        <f t="shared" si="6"/>
        <v>0</v>
      </c>
      <c r="I40" s="320">
        <f t="shared" si="6"/>
        <v>7300000</v>
      </c>
      <c r="J40" s="320">
        <f t="shared" si="6"/>
        <v>1298735</v>
      </c>
      <c r="K40" s="320">
        <f t="shared" si="6"/>
        <v>0</v>
      </c>
      <c r="L40" s="320">
        <f t="shared" si="6"/>
        <v>4500000</v>
      </c>
      <c r="M40" s="320">
        <f t="shared" si="6"/>
        <v>0</v>
      </c>
      <c r="N40" s="320">
        <f>SUM(N34:N39)</f>
        <v>28970148</v>
      </c>
      <c r="O40" s="330"/>
      <c r="P40" s="330"/>
      <c r="Q40" s="322"/>
      <c r="R40" s="323"/>
      <c r="S40" s="323"/>
      <c r="T40" s="324"/>
      <c r="U40" s="323"/>
      <c r="V40" s="323"/>
      <c r="W40" s="324"/>
      <c r="X40" s="325"/>
      <c r="Y40" s="325"/>
      <c r="Z40" s="324"/>
      <c r="AA40" s="327"/>
      <c r="AB40" s="327"/>
      <c r="AC40" s="324"/>
    </row>
    <row r="41" spans="1:29" ht="12.75" customHeight="1">
      <c r="A41" s="345"/>
      <c r="B41" s="346"/>
      <c r="C41" s="346"/>
      <c r="D41" s="566"/>
      <c r="E41" s="297"/>
      <c r="F41" s="297"/>
      <c r="G41" s="297"/>
      <c r="H41" s="297"/>
      <c r="I41" s="297"/>
      <c r="J41" s="297"/>
      <c r="K41" s="297"/>
      <c r="L41" s="297"/>
      <c r="M41" s="297"/>
      <c r="N41" s="298"/>
      <c r="O41" s="328"/>
      <c r="P41" s="328"/>
      <c r="Q41" s="299"/>
      <c r="R41" s="293"/>
      <c r="S41" s="293"/>
      <c r="T41" s="305"/>
      <c r="U41" s="301"/>
      <c r="V41" s="301"/>
      <c r="W41" s="305"/>
      <c r="X41" s="301"/>
      <c r="Y41" s="329"/>
      <c r="Z41" s="305"/>
      <c r="AA41" s="301"/>
      <c r="AB41" s="301"/>
      <c r="AC41" s="305"/>
    </row>
    <row r="42" spans="1:29" ht="19.5" customHeight="1">
      <c r="A42" s="294" t="s">
        <v>876</v>
      </c>
      <c r="B42" s="73" t="s">
        <v>877</v>
      </c>
      <c r="C42" s="295" t="s">
        <v>14</v>
      </c>
      <c r="D42" s="880"/>
      <c r="E42" s="297">
        <v>63750</v>
      </c>
      <c r="F42" s="297">
        <v>14025</v>
      </c>
      <c r="G42" s="297"/>
      <c r="H42" s="297"/>
      <c r="I42" s="297"/>
      <c r="J42" s="297"/>
      <c r="K42" s="297"/>
      <c r="L42" s="297"/>
      <c r="M42" s="297"/>
      <c r="N42" s="298">
        <f>SUM(E42:L42)</f>
        <v>77775</v>
      </c>
      <c r="O42" s="328"/>
      <c r="P42" s="328"/>
      <c r="Q42" s="299"/>
      <c r="R42" s="293"/>
      <c r="S42" s="293"/>
      <c r="T42" s="305"/>
      <c r="U42" s="301"/>
      <c r="V42" s="301"/>
      <c r="W42" s="305"/>
      <c r="X42" s="301"/>
      <c r="Y42" s="329"/>
      <c r="Z42" s="305"/>
      <c r="AA42" s="301"/>
      <c r="AB42" s="301"/>
      <c r="AC42" s="305"/>
    </row>
    <row r="43" spans="1:29" ht="19.5" customHeight="1">
      <c r="A43" s="294" t="s">
        <v>629</v>
      </c>
      <c r="B43" s="73" t="s">
        <v>630</v>
      </c>
      <c r="C43" s="295" t="s">
        <v>14</v>
      </c>
      <c r="D43" s="296"/>
      <c r="E43" s="297">
        <v>649803</v>
      </c>
      <c r="F43" s="297">
        <v>367459</v>
      </c>
      <c r="G43" s="297">
        <v>377311</v>
      </c>
      <c r="H43" s="297"/>
      <c r="I43" s="297"/>
      <c r="J43" s="297"/>
      <c r="K43" s="297"/>
      <c r="L43" s="297"/>
      <c r="M43" s="297"/>
      <c r="N43" s="298">
        <f>SUM(E43:L43)</f>
        <v>1394573</v>
      </c>
      <c r="O43" s="328"/>
      <c r="P43" s="328"/>
      <c r="Q43" s="299"/>
      <c r="R43" s="293"/>
      <c r="S43" s="293"/>
      <c r="T43" s="305"/>
      <c r="U43" s="301"/>
      <c r="V43" s="301"/>
      <c r="W43" s="305"/>
      <c r="X43" s="301"/>
      <c r="Y43" s="329"/>
      <c r="Z43" s="305"/>
      <c r="AA43" s="301"/>
      <c r="AB43" s="301"/>
      <c r="AC43" s="305"/>
    </row>
    <row r="44" spans="1:29" s="287" customFormat="1" ht="19.5" customHeight="1">
      <c r="A44" s="343" t="s">
        <v>230</v>
      </c>
      <c r="B44" s="317" t="s">
        <v>48</v>
      </c>
      <c r="C44" s="318"/>
      <c r="D44" s="319">
        <f aca="true" t="shared" si="7" ref="D44:N44">SUM(D42:D43)</f>
        <v>0</v>
      </c>
      <c r="E44" s="320">
        <f t="shared" si="7"/>
        <v>713553</v>
      </c>
      <c r="F44" s="320">
        <f t="shared" si="7"/>
        <v>381484</v>
      </c>
      <c r="G44" s="320">
        <f t="shared" si="7"/>
        <v>377311</v>
      </c>
      <c r="H44" s="320">
        <f t="shared" si="7"/>
        <v>0</v>
      </c>
      <c r="I44" s="320">
        <f t="shared" si="7"/>
        <v>0</v>
      </c>
      <c r="J44" s="320">
        <f t="shared" si="7"/>
        <v>0</v>
      </c>
      <c r="K44" s="320">
        <f t="shared" si="7"/>
        <v>0</v>
      </c>
      <c r="L44" s="320">
        <f t="shared" si="7"/>
        <v>0</v>
      </c>
      <c r="M44" s="320">
        <f>SUM(M42:M43)</f>
        <v>0</v>
      </c>
      <c r="N44" s="320">
        <f t="shared" si="7"/>
        <v>1472348</v>
      </c>
      <c r="O44" s="330"/>
      <c r="P44" s="330"/>
      <c r="Q44" s="322"/>
      <c r="R44" s="323"/>
      <c r="S44" s="323"/>
      <c r="T44" s="324"/>
      <c r="U44" s="323"/>
      <c r="V44" s="323"/>
      <c r="W44" s="324"/>
      <c r="X44" s="325"/>
      <c r="Y44" s="325"/>
      <c r="Z44" s="324"/>
      <c r="AA44" s="327"/>
      <c r="AB44" s="327"/>
      <c r="AC44" s="324"/>
    </row>
    <row r="45" spans="1:29" ht="14.25" customHeight="1">
      <c r="A45" s="294"/>
      <c r="B45" s="295"/>
      <c r="C45" s="295"/>
      <c r="D45" s="296"/>
      <c r="E45" s="297"/>
      <c r="F45" s="297"/>
      <c r="G45" s="297"/>
      <c r="H45" s="297"/>
      <c r="I45" s="297"/>
      <c r="J45" s="297"/>
      <c r="K45" s="297"/>
      <c r="L45" s="297"/>
      <c r="M45" s="297"/>
      <c r="N45" s="298"/>
      <c r="O45" s="328"/>
      <c r="P45" s="328"/>
      <c r="Q45" s="299"/>
      <c r="R45" s="293"/>
      <c r="S45" s="293"/>
      <c r="T45" s="305"/>
      <c r="U45" s="301"/>
      <c r="V45" s="301"/>
      <c r="W45" s="305"/>
      <c r="X45" s="301"/>
      <c r="Y45" s="329"/>
      <c r="Z45" s="305"/>
      <c r="AA45" s="301"/>
      <c r="AB45" s="301"/>
      <c r="AC45" s="305"/>
    </row>
    <row r="46" spans="1:29" ht="19.5" customHeight="1">
      <c r="A46" s="294" t="s">
        <v>770</v>
      </c>
      <c r="B46" s="73" t="s">
        <v>771</v>
      </c>
      <c r="C46" s="295" t="s">
        <v>14</v>
      </c>
      <c r="D46" s="296"/>
      <c r="E46" s="297"/>
      <c r="F46" s="297"/>
      <c r="G46" s="297">
        <v>295659</v>
      </c>
      <c r="H46" s="297"/>
      <c r="I46" s="297"/>
      <c r="J46" s="297"/>
      <c r="K46" s="297"/>
      <c r="L46" s="297"/>
      <c r="M46" s="297"/>
      <c r="N46" s="298">
        <f>SUM(E46:L46)</f>
        <v>295659</v>
      </c>
      <c r="O46" s="328"/>
      <c r="P46" s="328"/>
      <c r="Q46" s="299"/>
      <c r="R46" s="293"/>
      <c r="S46" s="293"/>
      <c r="T46" s="305"/>
      <c r="U46" s="301"/>
      <c r="V46" s="301"/>
      <c r="W46" s="305"/>
      <c r="X46" s="301"/>
      <c r="Y46" s="329"/>
      <c r="Z46" s="305"/>
      <c r="AA46" s="301"/>
      <c r="AB46" s="301"/>
      <c r="AC46" s="305"/>
    </row>
    <row r="47" spans="1:29" ht="19.5" customHeight="1">
      <c r="A47" s="294" t="s">
        <v>772</v>
      </c>
      <c r="B47" s="73" t="s">
        <v>773</v>
      </c>
      <c r="C47" s="295" t="s">
        <v>14</v>
      </c>
      <c r="D47" s="296">
        <v>2</v>
      </c>
      <c r="E47" s="297">
        <v>5642028</v>
      </c>
      <c r="F47" s="297">
        <v>1393388</v>
      </c>
      <c r="G47" s="297">
        <v>490583</v>
      </c>
      <c r="H47" s="297"/>
      <c r="I47" s="297"/>
      <c r="J47" s="297">
        <v>45999</v>
      </c>
      <c r="K47" s="297"/>
      <c r="L47" s="297"/>
      <c r="M47" s="297"/>
      <c r="N47" s="298">
        <f>SUM(E47:L47)</f>
        <v>7571998</v>
      </c>
      <c r="O47" s="328"/>
      <c r="P47" s="328"/>
      <c r="Q47" s="299"/>
      <c r="R47" s="293"/>
      <c r="S47" s="293"/>
      <c r="T47" s="305"/>
      <c r="U47" s="301"/>
      <c r="V47" s="301"/>
      <c r="W47" s="305"/>
      <c r="X47" s="301"/>
      <c r="Y47" s="329"/>
      <c r="Z47" s="305"/>
      <c r="AA47" s="301"/>
      <c r="AB47" s="301"/>
      <c r="AC47" s="305"/>
    </row>
    <row r="48" spans="1:29" ht="19.5" customHeight="1">
      <c r="A48" s="294" t="s">
        <v>49</v>
      </c>
      <c r="B48" s="73" t="s">
        <v>50</v>
      </c>
      <c r="C48" s="295" t="s">
        <v>14</v>
      </c>
      <c r="D48" s="296"/>
      <c r="E48" s="297"/>
      <c r="F48" s="297"/>
      <c r="G48" s="297"/>
      <c r="H48" s="297">
        <v>314500</v>
      </c>
      <c r="I48" s="297"/>
      <c r="J48" s="297"/>
      <c r="K48" s="297"/>
      <c r="L48" s="297"/>
      <c r="M48" s="297"/>
      <c r="N48" s="298">
        <f>SUM(E48:L48)</f>
        <v>314500</v>
      </c>
      <c r="O48" s="328"/>
      <c r="P48" s="328"/>
      <c r="Q48" s="299"/>
      <c r="R48" s="293"/>
      <c r="S48" s="293"/>
      <c r="T48" s="305"/>
      <c r="U48" s="301"/>
      <c r="V48" s="301"/>
      <c r="W48" s="305"/>
      <c r="X48" s="301"/>
      <c r="Y48" s="329"/>
      <c r="Z48" s="305"/>
      <c r="AA48" s="301"/>
      <c r="AB48" s="301"/>
      <c r="AC48" s="305"/>
    </row>
    <row r="49" spans="1:29" ht="19.5" customHeight="1">
      <c r="A49" s="347">
        <v>107051</v>
      </c>
      <c r="B49" s="73" t="s">
        <v>51</v>
      </c>
      <c r="C49" s="295" t="s">
        <v>14</v>
      </c>
      <c r="D49" s="296">
        <v>1</v>
      </c>
      <c r="E49" s="297">
        <v>1105604</v>
      </c>
      <c r="F49" s="297">
        <v>260590</v>
      </c>
      <c r="G49" s="297">
        <v>262450</v>
      </c>
      <c r="H49" s="297"/>
      <c r="I49" s="297"/>
      <c r="J49" s="297"/>
      <c r="K49" s="297"/>
      <c r="L49" s="297"/>
      <c r="M49" s="297"/>
      <c r="N49" s="298">
        <f>SUM(D49:L49)</f>
        <v>1628645</v>
      </c>
      <c r="O49" s="328"/>
      <c r="P49" s="328"/>
      <c r="Q49" s="299"/>
      <c r="R49" s="301"/>
      <c r="S49" s="301"/>
      <c r="T49" s="305"/>
      <c r="U49" s="301"/>
      <c r="V49" s="301"/>
      <c r="W49" s="305"/>
      <c r="X49" s="301"/>
      <c r="Y49" s="329"/>
      <c r="Z49" s="305"/>
      <c r="AA49" s="305"/>
      <c r="AB49" s="305"/>
      <c r="AC49" s="305"/>
    </row>
    <row r="50" spans="1:29" s="315" customFormat="1" ht="19.5" customHeight="1">
      <c r="A50" s="348">
        <v>107060</v>
      </c>
      <c r="B50" s="73" t="s">
        <v>631</v>
      </c>
      <c r="C50" s="310" t="s">
        <v>14</v>
      </c>
      <c r="D50" s="565"/>
      <c r="E50" s="311"/>
      <c r="F50" s="311"/>
      <c r="G50" s="311">
        <v>190350</v>
      </c>
      <c r="H50" s="311">
        <v>5558873</v>
      </c>
      <c r="I50" s="311">
        <v>425000</v>
      </c>
      <c r="J50" s="311"/>
      <c r="K50" s="311"/>
      <c r="L50" s="311"/>
      <c r="M50" s="311"/>
      <c r="N50" s="298">
        <f>SUM(D50:L50)</f>
        <v>6174223</v>
      </c>
      <c r="O50" s="312"/>
      <c r="P50" s="312"/>
      <c r="Q50" s="312"/>
      <c r="R50" s="314"/>
      <c r="S50" s="314"/>
      <c r="T50" s="336"/>
      <c r="U50" s="314"/>
      <c r="V50" s="314"/>
      <c r="W50" s="336"/>
      <c r="X50" s="314"/>
      <c r="Y50" s="349"/>
      <c r="Z50" s="336"/>
      <c r="AA50" s="314"/>
      <c r="AB50" s="314"/>
      <c r="AC50" s="336"/>
    </row>
    <row r="51" spans="1:29" s="287" customFormat="1" ht="19.5" customHeight="1">
      <c r="A51" s="343" t="s">
        <v>231</v>
      </c>
      <c r="B51" s="317" t="s">
        <v>52</v>
      </c>
      <c r="C51" s="318"/>
      <c r="D51" s="319">
        <f>D47+D49</f>
        <v>3</v>
      </c>
      <c r="E51" s="320">
        <f>SUM(E46:E50)</f>
        <v>6747632</v>
      </c>
      <c r="F51" s="320">
        <f aca="true" t="shared" si="8" ref="F51:M51">SUM(F46:F50)</f>
        <v>1653978</v>
      </c>
      <c r="G51" s="320">
        <f t="shared" si="8"/>
        <v>1239042</v>
      </c>
      <c r="H51" s="320">
        <f t="shared" si="8"/>
        <v>5873373</v>
      </c>
      <c r="I51" s="320">
        <f t="shared" si="8"/>
        <v>425000</v>
      </c>
      <c r="J51" s="320">
        <f t="shared" si="8"/>
        <v>45999</v>
      </c>
      <c r="K51" s="320">
        <f t="shared" si="8"/>
        <v>0</v>
      </c>
      <c r="L51" s="320">
        <f t="shared" si="8"/>
        <v>0</v>
      </c>
      <c r="M51" s="320">
        <f t="shared" si="8"/>
        <v>0</v>
      </c>
      <c r="N51" s="320">
        <f>SUM(N46:N50)</f>
        <v>15985025</v>
      </c>
      <c r="O51" s="321"/>
      <c r="P51" s="321"/>
      <c r="Q51" s="321"/>
      <c r="R51" s="333"/>
      <c r="S51" s="333"/>
      <c r="T51" s="324"/>
      <c r="U51" s="333"/>
      <c r="V51" s="333"/>
      <c r="W51" s="324"/>
      <c r="X51" s="333"/>
      <c r="Y51" s="344"/>
      <c r="Z51" s="324"/>
      <c r="AA51" s="333"/>
      <c r="AB51" s="333"/>
      <c r="AC51" s="324"/>
    </row>
    <row r="52" spans="1:29" s="287" customFormat="1" ht="19.5" customHeight="1">
      <c r="A52" s="343"/>
      <c r="B52" s="317"/>
      <c r="C52" s="318"/>
      <c r="D52" s="319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1"/>
      <c r="P52" s="321"/>
      <c r="Q52" s="321"/>
      <c r="R52" s="333"/>
      <c r="S52" s="333"/>
      <c r="T52" s="324"/>
      <c r="U52" s="333"/>
      <c r="V52" s="333"/>
      <c r="W52" s="324"/>
      <c r="X52" s="333"/>
      <c r="Y52" s="344"/>
      <c r="Z52" s="324"/>
      <c r="AA52" s="333"/>
      <c r="AB52" s="333"/>
      <c r="AC52" s="324"/>
    </row>
    <row r="53" spans="1:29" ht="9.75" customHeight="1">
      <c r="A53" s="294"/>
      <c r="B53" s="295"/>
      <c r="C53" s="295"/>
      <c r="D53" s="296"/>
      <c r="E53" s="297"/>
      <c r="F53" s="297"/>
      <c r="G53" s="297"/>
      <c r="H53" s="297"/>
      <c r="I53" s="297"/>
      <c r="J53" s="297"/>
      <c r="K53" s="297"/>
      <c r="L53" s="297"/>
      <c r="M53" s="297"/>
      <c r="N53" s="298"/>
      <c r="O53" s="328"/>
      <c r="P53" s="328"/>
      <c r="Q53" s="299"/>
      <c r="R53" s="293"/>
      <c r="S53" s="293"/>
      <c r="T53" s="305"/>
      <c r="U53" s="301"/>
      <c r="V53" s="301"/>
      <c r="W53" s="305"/>
      <c r="X53" s="301"/>
      <c r="Y53" s="329"/>
      <c r="Z53" s="305"/>
      <c r="AA53" s="301"/>
      <c r="AB53" s="301"/>
      <c r="AC53" s="305"/>
    </row>
    <row r="54" spans="1:29" s="287" customFormat="1" ht="9" customHeight="1">
      <c r="A54" s="343"/>
      <c r="B54" s="317"/>
      <c r="C54" s="318"/>
      <c r="D54" s="319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1"/>
      <c r="P54" s="321"/>
      <c r="Q54" s="321"/>
      <c r="R54" s="333"/>
      <c r="S54" s="333"/>
      <c r="T54" s="324"/>
      <c r="U54" s="333"/>
      <c r="V54" s="333"/>
      <c r="W54" s="324"/>
      <c r="X54" s="333"/>
      <c r="Y54" s="344"/>
      <c r="Z54" s="324"/>
      <c r="AA54" s="333"/>
      <c r="AB54" s="333"/>
      <c r="AC54" s="324"/>
    </row>
    <row r="55" spans="1:29" s="287" customFormat="1" ht="19.5" customHeight="1">
      <c r="A55" s="350"/>
      <c r="B55" s="568" t="s">
        <v>53</v>
      </c>
      <c r="C55" s="317"/>
      <c r="D55" s="319">
        <f>D13+D18+D26+D32+D40+D51</f>
        <v>23</v>
      </c>
      <c r="E55" s="738">
        <f>E13+E18+E21+E26+E32+E40+E44+E51</f>
        <v>54416869</v>
      </c>
      <c r="F55" s="738">
        <f aca="true" t="shared" si="9" ref="F55:M55">F13+F18+F21+F26+F32+F40+F44+F51</f>
        <v>12667004</v>
      </c>
      <c r="G55" s="738">
        <f t="shared" si="9"/>
        <v>38578426</v>
      </c>
      <c r="H55" s="738">
        <f t="shared" si="9"/>
        <v>5873373</v>
      </c>
      <c r="I55" s="738">
        <f t="shared" si="9"/>
        <v>53734162</v>
      </c>
      <c r="J55" s="738">
        <f t="shared" si="9"/>
        <v>16753535</v>
      </c>
      <c r="K55" s="738">
        <f t="shared" si="9"/>
        <v>14163236</v>
      </c>
      <c r="L55" s="738">
        <f t="shared" si="9"/>
        <v>4500000</v>
      </c>
      <c r="M55" s="738">
        <f t="shared" si="9"/>
        <v>3789108</v>
      </c>
      <c r="N55" s="738">
        <f>N13+N18+N21+N26+N32+N40+N44+N51-1</f>
        <v>204475713</v>
      </c>
      <c r="O55" s="321"/>
      <c r="P55" s="321"/>
      <c r="Q55" s="331"/>
      <c r="R55" s="332"/>
      <c r="S55" s="332"/>
      <c r="T55" s="332"/>
      <c r="U55" s="333"/>
      <c r="V55" s="333"/>
      <c r="W55" s="333"/>
      <c r="X55" s="333"/>
      <c r="Y55" s="333"/>
      <c r="Z55" s="333"/>
      <c r="AA55" s="333"/>
      <c r="AB55" s="333"/>
      <c r="AC55" s="333"/>
    </row>
    <row r="56" spans="1:29" ht="13.5" customHeight="1">
      <c r="A56" s="288"/>
      <c r="B56" s="346"/>
      <c r="C56" s="346"/>
      <c r="D56" s="566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9"/>
      <c r="P56" s="299"/>
      <c r="Q56" s="300"/>
      <c r="R56" s="293"/>
      <c r="S56" s="293"/>
      <c r="T56" s="293"/>
      <c r="U56" s="301"/>
      <c r="V56" s="301"/>
      <c r="W56" s="301"/>
      <c r="X56" s="301"/>
      <c r="Y56" s="301"/>
      <c r="Z56" s="301"/>
      <c r="AA56" s="301"/>
      <c r="AB56" s="301"/>
      <c r="AC56" s="301"/>
    </row>
    <row r="57" spans="1:29" ht="19.5" customHeight="1">
      <c r="A57" s="288"/>
      <c r="B57" s="88" t="s">
        <v>54</v>
      </c>
      <c r="C57" s="351"/>
      <c r="D57" s="567"/>
      <c r="E57" s="298"/>
      <c r="F57" s="298"/>
      <c r="G57" s="298"/>
      <c r="H57" s="297"/>
      <c r="I57" s="297"/>
      <c r="J57" s="298"/>
      <c r="K57" s="298"/>
      <c r="L57" s="298"/>
      <c r="M57" s="298"/>
      <c r="N57" s="298"/>
      <c r="O57" s="299"/>
      <c r="P57" s="299"/>
      <c r="Q57" s="300"/>
      <c r="R57" s="293"/>
      <c r="S57" s="293"/>
      <c r="T57" s="293"/>
      <c r="U57" s="301"/>
      <c r="V57" s="301"/>
      <c r="W57" s="301"/>
      <c r="X57" s="301"/>
      <c r="Y57" s="301"/>
      <c r="Z57" s="301"/>
      <c r="AA57" s="301"/>
      <c r="AB57" s="301"/>
      <c r="AC57" s="301"/>
    </row>
    <row r="58" spans="1:29" ht="19.5" customHeight="1">
      <c r="A58" s="294" t="s">
        <v>12</v>
      </c>
      <c r="B58" s="73" t="s">
        <v>13</v>
      </c>
      <c r="C58" s="295" t="s">
        <v>14</v>
      </c>
      <c r="D58" s="296">
        <v>12</v>
      </c>
      <c r="E58" s="297">
        <v>38218681</v>
      </c>
      <c r="F58" s="297">
        <v>8490876</v>
      </c>
      <c r="G58" s="297">
        <v>6207786</v>
      </c>
      <c r="H58" s="297"/>
      <c r="I58" s="297"/>
      <c r="J58" s="297">
        <v>969802</v>
      </c>
      <c r="K58" s="297"/>
      <c r="L58" s="297"/>
      <c r="M58" s="297"/>
      <c r="N58" s="298">
        <f>SUM(E58:L58)</f>
        <v>53887145</v>
      </c>
      <c r="O58" s="299"/>
      <c r="P58" s="299"/>
      <c r="Q58" s="300"/>
      <c r="R58" s="293"/>
      <c r="S58" s="293"/>
      <c r="T58" s="293"/>
      <c r="U58" s="301"/>
      <c r="V58" s="301"/>
      <c r="W58" s="301"/>
      <c r="X58" s="301"/>
      <c r="Y58" s="301"/>
      <c r="Z58" s="301"/>
      <c r="AA58" s="301"/>
      <c r="AB58" s="301"/>
      <c r="AC58" s="301"/>
    </row>
    <row r="59" spans="1:29" ht="19.5" customHeight="1">
      <c r="A59" s="294" t="s">
        <v>621</v>
      </c>
      <c r="B59" s="73" t="s">
        <v>878</v>
      </c>
      <c r="C59" s="295" t="s">
        <v>14</v>
      </c>
      <c r="D59" s="296"/>
      <c r="E59" s="297"/>
      <c r="F59" s="297"/>
      <c r="G59" s="297">
        <v>5548903</v>
      </c>
      <c r="H59" s="297"/>
      <c r="I59" s="297"/>
      <c r="J59" s="297"/>
      <c r="K59" s="297"/>
      <c r="L59" s="297"/>
      <c r="M59" s="297"/>
      <c r="N59" s="298">
        <f>SUM(E59:L59)</f>
        <v>5548903</v>
      </c>
      <c r="O59" s="299"/>
      <c r="P59" s="299"/>
      <c r="Q59" s="300"/>
      <c r="R59" s="293"/>
      <c r="S59" s="293"/>
      <c r="T59" s="293"/>
      <c r="U59" s="301"/>
      <c r="V59" s="301"/>
      <c r="W59" s="301"/>
      <c r="X59" s="301"/>
      <c r="Y59" s="301"/>
      <c r="Z59" s="301"/>
      <c r="AA59" s="301"/>
      <c r="AB59" s="301"/>
      <c r="AC59" s="301"/>
    </row>
    <row r="60" spans="1:29" ht="19.5" customHeight="1">
      <c r="A60" s="294" t="s">
        <v>629</v>
      </c>
      <c r="B60" s="73" t="s">
        <v>879</v>
      </c>
      <c r="C60" s="295" t="s">
        <v>14</v>
      </c>
      <c r="D60" s="296">
        <v>5</v>
      </c>
      <c r="E60" s="297">
        <v>9527593</v>
      </c>
      <c r="F60" s="297">
        <v>2225176</v>
      </c>
      <c r="G60" s="297">
        <v>17636463</v>
      </c>
      <c r="H60" s="297"/>
      <c r="I60" s="297"/>
      <c r="J60" s="297"/>
      <c r="K60" s="297"/>
      <c r="L60" s="297"/>
      <c r="M60" s="297"/>
      <c r="N60" s="298">
        <f>SUM(E60:L60)</f>
        <v>29389232</v>
      </c>
      <c r="O60" s="299"/>
      <c r="P60" s="299"/>
      <c r="Q60" s="300"/>
      <c r="R60" s="293"/>
      <c r="S60" s="293"/>
      <c r="T60" s="293"/>
      <c r="U60" s="301"/>
      <c r="V60" s="301"/>
      <c r="W60" s="301"/>
      <c r="X60" s="301"/>
      <c r="Y60" s="301"/>
      <c r="Z60" s="301"/>
      <c r="AA60" s="301"/>
      <c r="AB60" s="301"/>
      <c r="AC60" s="301"/>
    </row>
    <row r="61" spans="1:29" s="287" customFormat="1" ht="19.5" customHeight="1">
      <c r="A61" s="350"/>
      <c r="B61" s="568" t="s">
        <v>55</v>
      </c>
      <c r="C61" s="317"/>
      <c r="D61" s="319">
        <f>SUM(D58:D60)</f>
        <v>17</v>
      </c>
      <c r="E61" s="320">
        <f>SUM(E58:E60)</f>
        <v>47746274</v>
      </c>
      <c r="F61" s="320">
        <f aca="true" t="shared" si="10" ref="F61:N61">SUM(F58:F60)</f>
        <v>10716052</v>
      </c>
      <c r="G61" s="320">
        <f t="shared" si="10"/>
        <v>29393152</v>
      </c>
      <c r="H61" s="320">
        <f t="shared" si="10"/>
        <v>0</v>
      </c>
      <c r="I61" s="320">
        <f t="shared" si="10"/>
        <v>0</v>
      </c>
      <c r="J61" s="320">
        <f t="shared" si="10"/>
        <v>969802</v>
      </c>
      <c r="K61" s="320">
        <f t="shared" si="10"/>
        <v>0</v>
      </c>
      <c r="L61" s="320">
        <f t="shared" si="10"/>
        <v>0</v>
      </c>
      <c r="M61" s="320">
        <f t="shared" si="10"/>
        <v>0</v>
      </c>
      <c r="N61" s="320">
        <f t="shared" si="10"/>
        <v>88825280</v>
      </c>
      <c r="O61" s="321"/>
      <c r="P61" s="321"/>
      <c r="Q61" s="331"/>
      <c r="R61" s="332"/>
      <c r="S61" s="332"/>
      <c r="T61" s="332"/>
      <c r="U61" s="333"/>
      <c r="V61" s="333"/>
      <c r="W61" s="333"/>
      <c r="X61" s="333"/>
      <c r="Y61" s="333"/>
      <c r="Z61" s="333"/>
      <c r="AA61" s="333"/>
      <c r="AB61" s="333"/>
      <c r="AC61" s="333"/>
    </row>
    <row r="62" spans="1:29" ht="15" customHeight="1">
      <c r="A62" s="288"/>
      <c r="B62" s="346"/>
      <c r="C62" s="346"/>
      <c r="D62" s="566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9"/>
      <c r="P62" s="299"/>
      <c r="Q62" s="300"/>
      <c r="R62" s="293"/>
      <c r="S62" s="293"/>
      <c r="T62" s="293"/>
      <c r="U62" s="301"/>
      <c r="V62" s="301"/>
      <c r="W62" s="301"/>
      <c r="X62" s="301"/>
      <c r="Y62" s="301"/>
      <c r="Z62" s="301"/>
      <c r="AA62" s="301"/>
      <c r="AB62" s="301"/>
      <c r="AC62" s="301"/>
    </row>
    <row r="63" spans="1:29" s="287" customFormat="1" ht="24.75" customHeight="1">
      <c r="A63" s="352"/>
      <c r="B63" s="569" t="s">
        <v>56</v>
      </c>
      <c r="C63" s="317"/>
      <c r="D63" s="319">
        <f>D55+D61</f>
        <v>40</v>
      </c>
      <c r="E63" s="738">
        <f aca="true" t="shared" si="11" ref="E63:N63">E55+E61</f>
        <v>102163143</v>
      </c>
      <c r="F63" s="738">
        <f t="shared" si="11"/>
        <v>23383056</v>
      </c>
      <c r="G63" s="738">
        <f t="shared" si="11"/>
        <v>67971578</v>
      </c>
      <c r="H63" s="738">
        <f t="shared" si="11"/>
        <v>5873373</v>
      </c>
      <c r="I63" s="320">
        <f t="shared" si="11"/>
        <v>53734162</v>
      </c>
      <c r="J63" s="320">
        <f t="shared" si="11"/>
        <v>17723337</v>
      </c>
      <c r="K63" s="320">
        <f t="shared" si="11"/>
        <v>14163236</v>
      </c>
      <c r="L63" s="320">
        <f t="shared" si="11"/>
        <v>4500000</v>
      </c>
      <c r="M63" s="320">
        <f t="shared" si="11"/>
        <v>3789108</v>
      </c>
      <c r="N63" s="320">
        <f t="shared" si="11"/>
        <v>293300993</v>
      </c>
      <c r="O63" s="353"/>
      <c r="P63" s="353"/>
      <c r="Q63" s="354"/>
      <c r="R63" s="325"/>
      <c r="S63" s="325"/>
      <c r="T63" s="326"/>
      <c r="U63" s="325"/>
      <c r="V63" s="325"/>
      <c r="W63" s="326"/>
      <c r="X63" s="325"/>
      <c r="Y63" s="325"/>
      <c r="Z63" s="326"/>
      <c r="AA63" s="326"/>
      <c r="AB63" s="325"/>
      <c r="AC63" s="326"/>
    </row>
    <row r="64" ht="13.5" customHeight="1"/>
    <row r="65" ht="13.5" customHeight="1"/>
    <row r="66" ht="13.5" customHeight="1"/>
  </sheetData>
  <sheetProtection/>
  <mergeCells count="18">
    <mergeCell ref="AA4:AC4"/>
    <mergeCell ref="K4:K5"/>
    <mergeCell ref="L4:L5"/>
    <mergeCell ref="N4:N5"/>
    <mergeCell ref="R4:T4"/>
    <mergeCell ref="U4:W4"/>
    <mergeCell ref="X4:Z4"/>
    <mergeCell ref="M4:M5"/>
    <mergeCell ref="A1:N1"/>
    <mergeCell ref="A4:A5"/>
    <mergeCell ref="B4:B5"/>
    <mergeCell ref="D4:D5"/>
    <mergeCell ref="E4:E5"/>
    <mergeCell ref="F4:F5"/>
    <mergeCell ref="G4:G5"/>
    <mergeCell ref="H4:H5"/>
    <mergeCell ref="I4:I5"/>
    <mergeCell ref="J4:J5"/>
  </mergeCells>
  <printOptions horizontalCentered="1" verticalCentered="1"/>
  <pageMargins left="0.07874015748031496" right="0.07874015748031496" top="0" bottom="0" header="0" footer="0"/>
  <pageSetup fitToHeight="1" fitToWidth="1" horizontalDpi="600" verticalDpi="600" orientation="landscape" paperSize="9" scale="47" r:id="rId1"/>
  <rowBreaks count="1" manualBreakCount="1">
    <brk id="44" max="19" man="1"/>
  </rowBreaks>
  <colBreaks count="1" manualBreakCount="1"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9"/>
  <sheetViews>
    <sheetView zoomScale="70" zoomScaleNormal="70" zoomScaleSheetLayoutView="71" zoomScalePageLayoutView="0" workbookViewId="0" topLeftCell="A31">
      <selection activeCell="M56" sqref="M56"/>
    </sheetView>
  </sheetViews>
  <sheetFormatPr defaultColWidth="10.625" defaultRowHeight="12.75"/>
  <cols>
    <col min="1" max="1" width="6.875" style="58" customWidth="1"/>
    <col min="2" max="2" width="13.625" style="58" customWidth="1"/>
    <col min="3" max="3" width="0.12890625" style="58" hidden="1" customWidth="1"/>
    <col min="4" max="4" width="76.875" style="58" customWidth="1"/>
    <col min="5" max="5" width="22.00390625" style="58" customWidth="1"/>
    <col min="6" max="6" width="20.50390625" style="58" customWidth="1"/>
    <col min="7" max="7" width="17.875" style="58" customWidth="1"/>
    <col min="8" max="9" width="15.125" style="58" customWidth="1"/>
    <col min="10" max="10" width="17.00390625" style="58" customWidth="1"/>
    <col min="11" max="11" width="16.50390625" style="58" customWidth="1"/>
    <col min="12" max="12" width="17.625" style="58" customWidth="1"/>
    <col min="13" max="13" width="17.375" style="58" customWidth="1"/>
    <col min="14" max="14" width="21.00390625" style="58" customWidth="1"/>
    <col min="15" max="16384" width="10.625" style="58" customWidth="1"/>
  </cols>
  <sheetData>
    <row r="1" spans="1:18" s="283" customFormat="1" ht="19.5">
      <c r="A1" s="972" t="s">
        <v>881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  <c r="P1" s="972"/>
      <c r="Q1" s="972"/>
      <c r="R1" s="972"/>
    </row>
    <row r="2" spans="3:14" s="283" customFormat="1" ht="14.25">
      <c r="C2" s="284"/>
      <c r="D2" s="284"/>
      <c r="N2" s="285" t="s">
        <v>661</v>
      </c>
    </row>
    <row r="3" spans="3:14" s="283" customFormat="1" ht="12.75">
      <c r="C3" s="284"/>
      <c r="D3" s="284"/>
      <c r="M3" s="982" t="s">
        <v>690</v>
      </c>
      <c r="N3" s="982"/>
    </row>
    <row r="4" spans="1:14" s="358" customFormat="1" ht="40.5" customHeight="1">
      <c r="A4" s="977" t="s">
        <v>57</v>
      </c>
      <c r="B4" s="977" t="s">
        <v>1</v>
      </c>
      <c r="C4" s="977" t="s">
        <v>58</v>
      </c>
      <c r="D4" s="980" t="s">
        <v>282</v>
      </c>
      <c r="E4" s="985" t="s">
        <v>189</v>
      </c>
      <c r="F4" s="986"/>
      <c r="G4" s="977" t="s">
        <v>59</v>
      </c>
      <c r="H4" s="977" t="s">
        <v>60</v>
      </c>
      <c r="I4" s="977" t="s">
        <v>61</v>
      </c>
      <c r="J4" s="977" t="s">
        <v>62</v>
      </c>
      <c r="K4" s="977" t="s">
        <v>63</v>
      </c>
      <c r="L4" s="977" t="s">
        <v>64</v>
      </c>
      <c r="M4" s="977" t="s">
        <v>192</v>
      </c>
      <c r="N4" s="983" t="s">
        <v>65</v>
      </c>
    </row>
    <row r="5" spans="1:14" s="358" customFormat="1" ht="57" customHeight="1">
      <c r="A5" s="978"/>
      <c r="B5" s="978"/>
      <c r="C5" s="978"/>
      <c r="D5" s="981"/>
      <c r="E5" s="356" t="s">
        <v>66</v>
      </c>
      <c r="F5" s="357" t="s">
        <v>67</v>
      </c>
      <c r="G5" s="978"/>
      <c r="H5" s="978"/>
      <c r="I5" s="978"/>
      <c r="J5" s="978"/>
      <c r="K5" s="978"/>
      <c r="L5" s="978"/>
      <c r="M5" s="978"/>
      <c r="N5" s="984"/>
    </row>
    <row r="6" spans="1:14" ht="24.75" customHeight="1">
      <c r="A6" s="359"/>
      <c r="B6" s="360"/>
      <c r="C6" s="361"/>
      <c r="D6" s="362" t="s">
        <v>11</v>
      </c>
      <c r="E6" s="363"/>
      <c r="F6" s="364"/>
      <c r="G6" s="364"/>
      <c r="H6" s="365"/>
      <c r="I6" s="365"/>
      <c r="J6" s="364"/>
      <c r="K6" s="365"/>
      <c r="L6" s="365"/>
      <c r="M6" s="364"/>
      <c r="N6" s="364"/>
    </row>
    <row r="7" spans="1:14" ht="21.75" customHeight="1">
      <c r="A7" s="366"/>
      <c r="B7" s="367" t="s">
        <v>12</v>
      </c>
      <c r="C7" s="368"/>
      <c r="D7" s="572" t="s">
        <v>13</v>
      </c>
      <c r="E7" s="311"/>
      <c r="F7" s="311">
        <v>77774</v>
      </c>
      <c r="G7" s="311"/>
      <c r="H7" s="311"/>
      <c r="I7" s="311">
        <v>207664</v>
      </c>
      <c r="J7" s="311"/>
      <c r="K7" s="311"/>
      <c r="L7" s="311"/>
      <c r="M7" s="311"/>
      <c r="N7" s="334">
        <f aca="true" t="shared" si="0" ref="N7:N13">SUM(E7:M7)</f>
        <v>285438</v>
      </c>
    </row>
    <row r="8" spans="1:14" ht="21.75" customHeight="1">
      <c r="A8" s="366"/>
      <c r="B8" s="369" t="s">
        <v>15</v>
      </c>
      <c r="C8" s="310">
        <v>960302</v>
      </c>
      <c r="D8" s="572" t="s">
        <v>119</v>
      </c>
      <c r="E8" s="311"/>
      <c r="F8" s="311"/>
      <c r="G8" s="311"/>
      <c r="H8" s="311"/>
      <c r="I8" s="311">
        <v>170000</v>
      </c>
      <c r="J8" s="311"/>
      <c r="K8" s="311"/>
      <c r="L8" s="311"/>
      <c r="M8" s="311"/>
      <c r="N8" s="334">
        <f t="shared" si="0"/>
        <v>170000</v>
      </c>
    </row>
    <row r="9" spans="1:14" ht="21.75" customHeight="1">
      <c r="A9" s="366"/>
      <c r="B9" s="370" t="s">
        <v>571</v>
      </c>
      <c r="C9" s="310"/>
      <c r="D9" s="563" t="s">
        <v>17</v>
      </c>
      <c r="E9" s="311"/>
      <c r="F9" s="311"/>
      <c r="G9" s="311"/>
      <c r="H9" s="311"/>
      <c r="I9" s="311">
        <v>764400</v>
      </c>
      <c r="J9" s="311"/>
      <c r="K9" s="311"/>
      <c r="L9" s="311"/>
      <c r="M9" s="311"/>
      <c r="N9" s="334">
        <f t="shared" si="0"/>
        <v>764400</v>
      </c>
    </row>
    <row r="10" spans="1:14" ht="21.75" customHeight="1">
      <c r="A10" s="366"/>
      <c r="B10" s="370" t="s">
        <v>619</v>
      </c>
      <c r="C10" s="310"/>
      <c r="D10" s="563" t="s">
        <v>882</v>
      </c>
      <c r="E10" s="311"/>
      <c r="F10" s="311">
        <v>2694108</v>
      </c>
      <c r="G10" s="311">
        <v>3296921</v>
      </c>
      <c r="H10" s="311"/>
      <c r="I10" s="311"/>
      <c r="J10" s="311"/>
      <c r="K10" s="311"/>
      <c r="L10" s="311"/>
      <c r="M10" s="311"/>
      <c r="N10" s="334">
        <f t="shared" si="0"/>
        <v>5991029</v>
      </c>
    </row>
    <row r="11" spans="1:14" ht="21.75" customHeight="1">
      <c r="A11" s="366"/>
      <c r="B11" s="370" t="s">
        <v>621</v>
      </c>
      <c r="C11" s="310"/>
      <c r="D11" s="563" t="s">
        <v>622</v>
      </c>
      <c r="E11" s="311"/>
      <c r="F11" s="311"/>
      <c r="G11" s="311"/>
      <c r="H11" s="311"/>
      <c r="I11" s="311">
        <v>224198</v>
      </c>
      <c r="J11" s="311"/>
      <c r="K11" s="311"/>
      <c r="L11" s="311"/>
      <c r="M11" s="311"/>
      <c r="N11" s="334">
        <f t="shared" si="0"/>
        <v>224198</v>
      </c>
    </row>
    <row r="12" spans="1:14" ht="21.75" customHeight="1">
      <c r="A12" s="371"/>
      <c r="B12" s="367" t="s">
        <v>18</v>
      </c>
      <c r="C12" s="368"/>
      <c r="D12" s="572" t="s">
        <v>623</v>
      </c>
      <c r="E12" s="311">
        <v>115420690</v>
      </c>
      <c r="F12" s="311"/>
      <c r="G12" s="311">
        <v>194000</v>
      </c>
      <c r="H12" s="334"/>
      <c r="I12" s="334"/>
      <c r="J12" s="334"/>
      <c r="K12" s="334"/>
      <c r="L12" s="334"/>
      <c r="M12" s="311">
        <v>4276181</v>
      </c>
      <c r="N12" s="334">
        <f t="shared" si="0"/>
        <v>119890871</v>
      </c>
    </row>
    <row r="13" spans="1:14" ht="21.75" customHeight="1">
      <c r="A13" s="371"/>
      <c r="B13" s="372" t="s">
        <v>19</v>
      </c>
      <c r="C13" s="368"/>
      <c r="D13" s="572" t="s">
        <v>20</v>
      </c>
      <c r="E13" s="311"/>
      <c r="F13" s="311">
        <v>1063637</v>
      </c>
      <c r="G13" s="334"/>
      <c r="H13" s="334"/>
      <c r="I13" s="311"/>
      <c r="J13" s="334"/>
      <c r="K13" s="334"/>
      <c r="L13" s="334"/>
      <c r="M13" s="311">
        <v>23295319</v>
      </c>
      <c r="N13" s="334">
        <f t="shared" si="0"/>
        <v>24358956</v>
      </c>
    </row>
    <row r="14" spans="1:14" s="378" customFormat="1" ht="21.75" customHeight="1">
      <c r="A14" s="373" t="s">
        <v>222</v>
      </c>
      <c r="B14" s="374"/>
      <c r="C14" s="375"/>
      <c r="D14" s="376" t="s">
        <v>21</v>
      </c>
      <c r="E14" s="377">
        <f aca="true" t="shared" si="1" ref="E14:M14">SUM(E7:E13)</f>
        <v>115420690</v>
      </c>
      <c r="F14" s="377">
        <f t="shared" si="1"/>
        <v>3835519</v>
      </c>
      <c r="G14" s="377">
        <f t="shared" si="1"/>
        <v>3490921</v>
      </c>
      <c r="H14" s="377">
        <f t="shared" si="1"/>
        <v>0</v>
      </c>
      <c r="I14" s="377">
        <f t="shared" si="1"/>
        <v>1366262</v>
      </c>
      <c r="J14" s="377">
        <f t="shared" si="1"/>
        <v>0</v>
      </c>
      <c r="K14" s="377">
        <f t="shared" si="1"/>
        <v>0</v>
      </c>
      <c r="L14" s="377">
        <f t="shared" si="1"/>
        <v>0</v>
      </c>
      <c r="M14" s="377">
        <f t="shared" si="1"/>
        <v>27571500</v>
      </c>
      <c r="N14" s="377">
        <f>SUM(N7:N13)</f>
        <v>151684892</v>
      </c>
    </row>
    <row r="15" spans="1:14" ht="13.5" customHeight="1">
      <c r="A15" s="366"/>
      <c r="B15" s="379"/>
      <c r="C15" s="380"/>
      <c r="D15" s="381"/>
      <c r="E15" s="382"/>
      <c r="F15" s="382"/>
      <c r="G15" s="382"/>
      <c r="H15" s="382"/>
      <c r="I15" s="382"/>
      <c r="J15" s="382"/>
      <c r="K15" s="382"/>
      <c r="L15" s="382"/>
      <c r="M15" s="382"/>
      <c r="N15" s="382"/>
    </row>
    <row r="16" spans="1:14" ht="21.75" customHeight="1">
      <c r="A16" s="383"/>
      <c r="B16" s="367" t="s">
        <v>22</v>
      </c>
      <c r="C16" s="368"/>
      <c r="D16" s="572" t="s">
        <v>23</v>
      </c>
      <c r="E16" s="311"/>
      <c r="F16" s="311">
        <v>7915725</v>
      </c>
      <c r="G16" s="311"/>
      <c r="H16" s="311"/>
      <c r="I16" s="311"/>
      <c r="J16" s="311"/>
      <c r="K16" s="311"/>
      <c r="L16" s="311"/>
      <c r="M16" s="311"/>
      <c r="N16" s="334">
        <f>SUM(E16:M16)</f>
        <v>7915725</v>
      </c>
    </row>
    <row r="17" spans="1:14" ht="21.75" customHeight="1">
      <c r="A17" s="383"/>
      <c r="B17" s="367" t="s">
        <v>872</v>
      </c>
      <c r="C17" s="368"/>
      <c r="D17" s="572" t="s">
        <v>873</v>
      </c>
      <c r="E17" s="311"/>
      <c r="F17" s="311">
        <v>3200000</v>
      </c>
      <c r="G17" s="311">
        <v>75655530</v>
      </c>
      <c r="H17" s="311"/>
      <c r="I17" s="311"/>
      <c r="J17" s="311"/>
      <c r="K17" s="311"/>
      <c r="L17" s="311"/>
      <c r="M17" s="311"/>
      <c r="N17" s="334">
        <f>SUM(E17:M17)</f>
        <v>78855530</v>
      </c>
    </row>
    <row r="18" spans="1:14" s="378" customFormat="1" ht="21.75" customHeight="1">
      <c r="A18" s="384" t="s">
        <v>225</v>
      </c>
      <c r="B18" s="385"/>
      <c r="C18" s="386"/>
      <c r="D18" s="384" t="s">
        <v>25</v>
      </c>
      <c r="E18" s="387">
        <f>SUM(E16:E16)</f>
        <v>0</v>
      </c>
      <c r="F18" s="387">
        <f>SUM(F16:F17)</f>
        <v>11115725</v>
      </c>
      <c r="G18" s="387">
        <f aca="true" t="shared" si="2" ref="G18:M18">SUM(G16:G17)</f>
        <v>75655530</v>
      </c>
      <c r="H18" s="387">
        <f t="shared" si="2"/>
        <v>0</v>
      </c>
      <c r="I18" s="387">
        <f t="shared" si="2"/>
        <v>0</v>
      </c>
      <c r="J18" s="387">
        <f t="shared" si="2"/>
        <v>0</v>
      </c>
      <c r="K18" s="387">
        <f t="shared" si="2"/>
        <v>0</v>
      </c>
      <c r="L18" s="387">
        <f t="shared" si="2"/>
        <v>0</v>
      </c>
      <c r="M18" s="387">
        <f t="shared" si="2"/>
        <v>0</v>
      </c>
      <c r="N18" s="387">
        <f>SUM(N16:N17)</f>
        <v>86771255</v>
      </c>
    </row>
    <row r="19" spans="1:14" ht="12" customHeight="1">
      <c r="A19" s="383"/>
      <c r="B19" s="367"/>
      <c r="C19" s="388"/>
      <c r="D19" s="368"/>
      <c r="E19" s="311"/>
      <c r="F19" s="311"/>
      <c r="G19" s="311"/>
      <c r="H19" s="311"/>
      <c r="I19" s="311"/>
      <c r="J19" s="311"/>
      <c r="K19" s="311"/>
      <c r="L19" s="311"/>
      <c r="M19" s="311"/>
      <c r="N19" s="334"/>
    </row>
    <row r="20" spans="1:14" ht="21.75" customHeight="1">
      <c r="A20" s="383"/>
      <c r="B20" s="367" t="s">
        <v>577</v>
      </c>
      <c r="C20" s="368"/>
      <c r="D20" s="572" t="s">
        <v>120</v>
      </c>
      <c r="E20" s="311"/>
      <c r="F20" s="311"/>
      <c r="G20" s="311"/>
      <c r="H20" s="311"/>
      <c r="I20" s="311">
        <v>3501676</v>
      </c>
      <c r="J20" s="311"/>
      <c r="K20" s="311"/>
      <c r="L20" s="311"/>
      <c r="M20" s="311"/>
      <c r="N20" s="334">
        <f>SUM(E20:M20)</f>
        <v>3501676</v>
      </c>
    </row>
    <row r="21" spans="1:14" s="378" customFormat="1" ht="21.75" customHeight="1">
      <c r="A21" s="384" t="s">
        <v>226</v>
      </c>
      <c r="B21" s="389"/>
      <c r="C21" s="390"/>
      <c r="D21" s="384" t="s">
        <v>27</v>
      </c>
      <c r="E21" s="387">
        <f>SUM(E20:E20)</f>
        <v>0</v>
      </c>
      <c r="F21" s="387"/>
      <c r="G21" s="387">
        <f aca="true" t="shared" si="3" ref="G21:N21">SUM(G20:G20)</f>
        <v>0</v>
      </c>
      <c r="H21" s="387">
        <f t="shared" si="3"/>
        <v>0</v>
      </c>
      <c r="I21" s="387">
        <f t="shared" si="3"/>
        <v>3501676</v>
      </c>
      <c r="J21" s="387">
        <f t="shared" si="3"/>
        <v>0</v>
      </c>
      <c r="K21" s="387">
        <f t="shared" si="3"/>
        <v>0</v>
      </c>
      <c r="L21" s="387">
        <f t="shared" si="3"/>
        <v>0</v>
      </c>
      <c r="M21" s="387">
        <f t="shared" si="3"/>
        <v>0</v>
      </c>
      <c r="N21" s="387">
        <f t="shared" si="3"/>
        <v>3501676</v>
      </c>
    </row>
    <row r="22" spans="1:14" ht="18" customHeight="1">
      <c r="A22" s="340"/>
      <c r="B22" s="368"/>
      <c r="C22" s="391"/>
      <c r="D22" s="392"/>
      <c r="E22" s="334"/>
      <c r="F22" s="334"/>
      <c r="G22" s="334"/>
      <c r="H22" s="334"/>
      <c r="I22" s="334"/>
      <c r="J22" s="334"/>
      <c r="K22" s="334"/>
      <c r="L22" s="334"/>
      <c r="M22" s="334"/>
      <c r="N22" s="334"/>
    </row>
    <row r="23" spans="1:14" ht="21.75" customHeight="1">
      <c r="A23" s="383"/>
      <c r="B23" s="367" t="s">
        <v>30</v>
      </c>
      <c r="C23" s="368"/>
      <c r="D23" s="572" t="s">
        <v>190</v>
      </c>
      <c r="E23" s="311"/>
      <c r="F23" s="311"/>
      <c r="G23" s="311"/>
      <c r="H23" s="311"/>
      <c r="I23" s="311">
        <v>4986</v>
      </c>
      <c r="J23" s="311"/>
      <c r="K23" s="311"/>
      <c r="L23" s="311"/>
      <c r="M23" s="311"/>
      <c r="N23" s="334">
        <f>SUM(E23:M23)</f>
        <v>4986</v>
      </c>
    </row>
    <row r="24" spans="1:14" ht="21.75" customHeight="1">
      <c r="A24" s="383"/>
      <c r="B24" s="367" t="s">
        <v>572</v>
      </c>
      <c r="C24" s="368"/>
      <c r="D24" s="572" t="s">
        <v>32</v>
      </c>
      <c r="E24" s="311"/>
      <c r="F24" s="311">
        <v>77774</v>
      </c>
      <c r="G24" s="311"/>
      <c r="H24" s="311"/>
      <c r="I24" s="311">
        <v>2633433</v>
      </c>
      <c r="J24" s="311">
        <v>50000</v>
      </c>
      <c r="K24" s="311"/>
      <c r="L24" s="311">
        <v>408377</v>
      </c>
      <c r="M24" s="311"/>
      <c r="N24" s="334">
        <f>SUM(E24:M24)</f>
        <v>3169584</v>
      </c>
    </row>
    <row r="25" spans="1:14" s="378" customFormat="1" ht="21.75" customHeight="1">
      <c r="A25" s="393" t="s">
        <v>227</v>
      </c>
      <c r="B25" s="385"/>
      <c r="C25" s="386"/>
      <c r="D25" s="384" t="s">
        <v>33</v>
      </c>
      <c r="E25" s="387">
        <f>SUM(E24:E24)</f>
        <v>0</v>
      </c>
      <c r="F25" s="387"/>
      <c r="G25" s="387">
        <f>SUM(G23:G24)</f>
        <v>0</v>
      </c>
      <c r="H25" s="387">
        <f aca="true" t="shared" si="4" ref="H25:N25">SUM(H23:H24)</f>
        <v>0</v>
      </c>
      <c r="I25" s="387">
        <f t="shared" si="4"/>
        <v>2638419</v>
      </c>
      <c r="J25" s="387">
        <f t="shared" si="4"/>
        <v>50000</v>
      </c>
      <c r="K25" s="387">
        <f t="shared" si="4"/>
        <v>0</v>
      </c>
      <c r="L25" s="387">
        <f t="shared" si="4"/>
        <v>408377</v>
      </c>
      <c r="M25" s="387">
        <f t="shared" si="4"/>
        <v>0</v>
      </c>
      <c r="N25" s="387">
        <f t="shared" si="4"/>
        <v>3174570</v>
      </c>
    </row>
    <row r="26" spans="1:14" ht="12" customHeight="1">
      <c r="A26" s="339"/>
      <c r="B26" s="310"/>
      <c r="C26" s="394"/>
      <c r="D26" s="340"/>
      <c r="E26" s="334"/>
      <c r="F26" s="334"/>
      <c r="G26" s="334"/>
      <c r="H26" s="334"/>
      <c r="I26" s="334"/>
      <c r="J26" s="334"/>
      <c r="K26" s="334"/>
      <c r="L26" s="334"/>
      <c r="M26" s="334"/>
      <c r="N26" s="334"/>
    </row>
    <row r="27" spans="1:14" ht="21.75" customHeight="1">
      <c r="A27" s="339"/>
      <c r="B27" s="367" t="s">
        <v>34</v>
      </c>
      <c r="C27" s="394"/>
      <c r="D27" s="572" t="s">
        <v>35</v>
      </c>
      <c r="E27" s="311"/>
      <c r="F27" s="311">
        <v>23549400</v>
      </c>
      <c r="G27" s="311"/>
      <c r="H27" s="311"/>
      <c r="I27" s="311">
        <v>582986</v>
      </c>
      <c r="J27" s="311"/>
      <c r="K27" s="311"/>
      <c r="L27" s="311"/>
      <c r="M27" s="311"/>
      <c r="N27" s="334">
        <f>SUM(E27:M27)</f>
        <v>24132386</v>
      </c>
    </row>
    <row r="28" spans="1:73" ht="21.75" customHeight="1">
      <c r="A28" s="383"/>
      <c r="B28" s="367" t="s">
        <v>36</v>
      </c>
      <c r="C28" s="368"/>
      <c r="D28" s="572" t="s">
        <v>37</v>
      </c>
      <c r="E28" s="311"/>
      <c r="F28" s="311">
        <v>4990700</v>
      </c>
      <c r="G28" s="311"/>
      <c r="H28" s="311"/>
      <c r="I28" s="311"/>
      <c r="J28" s="311"/>
      <c r="K28" s="311"/>
      <c r="L28" s="311"/>
      <c r="M28" s="311"/>
      <c r="N28" s="334">
        <f>SUM(E28:M28)</f>
        <v>4990700</v>
      </c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</row>
    <row r="29" spans="1:14" ht="21.75" customHeight="1">
      <c r="A29" s="383"/>
      <c r="B29" s="367" t="s">
        <v>38</v>
      </c>
      <c r="C29" s="368"/>
      <c r="D29" s="572" t="s">
        <v>39</v>
      </c>
      <c r="E29" s="311"/>
      <c r="F29" s="311">
        <v>3523016</v>
      </c>
      <c r="G29" s="311"/>
      <c r="H29" s="311"/>
      <c r="I29" s="311">
        <v>6363</v>
      </c>
      <c r="J29" s="311"/>
      <c r="K29" s="311"/>
      <c r="L29" s="311"/>
      <c r="M29" s="311"/>
      <c r="N29" s="334">
        <f>SUM(E29:M29)</f>
        <v>3529379</v>
      </c>
    </row>
    <row r="30" spans="1:14" s="378" customFormat="1" ht="21.75" customHeight="1">
      <c r="A30" s="393" t="s">
        <v>228</v>
      </c>
      <c r="B30" s="385"/>
      <c r="C30" s="386"/>
      <c r="D30" s="384" t="s">
        <v>40</v>
      </c>
      <c r="E30" s="387">
        <f aca="true" t="shared" si="5" ref="E30:N30">SUM(E27:E29)</f>
        <v>0</v>
      </c>
      <c r="F30" s="387">
        <f>SUM(F27:F29)</f>
        <v>32063116</v>
      </c>
      <c r="G30" s="387">
        <f t="shared" si="5"/>
        <v>0</v>
      </c>
      <c r="H30" s="387">
        <f t="shared" si="5"/>
        <v>0</v>
      </c>
      <c r="I30" s="387">
        <f t="shared" si="5"/>
        <v>589349</v>
      </c>
      <c r="J30" s="387">
        <f t="shared" si="5"/>
        <v>0</v>
      </c>
      <c r="K30" s="387">
        <f t="shared" si="5"/>
        <v>0</v>
      </c>
      <c r="L30" s="387">
        <f t="shared" si="5"/>
        <v>0</v>
      </c>
      <c r="M30" s="387">
        <f t="shared" si="5"/>
        <v>0</v>
      </c>
      <c r="N30" s="387">
        <f t="shared" si="5"/>
        <v>32652465</v>
      </c>
    </row>
    <row r="31" spans="1:14" ht="15" customHeight="1">
      <c r="A31" s="339"/>
      <c r="B31" s="310"/>
      <c r="C31" s="394"/>
      <c r="D31" s="340"/>
      <c r="E31" s="334"/>
      <c r="F31" s="334"/>
      <c r="G31" s="334"/>
      <c r="H31" s="334"/>
      <c r="I31" s="334"/>
      <c r="J31" s="334"/>
      <c r="K31" s="334"/>
      <c r="L31" s="334"/>
      <c r="M31" s="334"/>
      <c r="N31" s="334"/>
    </row>
    <row r="32" spans="1:14" ht="21.75" customHeight="1">
      <c r="A32" s="383"/>
      <c r="B32" s="367" t="s">
        <v>576</v>
      </c>
      <c r="C32" s="368">
        <v>931102</v>
      </c>
      <c r="D32" s="572" t="s">
        <v>41</v>
      </c>
      <c r="E32" s="311"/>
      <c r="F32" s="311"/>
      <c r="G32" s="311"/>
      <c r="H32" s="311"/>
      <c r="I32" s="311">
        <v>2014611</v>
      </c>
      <c r="J32" s="311"/>
      <c r="K32" s="311">
        <v>3300000</v>
      </c>
      <c r="L32" s="311"/>
      <c r="M32" s="311"/>
      <c r="N32" s="334">
        <f>SUM(E32:M32)</f>
        <v>5314611</v>
      </c>
    </row>
    <row r="33" spans="1:14" ht="24.75" customHeight="1">
      <c r="A33" s="383"/>
      <c r="B33" s="367" t="s">
        <v>624</v>
      </c>
      <c r="C33" s="368">
        <v>910110</v>
      </c>
      <c r="D33" s="573" t="s">
        <v>774</v>
      </c>
      <c r="E33" s="311"/>
      <c r="F33" s="311"/>
      <c r="G33" s="311"/>
      <c r="H33" s="311"/>
      <c r="I33" s="311">
        <v>136334</v>
      </c>
      <c r="J33" s="311"/>
      <c r="K33" s="311"/>
      <c r="L33" s="311"/>
      <c r="M33" s="311"/>
      <c r="N33" s="334">
        <f>SUM(E33:M33)</f>
        <v>136334</v>
      </c>
    </row>
    <row r="34" spans="1:14" ht="21" customHeight="1">
      <c r="A34" s="383"/>
      <c r="B34" s="367" t="s">
        <v>574</v>
      </c>
      <c r="C34" s="368">
        <v>910110</v>
      </c>
      <c r="D34" s="573" t="s">
        <v>121</v>
      </c>
      <c r="E34" s="311"/>
      <c r="F34" s="311">
        <v>77774</v>
      </c>
      <c r="G34" s="311"/>
      <c r="H34" s="311"/>
      <c r="I34" s="311">
        <v>954429</v>
      </c>
      <c r="J34" s="311"/>
      <c r="K34" s="311"/>
      <c r="L34" s="311"/>
      <c r="M34" s="311"/>
      <c r="N34" s="334">
        <f>SUM(E34:M34)</f>
        <v>1032203</v>
      </c>
    </row>
    <row r="35" spans="1:14" s="378" customFormat="1" ht="21.75" customHeight="1">
      <c r="A35" s="393" t="s">
        <v>229</v>
      </c>
      <c r="B35" s="385"/>
      <c r="C35" s="386"/>
      <c r="D35" s="384" t="s">
        <v>47</v>
      </c>
      <c r="E35" s="387">
        <f aca="true" t="shared" si="6" ref="E35:N35">SUM(E32:E34)</f>
        <v>0</v>
      </c>
      <c r="F35" s="387">
        <f t="shared" si="6"/>
        <v>77774</v>
      </c>
      <c r="G35" s="387">
        <f t="shared" si="6"/>
        <v>0</v>
      </c>
      <c r="H35" s="387">
        <f t="shared" si="6"/>
        <v>0</v>
      </c>
      <c r="I35" s="387">
        <f t="shared" si="6"/>
        <v>3105374</v>
      </c>
      <c r="J35" s="387">
        <f t="shared" si="6"/>
        <v>0</v>
      </c>
      <c r="K35" s="387">
        <f t="shared" si="6"/>
        <v>3300000</v>
      </c>
      <c r="L35" s="387">
        <f t="shared" si="6"/>
        <v>0</v>
      </c>
      <c r="M35" s="387">
        <f t="shared" si="6"/>
        <v>0</v>
      </c>
      <c r="N35" s="387">
        <f t="shared" si="6"/>
        <v>6483148</v>
      </c>
    </row>
    <row r="36" spans="1:14" ht="10.5" customHeight="1">
      <c r="A36" s="339"/>
      <c r="B36" s="368"/>
      <c r="C36" s="394"/>
      <c r="D36" s="340"/>
      <c r="E36" s="334"/>
      <c r="F36" s="334"/>
      <c r="G36" s="334"/>
      <c r="H36" s="334"/>
      <c r="I36" s="334"/>
      <c r="J36" s="334"/>
      <c r="K36" s="334"/>
      <c r="L36" s="334"/>
      <c r="M36" s="334"/>
      <c r="N36" s="334"/>
    </row>
    <row r="37" spans="1:14" ht="21.75" customHeight="1">
      <c r="A37" s="371"/>
      <c r="B37" s="367" t="s">
        <v>876</v>
      </c>
      <c r="C37" s="388"/>
      <c r="D37" s="563" t="s">
        <v>877</v>
      </c>
      <c r="E37" s="311"/>
      <c r="F37" s="311">
        <v>77775</v>
      </c>
      <c r="G37" s="334"/>
      <c r="H37" s="334"/>
      <c r="I37" s="311"/>
      <c r="J37" s="311"/>
      <c r="K37" s="334"/>
      <c r="L37" s="334"/>
      <c r="M37" s="334"/>
      <c r="N37" s="334">
        <f>SUM(E37:M37)</f>
        <v>77775</v>
      </c>
    </row>
    <row r="38" spans="1:14" ht="21.75" customHeight="1">
      <c r="A38" s="371"/>
      <c r="B38" s="367" t="s">
        <v>629</v>
      </c>
      <c r="C38" s="388"/>
      <c r="D38" s="563" t="s">
        <v>640</v>
      </c>
      <c r="E38" s="311"/>
      <c r="F38" s="311">
        <v>77775</v>
      </c>
      <c r="G38" s="311"/>
      <c r="H38" s="311"/>
      <c r="I38" s="311">
        <v>203529</v>
      </c>
      <c r="J38" s="311"/>
      <c r="K38" s="311"/>
      <c r="L38" s="311"/>
      <c r="M38" s="311"/>
      <c r="N38" s="334">
        <f>SUM(E38:M38)</f>
        <v>281304</v>
      </c>
    </row>
    <row r="39" spans="1:14" s="378" customFormat="1" ht="21.75" customHeight="1">
      <c r="A39" s="393" t="s">
        <v>230</v>
      </c>
      <c r="B39" s="395"/>
      <c r="C39" s="396"/>
      <c r="D39" s="384" t="s">
        <v>48</v>
      </c>
      <c r="E39" s="387">
        <f>SUM(E38:E38)</f>
        <v>0</v>
      </c>
      <c r="F39" s="387">
        <f>SUM(F37:F38)</f>
        <v>155550</v>
      </c>
      <c r="G39" s="387">
        <f aca="true" t="shared" si="7" ref="G39:N39">SUM(G37:G38)</f>
        <v>0</v>
      </c>
      <c r="H39" s="387">
        <f t="shared" si="7"/>
        <v>0</v>
      </c>
      <c r="I39" s="387">
        <f t="shared" si="7"/>
        <v>203529</v>
      </c>
      <c r="J39" s="387">
        <f t="shared" si="7"/>
        <v>0</v>
      </c>
      <c r="K39" s="387">
        <f t="shared" si="7"/>
        <v>0</v>
      </c>
      <c r="L39" s="387">
        <f t="shared" si="7"/>
        <v>0</v>
      </c>
      <c r="M39" s="387">
        <f t="shared" si="7"/>
        <v>0</v>
      </c>
      <c r="N39" s="387">
        <f t="shared" si="7"/>
        <v>359079</v>
      </c>
    </row>
    <row r="40" spans="1:14" ht="10.5" customHeight="1">
      <c r="A40" s="339"/>
      <c r="B40" s="367"/>
      <c r="C40" s="388"/>
      <c r="D40" s="340"/>
      <c r="E40" s="334"/>
      <c r="F40" s="334"/>
      <c r="G40" s="334"/>
      <c r="H40" s="334"/>
      <c r="I40" s="334"/>
      <c r="J40" s="334"/>
      <c r="K40" s="334"/>
      <c r="L40" s="334"/>
      <c r="M40" s="334"/>
      <c r="N40" s="334"/>
    </row>
    <row r="41" spans="1:14" ht="21.75" customHeight="1">
      <c r="A41" s="339"/>
      <c r="B41" s="367" t="s">
        <v>772</v>
      </c>
      <c r="C41" s="368">
        <v>889921</v>
      </c>
      <c r="D41" s="572" t="s">
        <v>773</v>
      </c>
      <c r="E41" s="311"/>
      <c r="F41" s="311"/>
      <c r="G41" s="311"/>
      <c r="H41" s="311"/>
      <c r="I41" s="311">
        <v>14667</v>
      </c>
      <c r="J41" s="311"/>
      <c r="K41" s="311"/>
      <c r="L41" s="311"/>
      <c r="M41" s="311"/>
      <c r="N41" s="334">
        <f>SUM(E41:M41)</f>
        <v>14667</v>
      </c>
    </row>
    <row r="42" spans="1:14" ht="21.75" customHeight="1">
      <c r="A42" s="339"/>
      <c r="B42" s="367" t="s">
        <v>49</v>
      </c>
      <c r="C42" s="368">
        <v>889921</v>
      </c>
      <c r="D42" s="572" t="s">
        <v>191</v>
      </c>
      <c r="E42" s="311"/>
      <c r="F42" s="311">
        <v>314500</v>
      </c>
      <c r="G42" s="311"/>
      <c r="H42" s="311"/>
      <c r="I42" s="311"/>
      <c r="J42" s="311"/>
      <c r="K42" s="311"/>
      <c r="L42" s="311"/>
      <c r="M42" s="311"/>
      <c r="N42" s="334">
        <f>SUM(E42:M42)</f>
        <v>314500</v>
      </c>
    </row>
    <row r="43" spans="1:14" ht="21.75" customHeight="1">
      <c r="A43" s="339"/>
      <c r="B43" s="367" t="s">
        <v>122</v>
      </c>
      <c r="C43" s="368">
        <v>889921</v>
      </c>
      <c r="D43" s="572" t="s">
        <v>51</v>
      </c>
      <c r="E43" s="311"/>
      <c r="F43" s="311"/>
      <c r="G43" s="311"/>
      <c r="H43" s="311"/>
      <c r="I43" s="311">
        <v>168625</v>
      </c>
      <c r="J43" s="311"/>
      <c r="K43" s="311"/>
      <c r="L43" s="311"/>
      <c r="M43" s="311"/>
      <c r="N43" s="334">
        <f>SUM(E43:M43)</f>
        <v>168625</v>
      </c>
    </row>
    <row r="44" spans="1:14" ht="21.75" customHeight="1">
      <c r="A44" s="383"/>
      <c r="B44" s="367" t="s">
        <v>123</v>
      </c>
      <c r="C44" s="368">
        <v>889921</v>
      </c>
      <c r="D44" s="572" t="s">
        <v>124</v>
      </c>
      <c r="E44" s="311"/>
      <c r="F44" s="311"/>
      <c r="G44" s="311"/>
      <c r="H44" s="311"/>
      <c r="I44" s="311"/>
      <c r="J44" s="311"/>
      <c r="K44" s="311">
        <v>60000</v>
      </c>
      <c r="L44" s="311"/>
      <c r="M44" s="311"/>
      <c r="N44" s="334">
        <f>SUM(E44:M44)</f>
        <v>60000</v>
      </c>
    </row>
    <row r="45" spans="1:14" s="378" customFormat="1" ht="21.75" customHeight="1">
      <c r="A45" s="393" t="s">
        <v>231</v>
      </c>
      <c r="B45" s="385"/>
      <c r="C45" s="386"/>
      <c r="D45" s="384" t="s">
        <v>125</v>
      </c>
      <c r="E45" s="387">
        <f aca="true" t="shared" si="8" ref="E45:N45">SUM(E41:E44)</f>
        <v>0</v>
      </c>
      <c r="F45" s="387">
        <f t="shared" si="8"/>
        <v>314500</v>
      </c>
      <c r="G45" s="387">
        <f t="shared" si="8"/>
        <v>0</v>
      </c>
      <c r="H45" s="387">
        <f t="shared" si="8"/>
        <v>0</v>
      </c>
      <c r="I45" s="387">
        <f t="shared" si="8"/>
        <v>183292</v>
      </c>
      <c r="J45" s="387">
        <f t="shared" si="8"/>
        <v>0</v>
      </c>
      <c r="K45" s="387">
        <f t="shared" si="8"/>
        <v>60000</v>
      </c>
      <c r="L45" s="387">
        <f t="shared" si="8"/>
        <v>0</v>
      </c>
      <c r="M45" s="387">
        <f t="shared" si="8"/>
        <v>0</v>
      </c>
      <c r="N45" s="387">
        <f t="shared" si="8"/>
        <v>557792</v>
      </c>
    </row>
    <row r="46" spans="1:14" ht="10.5" customHeight="1">
      <c r="A46" s="339"/>
      <c r="B46" s="367"/>
      <c r="C46" s="388"/>
      <c r="D46" s="340"/>
      <c r="E46" s="334"/>
      <c r="F46" s="334"/>
      <c r="G46" s="334"/>
      <c r="H46" s="334"/>
      <c r="I46" s="334"/>
      <c r="J46" s="334"/>
      <c r="K46" s="334"/>
      <c r="L46" s="334"/>
      <c r="M46" s="334"/>
      <c r="N46" s="334"/>
    </row>
    <row r="47" spans="1:14" ht="21.75" customHeight="1">
      <c r="A47" s="371"/>
      <c r="B47" s="367" t="s">
        <v>126</v>
      </c>
      <c r="C47" s="368"/>
      <c r="D47" s="572" t="s">
        <v>127</v>
      </c>
      <c r="E47" s="334"/>
      <c r="F47" s="334"/>
      <c r="G47" s="334"/>
      <c r="H47" s="311">
        <v>74281251</v>
      </c>
      <c r="I47" s="311"/>
      <c r="J47" s="334"/>
      <c r="K47" s="334"/>
      <c r="L47" s="334"/>
      <c r="M47" s="334"/>
      <c r="N47" s="334">
        <f>SUM(E47:M47)</f>
        <v>74281251</v>
      </c>
    </row>
    <row r="48" spans="1:28" s="287" customFormat="1" ht="19.5" customHeight="1">
      <c r="A48" s="343" t="s">
        <v>187</v>
      </c>
      <c r="B48" s="317"/>
      <c r="C48" s="318"/>
      <c r="D48" s="317" t="s">
        <v>188</v>
      </c>
      <c r="E48" s="320">
        <f aca="true" t="shared" si="9" ref="E48:N48">SUM(E47:E47)</f>
        <v>0</v>
      </c>
      <c r="F48" s="320">
        <f t="shared" si="9"/>
        <v>0</v>
      </c>
      <c r="G48" s="320">
        <f t="shared" si="9"/>
        <v>0</v>
      </c>
      <c r="H48" s="320">
        <f t="shared" si="9"/>
        <v>74281251</v>
      </c>
      <c r="I48" s="320">
        <f t="shared" si="9"/>
        <v>0</v>
      </c>
      <c r="J48" s="320">
        <f t="shared" si="9"/>
        <v>0</v>
      </c>
      <c r="K48" s="320">
        <f t="shared" si="9"/>
        <v>0</v>
      </c>
      <c r="L48" s="320">
        <f t="shared" si="9"/>
        <v>0</v>
      </c>
      <c r="M48" s="320">
        <f t="shared" si="9"/>
        <v>0</v>
      </c>
      <c r="N48" s="320">
        <f t="shared" si="9"/>
        <v>74281251</v>
      </c>
      <c r="O48" s="321"/>
      <c r="P48" s="321"/>
      <c r="Q48" s="333"/>
      <c r="R48" s="333"/>
      <c r="S48" s="324"/>
      <c r="T48" s="333"/>
      <c r="U48" s="333"/>
      <c r="V48" s="324"/>
      <c r="W48" s="333"/>
      <c r="X48" s="344"/>
      <c r="Y48" s="324"/>
      <c r="Z48" s="333"/>
      <c r="AA48" s="333"/>
      <c r="AB48" s="324"/>
    </row>
    <row r="49" spans="1:28" s="287" customFormat="1" ht="19.5" customHeight="1">
      <c r="A49" s="343"/>
      <c r="B49" s="574"/>
      <c r="C49" s="402"/>
      <c r="D49" s="574"/>
      <c r="E49" s="320"/>
      <c r="F49" s="320"/>
      <c r="G49" s="320"/>
      <c r="H49" s="320"/>
      <c r="I49" s="320"/>
      <c r="J49" s="320"/>
      <c r="K49" s="320"/>
      <c r="L49" s="320"/>
      <c r="M49" s="320"/>
      <c r="N49" s="575"/>
      <c r="O49" s="321"/>
      <c r="P49" s="321"/>
      <c r="Q49" s="333"/>
      <c r="R49" s="333"/>
      <c r="S49" s="324"/>
      <c r="T49" s="333"/>
      <c r="U49" s="333"/>
      <c r="V49" s="324"/>
      <c r="W49" s="333"/>
      <c r="X49" s="344"/>
      <c r="Y49" s="324"/>
      <c r="Z49" s="333"/>
      <c r="AA49" s="333"/>
      <c r="AB49" s="324"/>
    </row>
    <row r="50" spans="1:14" s="398" customFormat="1" ht="21.75" customHeight="1">
      <c r="A50" s="373"/>
      <c r="B50" s="395"/>
      <c r="C50" s="389"/>
      <c r="D50" s="397" t="s">
        <v>128</v>
      </c>
      <c r="E50" s="772">
        <f aca="true" t="shared" si="10" ref="E50:N50">SUM(E14,E18,E21,E25,E30,E35,E45,E39,E48)</f>
        <v>115420690</v>
      </c>
      <c r="F50" s="772">
        <f t="shared" si="10"/>
        <v>47562184</v>
      </c>
      <c r="G50" s="772">
        <f t="shared" si="10"/>
        <v>79146451</v>
      </c>
      <c r="H50" s="772">
        <f t="shared" si="10"/>
        <v>74281251</v>
      </c>
      <c r="I50" s="772">
        <f t="shared" si="10"/>
        <v>11587901</v>
      </c>
      <c r="J50" s="770">
        <f t="shared" si="10"/>
        <v>50000</v>
      </c>
      <c r="K50" s="770">
        <f t="shared" si="10"/>
        <v>3360000</v>
      </c>
      <c r="L50" s="770">
        <f t="shared" si="10"/>
        <v>408377</v>
      </c>
      <c r="M50" s="770">
        <f t="shared" si="10"/>
        <v>27571500</v>
      </c>
      <c r="N50" s="770">
        <f t="shared" si="10"/>
        <v>359466128</v>
      </c>
    </row>
    <row r="51" spans="1:14" s="399" customFormat="1" ht="17.25" customHeight="1">
      <c r="A51" s="371"/>
      <c r="B51" s="367"/>
      <c r="C51" s="368"/>
      <c r="D51" s="392"/>
      <c r="E51" s="334"/>
      <c r="F51" s="334"/>
      <c r="G51" s="334"/>
      <c r="H51" s="771"/>
      <c r="I51" s="771"/>
      <c r="J51" s="771"/>
      <c r="K51" s="771"/>
      <c r="L51" s="771"/>
      <c r="M51" s="771"/>
      <c r="N51" s="771"/>
    </row>
    <row r="52" spans="1:14" s="399" customFormat="1" ht="21.75" customHeight="1">
      <c r="A52" s="366"/>
      <c r="B52" s="367"/>
      <c r="C52" s="368"/>
      <c r="D52" s="400" t="s">
        <v>129</v>
      </c>
      <c r="E52" s="334"/>
      <c r="F52" s="334"/>
      <c r="G52" s="334"/>
      <c r="H52" s="334"/>
      <c r="I52" s="334"/>
      <c r="J52" s="334"/>
      <c r="K52" s="334"/>
      <c r="L52" s="334"/>
      <c r="M52" s="334"/>
      <c r="N52" s="334"/>
    </row>
    <row r="53" spans="1:14" s="399" customFormat="1" ht="21.75" customHeight="1">
      <c r="A53" s="366"/>
      <c r="B53" s="367" t="s">
        <v>12</v>
      </c>
      <c r="C53" s="368"/>
      <c r="D53" s="572" t="s">
        <v>13</v>
      </c>
      <c r="E53" s="311"/>
      <c r="F53" s="311">
        <v>1274595</v>
      </c>
      <c r="G53" s="311"/>
      <c r="H53" s="311"/>
      <c r="I53" s="311">
        <v>283614</v>
      </c>
      <c r="J53" s="311">
        <v>11000</v>
      </c>
      <c r="K53" s="311"/>
      <c r="L53" s="311"/>
      <c r="M53" s="311"/>
      <c r="N53" s="334">
        <f>SUM(E53:M53)</f>
        <v>1569209</v>
      </c>
    </row>
    <row r="54" spans="1:28" ht="19.5" customHeight="1">
      <c r="A54" s="294"/>
      <c r="B54" s="367" t="s">
        <v>621</v>
      </c>
      <c r="C54" s="295" t="s">
        <v>14</v>
      </c>
      <c r="D54" s="73" t="s">
        <v>878</v>
      </c>
      <c r="E54" s="297"/>
      <c r="F54" s="297"/>
      <c r="G54" s="297"/>
      <c r="H54" s="297"/>
      <c r="I54" s="297">
        <v>9010266</v>
      </c>
      <c r="J54" s="297"/>
      <c r="K54" s="297"/>
      <c r="L54" s="297"/>
      <c r="M54" s="298"/>
      <c r="N54" s="334">
        <f>SUM(E54:M54)</f>
        <v>9010266</v>
      </c>
      <c r="O54" s="299"/>
      <c r="P54" s="300"/>
      <c r="Q54" s="293"/>
      <c r="R54" s="293"/>
      <c r="S54" s="293"/>
      <c r="T54" s="301"/>
      <c r="U54" s="301"/>
      <c r="V54" s="301"/>
      <c r="W54" s="301"/>
      <c r="X54" s="301"/>
      <c r="Y54" s="301"/>
      <c r="Z54" s="301"/>
      <c r="AA54" s="301"/>
      <c r="AB54" s="301"/>
    </row>
    <row r="55" spans="1:14" ht="21.75" customHeight="1">
      <c r="A55" s="371"/>
      <c r="B55" s="372" t="s">
        <v>19</v>
      </c>
      <c r="C55" s="368"/>
      <c r="D55" s="572" t="s">
        <v>20</v>
      </c>
      <c r="E55" s="311"/>
      <c r="F55" s="311">
        <v>5130860</v>
      </c>
      <c r="G55" s="334"/>
      <c r="H55" s="334"/>
      <c r="I55" s="311"/>
      <c r="J55" s="334"/>
      <c r="K55" s="334"/>
      <c r="L55" s="334"/>
      <c r="M55" s="311">
        <v>1495685</v>
      </c>
      <c r="N55" s="334">
        <f>SUM(E55:M55)</f>
        <v>6626545</v>
      </c>
    </row>
    <row r="56" spans="1:14" ht="21.75" customHeight="1">
      <c r="A56" s="371"/>
      <c r="B56" s="372" t="s">
        <v>629</v>
      </c>
      <c r="C56" s="368"/>
      <c r="D56" s="572" t="s">
        <v>883</v>
      </c>
      <c r="E56" s="311"/>
      <c r="F56" s="311"/>
      <c r="G56" s="334"/>
      <c r="H56" s="334"/>
      <c r="I56" s="311">
        <v>6861670</v>
      </c>
      <c r="J56" s="334"/>
      <c r="K56" s="334"/>
      <c r="L56" s="334"/>
      <c r="M56" s="311"/>
      <c r="N56" s="334">
        <f>SUM(E56:M56)</f>
        <v>6861670</v>
      </c>
    </row>
    <row r="57" spans="1:14" s="398" customFormat="1" ht="21.75" customHeight="1">
      <c r="A57" s="373"/>
      <c r="B57" s="395"/>
      <c r="C57" s="389"/>
      <c r="D57" s="397" t="s">
        <v>130</v>
      </c>
      <c r="E57" s="387">
        <f>SUM(E53:E56)</f>
        <v>0</v>
      </c>
      <c r="F57" s="387">
        <f aca="true" t="shared" si="11" ref="F57:N57">SUM(F53:F56)</f>
        <v>6405455</v>
      </c>
      <c r="G57" s="387">
        <f t="shared" si="11"/>
        <v>0</v>
      </c>
      <c r="H57" s="387">
        <f t="shared" si="11"/>
        <v>0</v>
      </c>
      <c r="I57" s="387">
        <f t="shared" si="11"/>
        <v>16155550</v>
      </c>
      <c r="J57" s="387">
        <f t="shared" si="11"/>
        <v>11000</v>
      </c>
      <c r="K57" s="387">
        <f t="shared" si="11"/>
        <v>0</v>
      </c>
      <c r="L57" s="387">
        <f t="shared" si="11"/>
        <v>0</v>
      </c>
      <c r="M57" s="387">
        <f t="shared" si="11"/>
        <v>1495685</v>
      </c>
      <c r="N57" s="387">
        <f t="shared" si="11"/>
        <v>24067690</v>
      </c>
    </row>
    <row r="58" spans="1:14" s="401" customFormat="1" ht="22.5" customHeight="1">
      <c r="A58" s="373"/>
      <c r="B58" s="395"/>
      <c r="C58" s="389"/>
      <c r="D58" s="397"/>
      <c r="E58" s="387"/>
      <c r="F58" s="387"/>
      <c r="G58" s="387"/>
      <c r="H58" s="387"/>
      <c r="I58" s="387"/>
      <c r="J58" s="387"/>
      <c r="K58" s="387"/>
      <c r="L58" s="387"/>
      <c r="M58" s="387"/>
      <c r="N58" s="387"/>
    </row>
    <row r="59" spans="1:14" s="405" customFormat="1" ht="21.75" customHeight="1">
      <c r="A59" s="350"/>
      <c r="B59" s="402"/>
      <c r="C59" s="402"/>
      <c r="D59" s="403" t="s">
        <v>131</v>
      </c>
      <c r="E59" s="404">
        <f aca="true" t="shared" si="12" ref="E59:M59">SUM(E50+E57)</f>
        <v>115420690</v>
      </c>
      <c r="F59" s="404">
        <f t="shared" si="12"/>
        <v>53967639</v>
      </c>
      <c r="G59" s="404">
        <f t="shared" si="12"/>
        <v>79146451</v>
      </c>
      <c r="H59" s="404">
        <f t="shared" si="12"/>
        <v>74281251</v>
      </c>
      <c r="I59" s="404">
        <f t="shared" si="12"/>
        <v>27743451</v>
      </c>
      <c r="J59" s="404">
        <f t="shared" si="12"/>
        <v>61000</v>
      </c>
      <c r="K59" s="404">
        <f t="shared" si="12"/>
        <v>3360000</v>
      </c>
      <c r="L59" s="404">
        <f t="shared" si="12"/>
        <v>408377</v>
      </c>
      <c r="M59" s="404">
        <f t="shared" si="12"/>
        <v>29067185</v>
      </c>
      <c r="N59" s="404">
        <f>N50+N57</f>
        <v>383533818</v>
      </c>
    </row>
    <row r="60" ht="13.5" customHeight="1"/>
    <row r="61" ht="13.5" customHeight="1"/>
    <row r="62" ht="13.5" customHeight="1"/>
    <row r="63" ht="13.5" customHeight="1"/>
    <row r="64" ht="13.5" customHeight="1"/>
  </sheetData>
  <sheetProtection/>
  <mergeCells count="15">
    <mergeCell ref="L4:L5"/>
    <mergeCell ref="A1:R1"/>
    <mergeCell ref="M3:N3"/>
    <mergeCell ref="N4:N5"/>
    <mergeCell ref="M4:M5"/>
    <mergeCell ref="E4:F4"/>
    <mergeCell ref="I4:I5"/>
    <mergeCell ref="G4:G5"/>
    <mergeCell ref="H4:H5"/>
    <mergeCell ref="J4:J5"/>
    <mergeCell ref="A4:A5"/>
    <mergeCell ref="B4:B5"/>
    <mergeCell ref="C4:C5"/>
    <mergeCell ref="D4:D5"/>
    <mergeCell ref="K4:K5"/>
  </mergeCells>
  <printOptions horizontalCentered="1" verticalCentered="1"/>
  <pageMargins left="0.85" right="0.1968503937007874" top="0.28" bottom="0.15748031496062992" header="0.22" footer="0.17"/>
  <pageSetup fitToHeight="1" fitToWidth="1" horizontalDpi="600" verticalDpi="600" orientation="landscape" paperSize="9" scale="42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6.875" style="272" customWidth="1"/>
    <col min="2" max="2" width="49.625" style="271" customWidth="1"/>
    <col min="3" max="4" width="12.875" style="271" customWidth="1"/>
    <col min="5" max="5" width="14.125" style="271" customWidth="1"/>
    <col min="6" max="7" width="12.875" style="271" customWidth="1"/>
    <col min="8" max="8" width="14.375" style="271" customWidth="1"/>
    <col min="9" max="9" width="3.375" style="271" customWidth="1"/>
    <col min="10" max="16384" width="9.375" style="271" customWidth="1"/>
  </cols>
  <sheetData>
    <row r="2" spans="1:8" ht="39.75" customHeight="1">
      <c r="A2" s="988" t="s">
        <v>169</v>
      </c>
      <c r="B2" s="988"/>
      <c r="C2" s="988"/>
      <c r="D2" s="988"/>
      <c r="E2" s="988"/>
      <c r="F2" s="988"/>
      <c r="G2" s="988"/>
      <c r="H2" s="988"/>
    </row>
    <row r="3" spans="1:9" s="502" customFormat="1" ht="15.75" customHeight="1">
      <c r="A3" s="500"/>
      <c r="B3" s="501"/>
      <c r="C3" s="970"/>
      <c r="D3" s="970"/>
      <c r="G3" s="1000" t="s">
        <v>592</v>
      </c>
      <c r="H3" s="1000"/>
      <c r="I3" s="503"/>
    </row>
    <row r="4" spans="1:9" s="508" customFormat="1" ht="15.75" thickBot="1">
      <c r="A4" s="504"/>
      <c r="B4" s="505"/>
      <c r="C4" s="506"/>
      <c r="D4" s="507"/>
      <c r="G4" s="999" t="s">
        <v>708</v>
      </c>
      <c r="H4" s="999"/>
      <c r="I4" s="507"/>
    </row>
    <row r="5" spans="1:8" s="509" customFormat="1" ht="26.25" customHeight="1">
      <c r="A5" s="994" t="s">
        <v>580</v>
      </c>
      <c r="B5" s="993" t="s">
        <v>132</v>
      </c>
      <c r="C5" s="997" t="s">
        <v>133</v>
      </c>
      <c r="D5" s="997" t="s">
        <v>806</v>
      </c>
      <c r="E5" s="993" t="s">
        <v>134</v>
      </c>
      <c r="F5" s="993"/>
      <c r="G5" s="993"/>
      <c r="H5" s="991" t="s">
        <v>65</v>
      </c>
    </row>
    <row r="6" spans="1:8" s="511" customFormat="1" ht="32.25" customHeight="1">
      <c r="A6" s="995"/>
      <c r="B6" s="996"/>
      <c r="C6" s="996"/>
      <c r="D6" s="998"/>
      <c r="E6" s="510" t="s">
        <v>601</v>
      </c>
      <c r="F6" s="510" t="s">
        <v>648</v>
      </c>
      <c r="G6" s="510" t="s">
        <v>711</v>
      </c>
      <c r="H6" s="992"/>
    </row>
    <row r="7" spans="1:8" s="515" customFormat="1" ht="12.75" customHeight="1">
      <c r="A7" s="512" t="s">
        <v>270</v>
      </c>
      <c r="B7" s="513" t="s">
        <v>218</v>
      </c>
      <c r="C7" s="513" t="s">
        <v>219</v>
      </c>
      <c r="D7" s="513" t="s">
        <v>220</v>
      </c>
      <c r="E7" s="513" t="s">
        <v>221</v>
      </c>
      <c r="F7" s="513" t="s">
        <v>197</v>
      </c>
      <c r="G7" s="513" t="s">
        <v>198</v>
      </c>
      <c r="H7" s="514" t="s">
        <v>593</v>
      </c>
    </row>
    <row r="8" spans="1:8" ht="24.75" customHeight="1">
      <c r="A8" s="512" t="s">
        <v>283</v>
      </c>
      <c r="B8" s="516" t="s">
        <v>170</v>
      </c>
      <c r="C8" s="517"/>
      <c r="D8" s="518">
        <v>0</v>
      </c>
      <c r="E8" s="518">
        <v>0</v>
      </c>
      <c r="F8" s="518">
        <v>0</v>
      </c>
      <c r="G8" s="518">
        <v>0</v>
      </c>
      <c r="H8" s="519">
        <v>0</v>
      </c>
    </row>
    <row r="9" spans="1:9" ht="25.5" customHeight="1">
      <c r="A9" s="512" t="s">
        <v>284</v>
      </c>
      <c r="B9" s="516" t="s">
        <v>171</v>
      </c>
      <c r="C9" s="520"/>
      <c r="D9" s="518">
        <v>0</v>
      </c>
      <c r="E9" s="518">
        <v>0</v>
      </c>
      <c r="F9" s="518">
        <v>0</v>
      </c>
      <c r="G9" s="518">
        <v>0</v>
      </c>
      <c r="H9" s="519">
        <v>0</v>
      </c>
      <c r="I9" s="987"/>
    </row>
    <row r="10" spans="1:9" ht="19.5" customHeight="1">
      <c r="A10" s="512" t="s">
        <v>285</v>
      </c>
      <c r="B10" s="516" t="s">
        <v>172</v>
      </c>
      <c r="C10" s="521"/>
      <c r="D10" s="522">
        <f>+D11</f>
        <v>0</v>
      </c>
      <c r="E10" s="522">
        <f>+E11</f>
        <v>16753535</v>
      </c>
      <c r="F10" s="522">
        <f>+F11</f>
        <v>0</v>
      </c>
      <c r="G10" s="522">
        <f>+G11</f>
        <v>0</v>
      </c>
      <c r="H10" s="523">
        <f>SUM(D10:G10)</f>
        <v>16753535</v>
      </c>
      <c r="I10" s="987"/>
    </row>
    <row r="11" spans="1:9" ht="19.5" customHeight="1">
      <c r="A11" s="512" t="s">
        <v>286</v>
      </c>
      <c r="B11" s="524" t="s">
        <v>178</v>
      </c>
      <c r="C11" s="520" t="s">
        <v>177</v>
      </c>
      <c r="D11" s="525">
        <v>0</v>
      </c>
      <c r="E11" s="525">
        <v>16753535</v>
      </c>
      <c r="F11" s="525"/>
      <c r="G11" s="525">
        <v>0</v>
      </c>
      <c r="H11" s="519">
        <f>SUM(D11:G11)</f>
        <v>16753535</v>
      </c>
      <c r="I11" s="987"/>
    </row>
    <row r="12" spans="1:9" ht="19.5" customHeight="1">
      <c r="A12" s="512" t="s">
        <v>287</v>
      </c>
      <c r="B12" s="516" t="s">
        <v>173</v>
      </c>
      <c r="C12" s="521"/>
      <c r="D12" s="522">
        <f>+D13</f>
        <v>0</v>
      </c>
      <c r="E12" s="522">
        <f>+E13</f>
        <v>14163236</v>
      </c>
      <c r="F12" s="522">
        <f>+F13</f>
        <v>0</v>
      </c>
      <c r="G12" s="522">
        <f>+G13</f>
        <v>0</v>
      </c>
      <c r="H12" s="523">
        <f>SUM(D12:G12)</f>
        <v>14163236</v>
      </c>
      <c r="I12" s="987"/>
    </row>
    <row r="13" spans="1:9" ht="19.5" customHeight="1">
      <c r="A13" s="512" t="s">
        <v>288</v>
      </c>
      <c r="B13" s="524" t="s">
        <v>179</v>
      </c>
      <c r="C13" s="520" t="s">
        <v>177</v>
      </c>
      <c r="D13" s="525">
        <v>0</v>
      </c>
      <c r="E13" s="525">
        <v>14163236</v>
      </c>
      <c r="F13" s="525"/>
      <c r="G13" s="525">
        <v>0</v>
      </c>
      <c r="H13" s="519">
        <f>SUM(D13:G13)</f>
        <v>14163236</v>
      </c>
      <c r="I13" s="987"/>
    </row>
    <row r="14" spans="1:9" ht="19.5" customHeight="1">
      <c r="A14" s="512" t="s">
        <v>289</v>
      </c>
      <c r="B14" s="526" t="s">
        <v>174</v>
      </c>
      <c r="C14" s="521"/>
      <c r="D14" s="522">
        <v>0</v>
      </c>
      <c r="E14" s="522">
        <f>+E16+E15</f>
        <v>4549108</v>
      </c>
      <c r="F14" s="522">
        <f>+F16+F15</f>
        <v>5176181</v>
      </c>
      <c r="G14" s="522">
        <f>+G16+G15</f>
        <v>1100000</v>
      </c>
      <c r="H14" s="523">
        <f>H15+H16</f>
        <v>12725289</v>
      </c>
      <c r="I14" s="987"/>
    </row>
    <row r="15" spans="1:9" ht="19.5" customHeight="1">
      <c r="A15" s="512" t="s">
        <v>290</v>
      </c>
      <c r="B15" s="526" t="s">
        <v>176</v>
      </c>
      <c r="C15" s="527" t="s">
        <v>135</v>
      </c>
      <c r="D15" s="528">
        <v>1900000</v>
      </c>
      <c r="E15" s="528">
        <v>760000</v>
      </c>
      <c r="F15" s="528">
        <v>900000</v>
      </c>
      <c r="G15" s="528">
        <v>1100000</v>
      </c>
      <c r="H15" s="529">
        <f>SUM(D15:G15)</f>
        <v>4660000</v>
      </c>
      <c r="I15" s="987"/>
    </row>
    <row r="16" spans="1:9" ht="19.5" customHeight="1">
      <c r="A16" s="512" t="s">
        <v>291</v>
      </c>
      <c r="B16" s="524" t="s">
        <v>175</v>
      </c>
      <c r="C16" s="520" t="s">
        <v>601</v>
      </c>
      <c r="D16" s="528">
        <v>0</v>
      </c>
      <c r="E16" s="525">
        <v>3789108</v>
      </c>
      <c r="F16" s="525">
        <v>4276181</v>
      </c>
      <c r="G16" s="525">
        <v>0</v>
      </c>
      <c r="H16" s="519">
        <f>SUM(D16:G16)</f>
        <v>8065289</v>
      </c>
      <c r="I16" s="987"/>
    </row>
    <row r="17" spans="1:9" s="533" customFormat="1" ht="19.5" customHeight="1" thickBot="1">
      <c r="A17" s="989" t="s">
        <v>594</v>
      </c>
      <c r="B17" s="990"/>
      <c r="C17" s="530"/>
      <c r="D17" s="531">
        <f>+D8+D9+D10+D12+D14</f>
        <v>0</v>
      </c>
      <c r="E17" s="531">
        <f>+E8+E9+E10+E12+E14</f>
        <v>35465879</v>
      </c>
      <c r="F17" s="531">
        <f>+F8+F9+F10+F12+F14</f>
        <v>5176181</v>
      </c>
      <c r="G17" s="531">
        <f>+G8+G9+G10+G12+G14</f>
        <v>1100000</v>
      </c>
      <c r="H17" s="532">
        <f>+H8+H9+H10+H12+H14</f>
        <v>43642060</v>
      </c>
      <c r="I17" s="987"/>
    </row>
  </sheetData>
  <sheetProtection/>
  <mergeCells count="12">
    <mergeCell ref="G4:H4"/>
    <mergeCell ref="G3:H3"/>
    <mergeCell ref="I9:I17"/>
    <mergeCell ref="A2:H2"/>
    <mergeCell ref="A17:B17"/>
    <mergeCell ref="H5:H6"/>
    <mergeCell ref="E5:G5"/>
    <mergeCell ref="A5:A6"/>
    <mergeCell ref="B5:B6"/>
    <mergeCell ref="C5:C6"/>
    <mergeCell ref="D5:D6"/>
    <mergeCell ref="C3:D3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120" zoomScaleNormal="120" zoomScalePageLayoutView="0" workbookViewId="0" topLeftCell="A1">
      <selection activeCell="G31" sqref="G31"/>
    </sheetView>
  </sheetViews>
  <sheetFormatPr defaultColWidth="9.00390625" defaultRowHeight="12.75"/>
  <cols>
    <col min="1" max="1" width="5.625" style="787" customWidth="1"/>
    <col min="2" max="2" width="35.625" style="787" customWidth="1"/>
    <col min="3" max="3" width="13.00390625" style="787" customWidth="1"/>
    <col min="4" max="5" width="14.00390625" style="787" customWidth="1"/>
    <col min="6" max="6" width="14.625" style="787" customWidth="1"/>
    <col min="7" max="7" width="17.375" style="787" customWidth="1"/>
    <col min="8" max="16384" width="9.375" style="787" customWidth="1"/>
  </cols>
  <sheetData>
    <row r="1" spans="1:7" s="773" customFormat="1" ht="48.75" customHeight="1">
      <c r="A1" s="1001" t="s">
        <v>808</v>
      </c>
      <c r="B1" s="1001"/>
      <c r="C1" s="1001"/>
      <c r="D1" s="1001"/>
      <c r="E1" s="1001"/>
      <c r="F1" s="1001"/>
      <c r="G1" s="1001"/>
    </row>
    <row r="2" spans="1:10" s="777" customFormat="1" ht="15.75" customHeight="1">
      <c r="A2" s="774"/>
      <c r="B2" s="775"/>
      <c r="C2" s="775"/>
      <c r="D2" s="1002"/>
      <c r="E2" s="1002"/>
      <c r="F2" s="1003" t="s">
        <v>662</v>
      </c>
      <c r="G2" s="1003"/>
      <c r="H2" s="776"/>
      <c r="J2" s="778"/>
    </row>
    <row r="3" spans="1:10" s="784" customFormat="1" ht="15.75" customHeight="1">
      <c r="A3" s="779"/>
      <c r="B3" s="780"/>
      <c r="C3" s="780"/>
      <c r="D3" s="781"/>
      <c r="E3" s="782"/>
      <c r="F3" s="1004" t="s">
        <v>708</v>
      </c>
      <c r="G3" s="1004"/>
      <c r="H3" s="783"/>
      <c r="J3" s="782"/>
    </row>
    <row r="4" spans="1:8" ht="15.75" customHeight="1">
      <c r="A4" s="1005" t="s">
        <v>807</v>
      </c>
      <c r="B4" s="1005"/>
      <c r="C4" s="1005"/>
      <c r="D4" s="1005"/>
      <c r="E4" s="1005"/>
      <c r="F4" s="1005"/>
      <c r="G4" s="785"/>
      <c r="H4" s="786"/>
    </row>
    <row r="5" spans="1:8" ht="15.75" customHeight="1" thickBot="1">
      <c r="A5" s="788"/>
      <c r="B5" s="788"/>
      <c r="C5" s="788"/>
      <c r="D5" s="789"/>
      <c r="E5" s="789"/>
      <c r="F5" s="785"/>
      <c r="G5" s="785"/>
      <c r="H5" s="786"/>
    </row>
    <row r="6" spans="1:8" ht="22.5" customHeight="1">
      <c r="A6" s="790" t="s">
        <v>292</v>
      </c>
      <c r="B6" s="1006" t="s">
        <v>641</v>
      </c>
      <c r="C6" s="1006"/>
      <c r="D6" s="1006"/>
      <c r="E6" s="1006"/>
      <c r="F6" s="1007" t="s">
        <v>642</v>
      </c>
      <c r="G6" s="1008"/>
      <c r="H6" s="786"/>
    </row>
    <row r="7" spans="1:8" ht="15.75" customHeight="1">
      <c r="A7" s="791" t="s">
        <v>270</v>
      </c>
      <c r="B7" s="1009" t="s">
        <v>218</v>
      </c>
      <c r="C7" s="1009"/>
      <c r="D7" s="1009"/>
      <c r="E7" s="1009"/>
      <c r="F7" s="1009" t="s">
        <v>219</v>
      </c>
      <c r="G7" s="1010"/>
      <c r="H7" s="786"/>
    </row>
    <row r="8" spans="1:8" ht="15.75" customHeight="1">
      <c r="A8" s="791" t="s">
        <v>283</v>
      </c>
      <c r="B8" s="1011"/>
      <c r="C8" s="1011"/>
      <c r="D8" s="1011"/>
      <c r="E8" s="1011"/>
      <c r="F8" s="1012"/>
      <c r="G8" s="1013"/>
      <c r="H8" s="786"/>
    </row>
    <row r="9" spans="1:8" ht="15.75" customHeight="1">
      <c r="A9" s="791" t="s">
        <v>284</v>
      </c>
      <c r="B9" s="1011"/>
      <c r="C9" s="1011"/>
      <c r="D9" s="1011"/>
      <c r="E9" s="1011"/>
      <c r="F9" s="1012"/>
      <c r="G9" s="1013"/>
      <c r="H9" s="786"/>
    </row>
    <row r="10" spans="1:8" ht="15.75" customHeight="1">
      <c r="A10" s="791" t="s">
        <v>285</v>
      </c>
      <c r="B10" s="1011"/>
      <c r="C10" s="1011"/>
      <c r="D10" s="1011"/>
      <c r="E10" s="1011"/>
      <c r="F10" s="1012"/>
      <c r="G10" s="1013"/>
      <c r="H10" s="786"/>
    </row>
    <row r="11" spans="1:8" ht="25.5" customHeight="1" thickBot="1">
      <c r="A11" s="792" t="s">
        <v>286</v>
      </c>
      <c r="B11" s="1014" t="s">
        <v>643</v>
      </c>
      <c r="C11" s="1014"/>
      <c r="D11" s="1014"/>
      <c r="E11" s="1014"/>
      <c r="F11" s="1015">
        <f>SUM(F8:F10)</f>
        <v>0</v>
      </c>
      <c r="G11" s="1016"/>
      <c r="H11" s="786"/>
    </row>
    <row r="12" spans="1:8" ht="25.5" customHeight="1">
      <c r="A12" s="793"/>
      <c r="B12" s="794"/>
      <c r="C12" s="794"/>
      <c r="D12" s="794"/>
      <c r="E12" s="794"/>
      <c r="F12" s="795"/>
      <c r="G12" s="795"/>
      <c r="H12" s="786"/>
    </row>
    <row r="13" spans="1:8" ht="15.75" customHeight="1">
      <c r="A13" s="1005" t="s">
        <v>644</v>
      </c>
      <c r="B13" s="1005"/>
      <c r="C13" s="1005"/>
      <c r="D13" s="1005"/>
      <c r="E13" s="1005"/>
      <c r="F13" s="1005"/>
      <c r="G13" s="1005"/>
      <c r="H13" s="786"/>
    </row>
    <row r="14" spans="1:8" ht="15.75" customHeight="1" thickBot="1">
      <c r="A14" s="788"/>
      <c r="B14" s="788"/>
      <c r="C14" s="788"/>
      <c r="D14" s="789"/>
      <c r="E14" s="789"/>
      <c r="F14" s="785"/>
      <c r="G14" s="785"/>
      <c r="H14" s="786"/>
    </row>
    <row r="15" spans="1:7" ht="15" customHeight="1">
      <c r="A15" s="1017" t="s">
        <v>292</v>
      </c>
      <c r="B15" s="1019" t="s">
        <v>645</v>
      </c>
      <c r="C15" s="1021" t="s">
        <v>646</v>
      </c>
      <c r="D15" s="1022"/>
      <c r="E15" s="1022"/>
      <c r="F15" s="1023"/>
      <c r="G15" s="1024" t="s">
        <v>647</v>
      </c>
    </row>
    <row r="16" spans="1:7" ht="13.5" customHeight="1" thickBot="1">
      <c r="A16" s="1018"/>
      <c r="B16" s="1020"/>
      <c r="C16" s="796" t="s">
        <v>182</v>
      </c>
      <c r="D16" s="797" t="s">
        <v>648</v>
      </c>
      <c r="E16" s="797" t="s">
        <v>711</v>
      </c>
      <c r="F16" s="797" t="s">
        <v>809</v>
      </c>
      <c r="G16" s="1025"/>
    </row>
    <row r="17" spans="1:7" ht="15.75" thickBot="1">
      <c r="A17" s="798" t="s">
        <v>270</v>
      </c>
      <c r="B17" s="799" t="s">
        <v>218</v>
      </c>
      <c r="C17" s="799" t="s">
        <v>219</v>
      </c>
      <c r="D17" s="799" t="s">
        <v>220</v>
      </c>
      <c r="E17" s="799" t="s">
        <v>221</v>
      </c>
      <c r="F17" s="799" t="s">
        <v>197</v>
      </c>
      <c r="G17" s="800" t="s">
        <v>198</v>
      </c>
    </row>
    <row r="18" spans="1:7" ht="15">
      <c r="A18" s="801" t="s">
        <v>283</v>
      </c>
      <c r="B18" s="802"/>
      <c r="C18" s="802"/>
      <c r="D18" s="803"/>
      <c r="E18" s="803"/>
      <c r="F18" s="803"/>
      <c r="G18" s="804">
        <f>SUM(D18:F18)</f>
        <v>0</v>
      </c>
    </row>
    <row r="19" spans="1:7" ht="15">
      <c r="A19" s="805" t="s">
        <v>284</v>
      </c>
      <c r="B19" s="806"/>
      <c r="C19" s="806"/>
      <c r="D19" s="807"/>
      <c r="E19" s="807"/>
      <c r="F19" s="807"/>
      <c r="G19" s="808">
        <f>SUM(D19:F19)</f>
        <v>0</v>
      </c>
    </row>
    <row r="20" spans="1:7" ht="15.75" thickBot="1">
      <c r="A20" s="805" t="s">
        <v>285</v>
      </c>
      <c r="B20" s="806"/>
      <c r="C20" s="806"/>
      <c r="D20" s="807"/>
      <c r="E20" s="807"/>
      <c r="F20" s="807"/>
      <c r="G20" s="808">
        <f>SUM(D20:F20)</f>
        <v>0</v>
      </c>
    </row>
    <row r="21" spans="1:7" s="813" customFormat="1" ht="15" thickBot="1">
      <c r="A21" s="809" t="s">
        <v>286</v>
      </c>
      <c r="B21" s="810" t="s">
        <v>649</v>
      </c>
      <c r="C21" s="810"/>
      <c r="D21" s="811">
        <f>SUM(D18:D20)</f>
        <v>0</v>
      </c>
      <c r="E21" s="811">
        <f>SUM(E18:E20)</f>
        <v>0</v>
      </c>
      <c r="F21" s="811">
        <f>SUM(F18:F20)</f>
        <v>0</v>
      </c>
      <c r="G21" s="812">
        <f>SUM(G18:G20)</f>
        <v>0</v>
      </c>
    </row>
    <row r="22" spans="1:7" s="813" customFormat="1" ht="14.25">
      <c r="A22" s="814"/>
      <c r="B22" s="815"/>
      <c r="C22" s="815"/>
      <c r="D22" s="816"/>
      <c r="E22" s="816"/>
      <c r="F22" s="816"/>
      <c r="G22" s="816"/>
    </row>
    <row r="23" spans="1:7" s="817" customFormat="1" ht="30.75" customHeight="1">
      <c r="A23" s="1031" t="s">
        <v>650</v>
      </c>
      <c r="B23" s="1031"/>
      <c r="C23" s="1031"/>
      <c r="D23" s="1031"/>
      <c r="E23" s="1031"/>
      <c r="F23" s="1031"/>
      <c r="G23" s="1031"/>
    </row>
    <row r="24" ht="15.75" thickBot="1"/>
    <row r="25" spans="1:7" ht="21.75" thickBot="1">
      <c r="A25" s="818" t="s">
        <v>292</v>
      </c>
      <c r="B25" s="1032" t="s">
        <v>651</v>
      </c>
      <c r="C25" s="1032"/>
      <c r="D25" s="1033"/>
      <c r="E25" s="1033"/>
      <c r="F25" s="1033"/>
      <c r="G25" s="818" t="s">
        <v>810</v>
      </c>
    </row>
    <row r="26" spans="1:7" ht="15">
      <c r="A26" s="819" t="s">
        <v>270</v>
      </c>
      <c r="B26" s="1034" t="s">
        <v>218</v>
      </c>
      <c r="C26" s="1034"/>
      <c r="D26" s="1035"/>
      <c r="E26" s="1035"/>
      <c r="F26" s="1036"/>
      <c r="G26" s="819" t="s">
        <v>219</v>
      </c>
    </row>
    <row r="27" spans="1:7" ht="15">
      <c r="A27" s="820" t="s">
        <v>283</v>
      </c>
      <c r="B27" s="1037" t="s">
        <v>652</v>
      </c>
      <c r="C27" s="1038"/>
      <c r="D27" s="1038"/>
      <c r="E27" s="1038"/>
      <c r="F27" s="1039"/>
      <c r="G27" s="821">
        <v>71868854</v>
      </c>
    </row>
    <row r="28" spans="1:7" ht="23.25" customHeight="1">
      <c r="A28" s="820" t="s">
        <v>284</v>
      </c>
      <c r="B28" s="1026" t="s">
        <v>653</v>
      </c>
      <c r="C28" s="1026"/>
      <c r="D28" s="1027"/>
      <c r="E28" s="1027"/>
      <c r="F28" s="1028"/>
      <c r="G28" s="821">
        <v>5280210</v>
      </c>
    </row>
    <row r="29" spans="1:7" ht="15">
      <c r="A29" s="820" t="s">
        <v>285</v>
      </c>
      <c r="B29" s="1026" t="s">
        <v>654</v>
      </c>
      <c r="C29" s="1026"/>
      <c r="D29" s="1027"/>
      <c r="E29" s="1027"/>
      <c r="F29" s="1028"/>
      <c r="G29" s="821">
        <v>0</v>
      </c>
    </row>
    <row r="30" spans="1:7" ht="30" customHeight="1">
      <c r="A30" s="820" t="s">
        <v>286</v>
      </c>
      <c r="B30" s="1026" t="s">
        <v>655</v>
      </c>
      <c r="C30" s="1026"/>
      <c r="D30" s="1027"/>
      <c r="E30" s="1027"/>
      <c r="F30" s="1028"/>
      <c r="G30" s="821">
        <v>50000</v>
      </c>
    </row>
    <row r="31" spans="1:7" ht="15">
      <c r="A31" s="820" t="s">
        <v>287</v>
      </c>
      <c r="B31" s="1026" t="s">
        <v>656</v>
      </c>
      <c r="C31" s="1026"/>
      <c r="D31" s="1027"/>
      <c r="E31" s="1027"/>
      <c r="F31" s="1028"/>
      <c r="G31" s="821">
        <v>147350</v>
      </c>
    </row>
    <row r="32" spans="1:7" ht="17.25" customHeight="1" thickBot="1">
      <c r="A32" s="822" t="s">
        <v>288</v>
      </c>
      <c r="B32" s="1029" t="s">
        <v>657</v>
      </c>
      <c r="C32" s="1029"/>
      <c r="D32" s="1029"/>
      <c r="E32" s="1029"/>
      <c r="F32" s="1029"/>
      <c r="G32" s="821">
        <v>0</v>
      </c>
    </row>
    <row r="33" spans="1:7" ht="29.25" customHeight="1" thickBot="1">
      <c r="A33" s="823" t="s">
        <v>658</v>
      </c>
      <c r="B33" s="824"/>
      <c r="C33" s="825"/>
      <c r="D33" s="825"/>
      <c r="E33" s="825"/>
      <c r="F33" s="825"/>
      <c r="G33" s="826">
        <f>SUM(G27:G32)</f>
        <v>77346414</v>
      </c>
    </row>
    <row r="34" spans="1:6" ht="27" customHeight="1">
      <c r="A34" s="1030" t="s">
        <v>659</v>
      </c>
      <c r="B34" s="1030"/>
      <c r="C34" s="1030"/>
      <c r="D34" s="1030"/>
      <c r="E34" s="1030"/>
      <c r="F34" s="1030"/>
    </row>
  </sheetData>
  <sheetProtection/>
  <mergeCells count="32">
    <mergeCell ref="B30:F30"/>
    <mergeCell ref="B31:F31"/>
    <mergeCell ref="B32:F32"/>
    <mergeCell ref="A34:F34"/>
    <mergeCell ref="A23:G23"/>
    <mergeCell ref="B25:F25"/>
    <mergeCell ref="B26:F26"/>
    <mergeCell ref="B27:F27"/>
    <mergeCell ref="B28:F28"/>
    <mergeCell ref="B29:F29"/>
    <mergeCell ref="B10:E10"/>
    <mergeCell ref="F10:G10"/>
    <mergeCell ref="B11:E11"/>
    <mergeCell ref="F11:G11"/>
    <mergeCell ref="A13:G13"/>
    <mergeCell ref="A15:A16"/>
    <mergeCell ref="B15:B16"/>
    <mergeCell ref="C15:F15"/>
    <mergeCell ref="G15:G16"/>
    <mergeCell ref="B7:E7"/>
    <mergeCell ref="F7:G7"/>
    <mergeCell ref="B8:E8"/>
    <mergeCell ref="F8:G8"/>
    <mergeCell ref="B9:E9"/>
    <mergeCell ref="F9:G9"/>
    <mergeCell ref="A1:G1"/>
    <mergeCell ref="D2:E2"/>
    <mergeCell ref="F2:G2"/>
    <mergeCell ref="F3:G3"/>
    <mergeCell ref="A4:F4"/>
    <mergeCell ref="B6:E6"/>
    <mergeCell ref="F6:G6"/>
  </mergeCells>
  <printOptions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7.625" style="20" customWidth="1"/>
    <col min="2" max="2" width="60.875" style="20" customWidth="1"/>
    <col min="3" max="3" width="25.625" style="20" customWidth="1"/>
    <col min="4" max="16384" width="9.375" style="20" customWidth="1"/>
  </cols>
  <sheetData>
    <row r="1" ht="15">
      <c r="C1" s="21"/>
    </row>
    <row r="2" spans="1:3" ht="27" customHeight="1">
      <c r="A2" s="1041" t="s">
        <v>70</v>
      </c>
      <c r="B2" s="1041"/>
      <c r="C2" s="1041"/>
    </row>
    <row r="3" spans="1:3" ht="24" customHeight="1">
      <c r="A3" s="1040" t="s">
        <v>811</v>
      </c>
      <c r="B3" s="1040"/>
      <c r="C3" s="1040"/>
    </row>
    <row r="4" spans="1:3" ht="24" customHeight="1">
      <c r="A4" s="678"/>
      <c r="B4" s="678"/>
      <c r="C4" s="678"/>
    </row>
    <row r="5" spans="1:3" ht="24" customHeight="1">
      <c r="A5" s="678"/>
      <c r="B5" s="678"/>
      <c r="C5" s="708" t="s">
        <v>712</v>
      </c>
    </row>
    <row r="6" spans="1:3" ht="15.75" customHeight="1" thickBot="1">
      <c r="A6" s="678"/>
      <c r="B6" s="678"/>
      <c r="C6" s="707" t="s">
        <v>690</v>
      </c>
    </row>
    <row r="7" spans="1:3" s="25" customFormat="1" ht="43.5" customHeight="1" thickBot="1">
      <c r="A7" s="22" t="s">
        <v>292</v>
      </c>
      <c r="B7" s="23" t="s">
        <v>282</v>
      </c>
      <c r="C7" s="24" t="s">
        <v>595</v>
      </c>
    </row>
    <row r="8" spans="1:3" ht="28.5" customHeight="1">
      <c r="A8" s="26" t="s">
        <v>283</v>
      </c>
      <c r="B8" s="27" t="s">
        <v>812</v>
      </c>
      <c r="C8" s="28">
        <f>C9+C10</f>
        <v>26027182</v>
      </c>
    </row>
    <row r="9" spans="1:3" ht="18" customHeight="1">
      <c r="A9" s="29" t="s">
        <v>284</v>
      </c>
      <c r="B9" s="30" t="s">
        <v>293</v>
      </c>
      <c r="C9" s="31">
        <v>25805152</v>
      </c>
    </row>
    <row r="10" spans="1:3" ht="18" customHeight="1">
      <c r="A10" s="29" t="s">
        <v>285</v>
      </c>
      <c r="B10" s="30" t="s">
        <v>294</v>
      </c>
      <c r="C10" s="31">
        <v>222030</v>
      </c>
    </row>
    <row r="11" spans="1:3" ht="18" customHeight="1" thickBot="1">
      <c r="A11" s="29" t="s">
        <v>286</v>
      </c>
      <c r="B11" s="32" t="s">
        <v>69</v>
      </c>
      <c r="C11" s="31">
        <f>C12-C8</f>
        <v>72132855</v>
      </c>
    </row>
    <row r="12" spans="1:3" ht="25.5" customHeight="1">
      <c r="A12" s="33" t="s">
        <v>287</v>
      </c>
      <c r="B12" s="34" t="s">
        <v>813</v>
      </c>
      <c r="C12" s="35">
        <f>C13+C14</f>
        <v>98160037</v>
      </c>
    </row>
    <row r="13" spans="1:3" ht="18" customHeight="1">
      <c r="A13" s="29" t="s">
        <v>288</v>
      </c>
      <c r="B13" s="30" t="s">
        <v>293</v>
      </c>
      <c r="C13" s="31">
        <v>97729117</v>
      </c>
    </row>
    <row r="14" spans="1:3" ht="18" customHeight="1" thickBot="1">
      <c r="A14" s="36" t="s">
        <v>289</v>
      </c>
      <c r="B14" s="37" t="s">
        <v>294</v>
      </c>
      <c r="C14" s="38">
        <v>430920</v>
      </c>
    </row>
  </sheetData>
  <sheetProtection/>
  <mergeCells count="2">
    <mergeCell ref="A3:C3"/>
    <mergeCell ref="A2:C2"/>
  </mergeCells>
  <conditionalFormatting sqref="C12">
    <cfRule type="cellIs" priority="1" dxfId="3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6.50390625" style="408" customWidth="1"/>
    <col min="2" max="2" width="54.00390625" style="410" customWidth="1"/>
    <col min="3" max="3" width="21.50390625" style="408" customWidth="1"/>
    <col min="4" max="4" width="14.875" style="408" hidden="1" customWidth="1"/>
    <col min="5" max="5" width="1.00390625" style="408" hidden="1" customWidth="1"/>
    <col min="6" max="6" width="22.125" style="408" customWidth="1"/>
    <col min="7" max="7" width="14.00390625" style="408" hidden="1" customWidth="1"/>
    <col min="8" max="16384" width="9.375" style="408" customWidth="1"/>
  </cols>
  <sheetData>
    <row r="1" spans="1:7" s="430" customFormat="1" ht="25.5" customHeight="1">
      <c r="A1" s="1042" t="s">
        <v>70</v>
      </c>
      <c r="B1" s="1042"/>
      <c r="C1" s="1042"/>
      <c r="D1" s="1042"/>
      <c r="E1" s="1042"/>
      <c r="F1" s="1042"/>
      <c r="G1" s="1042"/>
    </row>
    <row r="2" spans="1:7" s="431" customFormat="1" ht="18" customHeight="1">
      <c r="A2" s="1043" t="s">
        <v>714</v>
      </c>
      <c r="B2" s="1043"/>
      <c r="C2" s="1043"/>
      <c r="D2" s="1043"/>
      <c r="E2" s="1043"/>
      <c r="F2" s="1043"/>
      <c r="G2" s="1043"/>
    </row>
    <row r="3" spans="1:7" s="430" customFormat="1" ht="16.5" customHeight="1">
      <c r="A3" s="1044" t="s">
        <v>814</v>
      </c>
      <c r="B3" s="1044"/>
      <c r="C3" s="1044"/>
      <c r="D3" s="1044"/>
      <c r="E3" s="1044"/>
      <c r="F3" s="1044"/>
      <c r="G3" s="1044"/>
    </row>
    <row r="4" spans="1:7" s="430" customFormat="1" ht="16.5" customHeight="1">
      <c r="A4" s="679"/>
      <c r="B4" s="679"/>
      <c r="C4" s="679"/>
      <c r="D4" s="679"/>
      <c r="E4" s="679"/>
      <c r="F4" s="709" t="s">
        <v>713</v>
      </c>
      <c r="G4" s="679"/>
    </row>
    <row r="5" spans="1:7" s="410" customFormat="1" ht="13.5" customHeight="1" thickBot="1">
      <c r="A5" s="1045" t="s">
        <v>690</v>
      </c>
      <c r="B5" s="1045"/>
      <c r="C5" s="1045"/>
      <c r="D5" s="1045"/>
      <c r="E5" s="1045"/>
      <c r="F5" s="1045"/>
      <c r="G5" s="1045"/>
    </row>
    <row r="6" spans="1:7" ht="54" customHeight="1" thickBot="1">
      <c r="A6" s="432" t="s">
        <v>292</v>
      </c>
      <c r="B6" s="433" t="s">
        <v>282</v>
      </c>
      <c r="C6" s="434" t="s">
        <v>193</v>
      </c>
      <c r="D6" s="434" t="s">
        <v>194</v>
      </c>
      <c r="E6" s="435" t="s">
        <v>195</v>
      </c>
      <c r="F6" s="434" t="s">
        <v>196</v>
      </c>
      <c r="G6" s="434" t="s">
        <v>194</v>
      </c>
    </row>
    <row r="7" spans="1:7" s="417" customFormat="1" ht="18" customHeight="1">
      <c r="A7" s="436">
        <v>1</v>
      </c>
      <c r="B7" s="437" t="s">
        <v>77</v>
      </c>
      <c r="C7" s="611">
        <v>283584390</v>
      </c>
      <c r="D7" s="612"/>
      <c r="E7" s="613">
        <f>D7+C7</f>
        <v>283584390</v>
      </c>
      <c r="F7" s="614">
        <v>331894628</v>
      </c>
      <c r="G7" s="612"/>
    </row>
    <row r="8" spans="1:7" s="417" customFormat="1" ht="25.5" customHeight="1" thickBot="1">
      <c r="A8" s="420">
        <v>2</v>
      </c>
      <c r="B8" s="601" t="s">
        <v>78</v>
      </c>
      <c r="C8" s="615">
        <v>227231562</v>
      </c>
      <c r="D8" s="616"/>
      <c r="E8" s="617">
        <f>D8+C8</f>
        <v>227231562</v>
      </c>
      <c r="F8" s="618">
        <v>200686605</v>
      </c>
      <c r="G8" s="616"/>
    </row>
    <row r="9" spans="1:8" s="409" customFormat="1" ht="18" customHeight="1" thickBot="1">
      <c r="A9" s="605">
        <v>3</v>
      </c>
      <c r="B9" s="606" t="s">
        <v>72</v>
      </c>
      <c r="C9" s="619">
        <f>C7-C8</f>
        <v>56352828</v>
      </c>
      <c r="D9" s="619">
        <f>+D7+D8</f>
        <v>0</v>
      </c>
      <c r="E9" s="619">
        <v>20024</v>
      </c>
      <c r="F9" s="619">
        <f>+F7-F8</f>
        <v>131208023</v>
      </c>
      <c r="G9" s="619">
        <f>+G7-G8</f>
        <v>0</v>
      </c>
      <c r="H9" s="439"/>
    </row>
    <row r="10" spans="1:8" s="417" customFormat="1" ht="18" customHeight="1">
      <c r="A10" s="418">
        <v>4</v>
      </c>
      <c r="B10" s="441" t="s">
        <v>79</v>
      </c>
      <c r="C10" s="620">
        <v>21402108</v>
      </c>
      <c r="D10" s="621"/>
      <c r="E10" s="622">
        <f>D10+C10</f>
        <v>21402108</v>
      </c>
      <c r="F10" s="623">
        <v>27571500</v>
      </c>
      <c r="G10" s="621"/>
      <c r="H10" s="440"/>
    </row>
    <row r="11" spans="1:8" s="417" customFormat="1" ht="18" customHeight="1" thickBot="1">
      <c r="A11" s="422">
        <v>5</v>
      </c>
      <c r="B11" s="602" t="s">
        <v>80</v>
      </c>
      <c r="C11" s="624">
        <v>54459617</v>
      </c>
      <c r="D11" s="625"/>
      <c r="E11" s="626"/>
      <c r="F11" s="627">
        <v>70708177</v>
      </c>
      <c r="G11" s="625"/>
      <c r="H11" s="440"/>
    </row>
    <row r="12" spans="1:8" s="417" customFormat="1" ht="17.25" customHeight="1" thickBot="1">
      <c r="A12" s="605">
        <v>6</v>
      </c>
      <c r="B12" s="606" t="s">
        <v>81</v>
      </c>
      <c r="C12" s="619">
        <f>C10-C11</f>
        <v>-33057509</v>
      </c>
      <c r="D12" s="619">
        <f>+D9+D10+D11</f>
        <v>0</v>
      </c>
      <c r="E12" s="619"/>
      <c r="F12" s="619">
        <f>F10-F11</f>
        <v>-43136677</v>
      </c>
      <c r="G12" s="619">
        <f>G10-G11</f>
        <v>0</v>
      </c>
      <c r="H12" s="440"/>
    </row>
    <row r="13" spans="1:8" s="417" customFormat="1" ht="21.75" customHeight="1">
      <c r="A13" s="603">
        <v>7</v>
      </c>
      <c r="B13" s="604" t="s">
        <v>82</v>
      </c>
      <c r="C13" s="628">
        <f>C9+C12</f>
        <v>23295319</v>
      </c>
      <c r="D13" s="628">
        <f>D9+D12</f>
        <v>0</v>
      </c>
      <c r="E13" s="628">
        <f>E9+E12</f>
        <v>20024</v>
      </c>
      <c r="F13" s="628">
        <f>F9+F12</f>
        <v>88071346</v>
      </c>
      <c r="G13" s="628">
        <f>G9+G12</f>
        <v>0</v>
      </c>
      <c r="H13" s="440"/>
    </row>
    <row r="14" spans="1:8" s="417" customFormat="1" ht="18.75" customHeight="1" thickBot="1">
      <c r="A14" s="607">
        <v>8</v>
      </c>
      <c r="B14" s="608" t="s">
        <v>83</v>
      </c>
      <c r="C14" s="629">
        <v>0</v>
      </c>
      <c r="D14" s="630"/>
      <c r="E14" s="631"/>
      <c r="F14" s="632">
        <v>0</v>
      </c>
      <c r="G14" s="630"/>
      <c r="H14" s="440"/>
    </row>
    <row r="15" spans="1:8" s="610" customFormat="1" ht="27.75" customHeight="1" thickBot="1">
      <c r="A15" s="637">
        <v>9</v>
      </c>
      <c r="B15" s="638" t="s">
        <v>73</v>
      </c>
      <c r="C15" s="639">
        <f>C13</f>
        <v>23295319</v>
      </c>
      <c r="D15" s="639">
        <f>+D12+D13+D14</f>
        <v>0</v>
      </c>
      <c r="E15" s="639">
        <f>+E12+E13+E14</f>
        <v>20024</v>
      </c>
      <c r="F15" s="639">
        <f>F13</f>
        <v>88071346</v>
      </c>
      <c r="G15" s="639">
        <f>G13</f>
        <v>0</v>
      </c>
      <c r="H15" s="609"/>
    </row>
    <row r="16" spans="1:8" s="417" customFormat="1" ht="12.75">
      <c r="A16" s="418">
        <v>10</v>
      </c>
      <c r="B16" s="441" t="s">
        <v>84</v>
      </c>
      <c r="C16" s="620"/>
      <c r="D16" s="621"/>
      <c r="E16" s="622">
        <f>D16+C16</f>
        <v>0</v>
      </c>
      <c r="F16" s="623"/>
      <c r="G16" s="621"/>
      <c r="H16" s="440"/>
    </row>
    <row r="17" spans="1:7" s="417" customFormat="1" ht="18" customHeight="1">
      <c r="A17" s="420">
        <v>11</v>
      </c>
      <c r="B17" s="438" t="s">
        <v>213</v>
      </c>
      <c r="C17" s="615">
        <v>23295319</v>
      </c>
      <c r="D17" s="616"/>
      <c r="E17" s="617">
        <f>D17+C17</f>
        <v>23295319</v>
      </c>
      <c r="F17" s="618">
        <v>76434913</v>
      </c>
      <c r="G17" s="616"/>
    </row>
    <row r="18" spans="1:7" s="417" customFormat="1" ht="18" customHeight="1" thickBot="1">
      <c r="A18" s="442">
        <v>12</v>
      </c>
      <c r="B18" s="443" t="s">
        <v>214</v>
      </c>
      <c r="C18" s="633">
        <v>0</v>
      </c>
      <c r="D18" s="634"/>
      <c r="E18" s="635">
        <f>D18+C18</f>
        <v>0</v>
      </c>
      <c r="F18" s="636">
        <v>11636433</v>
      </c>
      <c r="G18" s="634"/>
    </row>
    <row r="21" ht="12.75">
      <c r="D21" s="411"/>
    </row>
    <row r="23" ht="12.75">
      <c r="B23" s="408"/>
    </row>
    <row r="24" ht="12.75" customHeight="1">
      <c r="B24" s="408"/>
    </row>
    <row r="25" ht="12.75">
      <c r="B25" s="408"/>
    </row>
    <row r="26" ht="12.75">
      <c r="B26" s="408"/>
    </row>
    <row r="27" ht="12.75">
      <c r="B27" s="408"/>
    </row>
  </sheetData>
  <sheetProtection/>
  <mergeCells count="4">
    <mergeCell ref="A1:G1"/>
    <mergeCell ref="A2:G2"/>
    <mergeCell ref="A3:G3"/>
    <mergeCell ref="A5:G5"/>
  </mergeCells>
  <printOptions horizontalCentered="1"/>
  <pageMargins left="0.7874015748031497" right="0.8807291666666667" top="0.984251968503937" bottom="0.984251968503937" header="0.7874015748031497" footer="0.7874015748031497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A2" sqref="A2"/>
    </sheetView>
  </sheetViews>
  <sheetFormatPr defaultColWidth="9.00390625" defaultRowHeight="12.75"/>
  <cols>
    <col min="1" max="1" width="7.00390625" style="576" customWidth="1"/>
    <col min="2" max="2" width="32.625" style="577" customWidth="1"/>
    <col min="3" max="3" width="23.50390625" style="577" customWidth="1"/>
    <col min="4" max="4" width="25.00390625" style="577" customWidth="1"/>
    <col min="5" max="5" width="14.50390625" style="577" customWidth="1"/>
    <col min="6" max="6" width="15.375" style="577" customWidth="1"/>
    <col min="7" max="7" width="13.625" style="577" customWidth="1"/>
    <col min="8" max="16384" width="9.375" style="577" customWidth="1"/>
  </cols>
  <sheetData>
    <row r="1" spans="1:7" ht="57" customHeight="1">
      <c r="A1" s="1046" t="s">
        <v>815</v>
      </c>
      <c r="B1" s="1046"/>
      <c r="C1" s="1046"/>
      <c r="D1" s="1046"/>
      <c r="E1" s="1046"/>
      <c r="F1" s="1046"/>
      <c r="G1" s="1046"/>
    </row>
    <row r="2" ht="13.5">
      <c r="G2" s="406"/>
    </row>
    <row r="3" spans="1:7" ht="27" customHeight="1">
      <c r="A3" s="588"/>
      <c r="B3" s="588"/>
      <c r="C3" s="588"/>
      <c r="D3" s="588"/>
      <c r="E3" s="588"/>
      <c r="F3" s="1055" t="s">
        <v>715</v>
      </c>
      <c r="G3" s="1055"/>
    </row>
    <row r="4" ht="13.5" thickBot="1">
      <c r="G4" s="710" t="s">
        <v>690</v>
      </c>
    </row>
    <row r="5" spans="1:7" ht="17.25" customHeight="1" thickBot="1">
      <c r="A5" s="1051" t="s">
        <v>292</v>
      </c>
      <c r="B5" s="1053" t="s">
        <v>68</v>
      </c>
      <c r="C5" s="1053" t="s">
        <v>72</v>
      </c>
      <c r="D5" s="1053" t="s">
        <v>85</v>
      </c>
      <c r="E5" s="1047" t="s">
        <v>76</v>
      </c>
      <c r="F5" s="1047"/>
      <c r="G5" s="1048"/>
    </row>
    <row r="6" spans="1:7" s="579" customFormat="1" ht="57.75" customHeight="1" thickBot="1">
      <c r="A6" s="1052"/>
      <c r="B6" s="1054"/>
      <c r="C6" s="1054"/>
      <c r="D6" s="1054"/>
      <c r="E6" s="578" t="s">
        <v>65</v>
      </c>
      <c r="F6" s="599" t="s">
        <v>86</v>
      </c>
      <c r="G6" s="600" t="s">
        <v>75</v>
      </c>
    </row>
    <row r="7" spans="1:7" s="583" customFormat="1" ht="15" customHeight="1" thickBot="1">
      <c r="A7" s="580">
        <v>1</v>
      </c>
      <c r="B7" s="581">
        <v>2</v>
      </c>
      <c r="C7" s="581">
        <v>3</v>
      </c>
      <c r="D7" s="581">
        <v>4</v>
      </c>
      <c r="E7" s="581" t="s">
        <v>74</v>
      </c>
      <c r="F7" s="581">
        <v>6</v>
      </c>
      <c r="G7" s="582">
        <v>7</v>
      </c>
    </row>
    <row r="8" spans="1:7" ht="15" customHeight="1">
      <c r="A8" s="586" t="s">
        <v>283</v>
      </c>
      <c r="B8" s="584" t="s">
        <v>71</v>
      </c>
      <c r="C8" s="589">
        <v>131208023</v>
      </c>
      <c r="D8" s="590">
        <v>-43136677</v>
      </c>
      <c r="E8" s="591">
        <f>C8+D8</f>
        <v>88071346</v>
      </c>
      <c r="F8" s="589">
        <v>76434913</v>
      </c>
      <c r="G8" s="592">
        <v>11636433</v>
      </c>
    </row>
    <row r="9" spans="1:7" ht="15" customHeight="1">
      <c r="A9" s="587" t="s">
        <v>284</v>
      </c>
      <c r="B9" s="585" t="s">
        <v>159</v>
      </c>
      <c r="C9" s="593">
        <v>-66253275</v>
      </c>
      <c r="D9" s="594">
        <v>68414754</v>
      </c>
      <c r="E9" s="591">
        <f>C9+D9</f>
        <v>2161479</v>
      </c>
      <c r="F9" s="593">
        <v>1602900</v>
      </c>
      <c r="G9" s="595">
        <v>558579</v>
      </c>
    </row>
    <row r="10" spans="1:7" ht="15" customHeight="1" thickBot="1">
      <c r="A10" s="587"/>
      <c r="B10" s="585"/>
      <c r="C10" s="593"/>
      <c r="D10" s="593"/>
      <c r="E10" s="591"/>
      <c r="F10" s="593"/>
      <c r="G10" s="596"/>
    </row>
    <row r="11" spans="1:7" ht="15" customHeight="1" thickBot="1">
      <c r="A11" s="1049" t="s">
        <v>152</v>
      </c>
      <c r="B11" s="1050"/>
      <c r="C11" s="597">
        <f>SUM(C8:C10)</f>
        <v>64954748</v>
      </c>
      <c r="D11" s="597">
        <f>SUM(D8:D10)</f>
        <v>25278077</v>
      </c>
      <c r="E11" s="597">
        <f>SUM(E8:E10)</f>
        <v>90232825</v>
      </c>
      <c r="F11" s="597">
        <f>SUM(F8:F10)</f>
        <v>78037813</v>
      </c>
      <c r="G11" s="598">
        <f>SUM(G8:G10)</f>
        <v>12195012</v>
      </c>
    </row>
  </sheetData>
  <sheetProtection/>
  <mergeCells count="8">
    <mergeCell ref="A1:G1"/>
    <mergeCell ref="E5:G5"/>
    <mergeCell ref="A11:B11"/>
    <mergeCell ref="A5:A6"/>
    <mergeCell ref="B5:B6"/>
    <mergeCell ref="C5:C6"/>
    <mergeCell ref="D5:D6"/>
    <mergeCell ref="F3:G3"/>
  </mergeCells>
  <printOptions horizontalCentered="1"/>
  <pageMargins left="0.7874015748031497" right="0.7874015748031497" top="1.5748031496062993" bottom="0.984251968503937" header="0.7874015748031497" footer="0.7874015748031497"/>
  <pageSetup fitToHeight="1" fitToWidth="1" horizontalDpi="600" verticalDpi="600" orientation="landscape" paperSize="9" r:id="rId1"/>
  <headerFooter alignWithMargins="0">
    <oddHeader>&amp;C&amp;"Times New Roman CE,Félkövér"&amp;12
&amp;R&amp;"Times New Roman CE,Félkövér dőlt"&amp;12 15.sz. melléklet &amp;"Times New Roman CE,Dőlt"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0" sqref="A7:E40"/>
    </sheetView>
  </sheetViews>
  <sheetFormatPr defaultColWidth="9.00390625" defaultRowHeight="12.75"/>
  <cols>
    <col min="1" max="1" width="6.50390625" style="410" customWidth="1"/>
    <col min="2" max="2" width="57.00390625" style="410" customWidth="1"/>
    <col min="3" max="5" width="16.00390625" style="408" customWidth="1"/>
    <col min="6" max="16384" width="9.375" style="408" customWidth="1"/>
  </cols>
  <sheetData>
    <row r="1" spans="1:5" s="407" customFormat="1" ht="29.25" customHeight="1">
      <c r="A1" s="1042" t="s">
        <v>70</v>
      </c>
      <c r="B1" s="1042"/>
      <c r="C1" s="1042"/>
      <c r="D1" s="1042"/>
      <c r="E1" s="1042"/>
    </row>
    <row r="2" spans="1:5" s="407" customFormat="1" ht="21" customHeight="1">
      <c r="A2" s="1043" t="s">
        <v>717</v>
      </c>
      <c r="B2" s="1043"/>
      <c r="C2" s="1043"/>
      <c r="D2" s="1043"/>
      <c r="E2" s="1043"/>
    </row>
    <row r="3" spans="1:5" s="407" customFormat="1" ht="23.25" customHeight="1">
      <c r="A3" s="1044" t="s">
        <v>814</v>
      </c>
      <c r="B3" s="1044"/>
      <c r="C3" s="1044"/>
      <c r="D3" s="1044"/>
      <c r="E3" s="1044"/>
    </row>
    <row r="4" spans="1:5" s="407" customFormat="1" ht="23.25" customHeight="1">
      <c r="A4" s="679"/>
      <c r="B4" s="679"/>
      <c r="C4" s="679"/>
      <c r="D4" s="679"/>
      <c r="E4" s="679"/>
    </row>
    <row r="5" spans="1:5" s="407" customFormat="1" ht="23.25" customHeight="1">
      <c r="A5" s="679"/>
      <c r="B5" s="679"/>
      <c r="C5" s="679"/>
      <c r="D5" s="1065" t="s">
        <v>718</v>
      </c>
      <c r="E5" s="1065"/>
    </row>
    <row r="6" spans="1:5" ht="13.5" customHeight="1" thickBot="1">
      <c r="A6" s="1064" t="s">
        <v>690</v>
      </c>
      <c r="B6" s="1064"/>
      <c r="C6" s="1064"/>
      <c r="D6" s="1064"/>
      <c r="E6" s="1064"/>
    </row>
    <row r="7" spans="1:5" s="413" customFormat="1" ht="28.5" customHeight="1">
      <c r="A7" s="1056" t="s">
        <v>580</v>
      </c>
      <c r="B7" s="1058" t="s">
        <v>282</v>
      </c>
      <c r="C7" s="412" t="s">
        <v>200</v>
      </c>
      <c r="D7" s="412" t="s">
        <v>201</v>
      </c>
      <c r="E7" s="1060" t="s">
        <v>202</v>
      </c>
    </row>
    <row r="8" spans="1:5" s="413" customFormat="1" ht="12.75">
      <c r="A8" s="1057"/>
      <c r="B8" s="1059"/>
      <c r="C8" s="1062" t="s">
        <v>203</v>
      </c>
      <c r="D8" s="1063"/>
      <c r="E8" s="1061"/>
    </row>
    <row r="9" spans="1:5" s="417" customFormat="1" ht="15" customHeight="1" thickBot="1">
      <c r="A9" s="414">
        <v>1</v>
      </c>
      <c r="B9" s="415">
        <v>2</v>
      </c>
      <c r="C9" s="415">
        <v>3</v>
      </c>
      <c r="D9" s="415">
        <v>4</v>
      </c>
      <c r="E9" s="416">
        <v>5</v>
      </c>
    </row>
    <row r="10" spans="1:5" s="417" customFormat="1" ht="12.75">
      <c r="A10" s="418">
        <v>1</v>
      </c>
      <c r="B10" s="419" t="s">
        <v>415</v>
      </c>
      <c r="C10" s="620">
        <v>54033000</v>
      </c>
      <c r="D10" s="620">
        <v>55408118</v>
      </c>
      <c r="E10" s="683">
        <v>54416869</v>
      </c>
    </row>
    <row r="11" spans="1:5" s="417" customFormat="1" ht="12.75">
      <c r="A11" s="420">
        <v>2</v>
      </c>
      <c r="B11" s="421" t="s">
        <v>204</v>
      </c>
      <c r="C11" s="615">
        <v>11799356</v>
      </c>
      <c r="D11" s="615">
        <v>13125627</v>
      </c>
      <c r="E11" s="684">
        <v>12667004</v>
      </c>
    </row>
    <row r="12" spans="1:5" s="417" customFormat="1" ht="12.75">
      <c r="A12" s="420">
        <v>3</v>
      </c>
      <c r="B12" s="421" t="s">
        <v>716</v>
      </c>
      <c r="C12" s="615">
        <v>40697400</v>
      </c>
      <c r="D12" s="615">
        <v>47225429</v>
      </c>
      <c r="E12" s="684">
        <v>38578426</v>
      </c>
    </row>
    <row r="13" spans="1:5" s="417" customFormat="1" ht="12.75">
      <c r="A13" s="420">
        <v>4</v>
      </c>
      <c r="B13" s="421" t="s">
        <v>474</v>
      </c>
      <c r="C13" s="615">
        <v>5400000</v>
      </c>
      <c r="D13" s="615">
        <v>5914500</v>
      </c>
      <c r="E13" s="684">
        <v>5873373</v>
      </c>
    </row>
    <row r="14" spans="1:5" s="417" customFormat="1" ht="12.75">
      <c r="A14" s="420">
        <v>5</v>
      </c>
      <c r="B14" s="421" t="s">
        <v>480</v>
      </c>
      <c r="C14" s="615">
        <v>54706707</v>
      </c>
      <c r="D14" s="615">
        <v>54115494</v>
      </c>
      <c r="E14" s="684">
        <v>53734162</v>
      </c>
    </row>
    <row r="15" spans="1:5" s="417" customFormat="1" ht="12.75">
      <c r="A15" s="420">
        <v>6</v>
      </c>
      <c r="B15" s="421" t="s">
        <v>489</v>
      </c>
      <c r="C15" s="615">
        <v>4860000</v>
      </c>
      <c r="D15" s="615">
        <v>82245452</v>
      </c>
      <c r="E15" s="684">
        <v>16753535</v>
      </c>
    </row>
    <row r="16" spans="1:5" s="417" customFormat="1" ht="12.75">
      <c r="A16" s="422">
        <v>7</v>
      </c>
      <c r="B16" s="423" t="s">
        <v>497</v>
      </c>
      <c r="C16" s="624">
        <v>27310000</v>
      </c>
      <c r="D16" s="624">
        <v>26223331</v>
      </c>
      <c r="E16" s="685">
        <v>14163236</v>
      </c>
    </row>
    <row r="17" spans="1:5" s="417" customFormat="1" ht="13.5" thickBot="1">
      <c r="A17" s="420">
        <v>8</v>
      </c>
      <c r="B17" s="421" t="s">
        <v>503</v>
      </c>
      <c r="C17" s="615">
        <v>4500000</v>
      </c>
      <c r="D17" s="615">
        <v>4500000</v>
      </c>
      <c r="E17" s="684">
        <v>4500000</v>
      </c>
    </row>
    <row r="18" spans="1:5" s="426" customFormat="1" ht="21.75" thickBot="1">
      <c r="A18" s="424">
        <v>9</v>
      </c>
      <c r="B18" s="425" t="s">
        <v>0</v>
      </c>
      <c r="C18" s="686">
        <f>SUM(C10:C17)</f>
        <v>203306463</v>
      </c>
      <c r="D18" s="686">
        <f>SUM(D10:D17)</f>
        <v>288757951</v>
      </c>
      <c r="E18" s="887">
        <f>SUM(E10:E17)</f>
        <v>200686605</v>
      </c>
    </row>
    <row r="19" spans="1:5" s="426" customFormat="1" ht="15">
      <c r="A19" s="422">
        <v>10</v>
      </c>
      <c r="B19" s="423" t="s">
        <v>585</v>
      </c>
      <c r="C19" s="687">
        <v>3789108</v>
      </c>
      <c r="D19" s="687">
        <v>3789108</v>
      </c>
      <c r="E19" s="688">
        <v>3789108</v>
      </c>
    </row>
    <row r="20" spans="1:5" s="426" customFormat="1" ht="15.75" thickBot="1">
      <c r="A20" s="422">
        <v>11</v>
      </c>
      <c r="B20" s="423" t="s">
        <v>519</v>
      </c>
      <c r="C20" s="687">
        <v>66914644</v>
      </c>
      <c r="D20" s="687">
        <v>66919069</v>
      </c>
      <c r="E20" s="688">
        <v>66919069</v>
      </c>
    </row>
    <row r="21" spans="1:5" s="426" customFormat="1" ht="15.75" thickBot="1">
      <c r="A21" s="424">
        <v>12</v>
      </c>
      <c r="B21" s="425" t="s">
        <v>816</v>
      </c>
      <c r="C21" s="686">
        <f>SUM(C19:C20)</f>
        <v>70703752</v>
      </c>
      <c r="D21" s="686">
        <f>SUM(D19:D20)</f>
        <v>70708177</v>
      </c>
      <c r="E21" s="887">
        <f>SUM(E19:E20)</f>
        <v>70708177</v>
      </c>
    </row>
    <row r="22" spans="1:5" s="426" customFormat="1" ht="15.75" thickBot="1">
      <c r="A22" s="424">
        <v>13</v>
      </c>
      <c r="B22" s="425" t="s">
        <v>817</v>
      </c>
      <c r="C22" s="686">
        <f>C18+C21</f>
        <v>274010215</v>
      </c>
      <c r="D22" s="686">
        <f>D18+D21</f>
        <v>359466128</v>
      </c>
      <c r="E22" s="887">
        <f>E18+E21</f>
        <v>271394782</v>
      </c>
    </row>
    <row r="23" spans="1:5" s="698" customFormat="1" ht="29.25" customHeight="1" thickBot="1">
      <c r="A23" s="695">
        <v>14</v>
      </c>
      <c r="B23" s="696" t="s">
        <v>818</v>
      </c>
      <c r="C23" s="697">
        <f>SUM(C22:C22)</f>
        <v>274010215</v>
      </c>
      <c r="D23" s="697">
        <f>SUM(D22:D22)</f>
        <v>359466128</v>
      </c>
      <c r="E23" s="888">
        <f>SUM(E22:E22)</f>
        <v>271394782</v>
      </c>
    </row>
    <row r="24" spans="1:5" s="417" customFormat="1" ht="12.75">
      <c r="A24" s="418">
        <v>15</v>
      </c>
      <c r="B24" s="419" t="s">
        <v>581</v>
      </c>
      <c r="C24" s="689">
        <v>108311331</v>
      </c>
      <c r="D24" s="689">
        <v>115420690</v>
      </c>
      <c r="E24" s="690">
        <v>115420690</v>
      </c>
    </row>
    <row r="25" spans="1:5" s="417" customFormat="1" ht="12.75">
      <c r="A25" s="420">
        <v>16</v>
      </c>
      <c r="B25" s="421" t="s">
        <v>586</v>
      </c>
      <c r="C25" s="691">
        <v>41217505</v>
      </c>
      <c r="D25" s="691">
        <v>47639958</v>
      </c>
      <c r="E25" s="692">
        <v>47639958</v>
      </c>
    </row>
    <row r="26" spans="1:5" s="417" customFormat="1" ht="12.75">
      <c r="A26" s="418">
        <v>17</v>
      </c>
      <c r="B26" s="421" t="s">
        <v>587</v>
      </c>
      <c r="C26" s="691">
        <v>0</v>
      </c>
      <c r="D26" s="691">
        <v>79146451</v>
      </c>
      <c r="E26" s="692">
        <v>79146451</v>
      </c>
    </row>
    <row r="27" spans="1:5" s="417" customFormat="1" ht="12.75">
      <c r="A27" s="420">
        <v>18</v>
      </c>
      <c r="B27" s="421" t="s">
        <v>365</v>
      </c>
      <c r="C27" s="691">
        <v>82490000</v>
      </c>
      <c r="D27" s="691">
        <v>74281251</v>
      </c>
      <c r="E27" s="692">
        <v>74281251</v>
      </c>
    </row>
    <row r="28" spans="1:5" s="417" customFormat="1" ht="12.75">
      <c r="A28" s="418">
        <v>19</v>
      </c>
      <c r="B28" s="421" t="s">
        <v>377</v>
      </c>
      <c r="C28" s="691">
        <v>11366060</v>
      </c>
      <c r="D28" s="691">
        <v>11587901</v>
      </c>
      <c r="E28" s="692">
        <v>11587901</v>
      </c>
    </row>
    <row r="29" spans="1:5" s="417" customFormat="1" ht="12.75">
      <c r="A29" s="420">
        <v>20</v>
      </c>
      <c r="B29" s="421" t="s">
        <v>393</v>
      </c>
      <c r="C29" s="691">
        <v>0</v>
      </c>
      <c r="D29" s="691">
        <v>50000</v>
      </c>
      <c r="E29" s="692">
        <v>50000</v>
      </c>
    </row>
    <row r="30" spans="1:5" s="417" customFormat="1" ht="12.75">
      <c r="A30" s="418">
        <v>21</v>
      </c>
      <c r="B30" s="421" t="s">
        <v>397</v>
      </c>
      <c r="C30" s="691">
        <v>7350000</v>
      </c>
      <c r="D30" s="691">
        <v>3360000</v>
      </c>
      <c r="E30" s="692">
        <v>3360000</v>
      </c>
    </row>
    <row r="31" spans="1:5" s="417" customFormat="1" ht="13.5" thickBot="1">
      <c r="A31" s="420">
        <v>22</v>
      </c>
      <c r="B31" s="421" t="s">
        <v>401</v>
      </c>
      <c r="C31" s="687">
        <v>0</v>
      </c>
      <c r="D31" s="687">
        <v>408377</v>
      </c>
      <c r="E31" s="688">
        <v>408377</v>
      </c>
    </row>
    <row r="32" spans="1:5" s="417" customFormat="1" ht="21.75" thickBot="1">
      <c r="A32" s="424">
        <v>23</v>
      </c>
      <c r="B32" s="425" t="s">
        <v>819</v>
      </c>
      <c r="C32" s="693">
        <f>C24+C25+C26+C27+C28+C30+C31</f>
        <v>250734896</v>
      </c>
      <c r="D32" s="693">
        <f>D24+D25+D26+D27+D28+D30+D31+D29</f>
        <v>331894628</v>
      </c>
      <c r="E32" s="889">
        <f>E24+E25+E26+E27+E28+E30+E31+E29</f>
        <v>331894628</v>
      </c>
    </row>
    <row r="33" spans="1:5" s="417" customFormat="1" ht="12.75">
      <c r="A33" s="436">
        <v>24</v>
      </c>
      <c r="B33" s="857" t="s">
        <v>588</v>
      </c>
      <c r="C33" s="858">
        <v>23275319</v>
      </c>
      <c r="D33" s="858">
        <v>23295319</v>
      </c>
      <c r="E33" s="859">
        <v>23295319</v>
      </c>
    </row>
    <row r="34" spans="1:5" s="417" customFormat="1" ht="13.5" thickBot="1">
      <c r="A34" s="420">
        <v>25</v>
      </c>
      <c r="B34" s="421" t="s">
        <v>410</v>
      </c>
      <c r="C34" s="691">
        <v>0</v>
      </c>
      <c r="D34" s="691">
        <v>4276181</v>
      </c>
      <c r="E34" s="692">
        <v>4276181</v>
      </c>
    </row>
    <row r="35" spans="1:5" s="417" customFormat="1" ht="13.5" thickBot="1">
      <c r="A35" s="424">
        <v>26</v>
      </c>
      <c r="B35" s="425" t="s">
        <v>821</v>
      </c>
      <c r="C35" s="693">
        <f>SUM(,C33:C34)</f>
        <v>23275319</v>
      </c>
      <c r="D35" s="693">
        <f>SUM(,D33:D34)</f>
        <v>27571500</v>
      </c>
      <c r="E35" s="889">
        <f>SUM(,E33:E34)</f>
        <v>27571500</v>
      </c>
    </row>
    <row r="36" spans="1:5" s="426" customFormat="1" ht="15.75" thickBot="1">
      <c r="A36" s="427">
        <v>27</v>
      </c>
      <c r="B36" s="428" t="s">
        <v>822</v>
      </c>
      <c r="C36" s="694">
        <f>C32+C35</f>
        <v>274010215</v>
      </c>
      <c r="D36" s="694">
        <f>D32+D35</f>
        <v>359466128</v>
      </c>
      <c r="E36" s="890">
        <f>E32+E35</f>
        <v>359466128</v>
      </c>
    </row>
    <row r="37" spans="1:5" s="417" customFormat="1" ht="27" customHeight="1" thickBot="1">
      <c r="A37" s="699">
        <v>28</v>
      </c>
      <c r="B37" s="700" t="s">
        <v>823</v>
      </c>
      <c r="C37" s="701">
        <f>C36</f>
        <v>274010215</v>
      </c>
      <c r="D37" s="701">
        <f>D36</f>
        <v>359466128</v>
      </c>
      <c r="E37" s="891">
        <f>E36</f>
        <v>359466128</v>
      </c>
    </row>
    <row r="38" spans="1:5" s="417" customFormat="1" ht="27" customHeight="1" thickBot="1">
      <c r="A38" s="429">
        <v>29</v>
      </c>
      <c r="B38" s="425" t="s">
        <v>820</v>
      </c>
      <c r="C38" s="693">
        <f>C32-C18</f>
        <v>47428433</v>
      </c>
      <c r="D38" s="693">
        <f>D32-D18</f>
        <v>43136677</v>
      </c>
      <c r="E38" s="889">
        <f>E32-E18</f>
        <v>131208023</v>
      </c>
    </row>
    <row r="39" spans="1:5" s="417" customFormat="1" ht="27" customHeight="1" thickBot="1">
      <c r="A39" s="429">
        <v>30</v>
      </c>
      <c r="B39" s="425" t="s">
        <v>824</v>
      </c>
      <c r="C39" s="693">
        <f>C35-C21</f>
        <v>-47428433</v>
      </c>
      <c r="D39" s="693">
        <f>D35-D21</f>
        <v>-43136677</v>
      </c>
      <c r="E39" s="889">
        <f>E35-E21</f>
        <v>-43136677</v>
      </c>
    </row>
    <row r="40" spans="1:5" s="704" customFormat="1" ht="27" customHeight="1" thickBot="1">
      <c r="A40" s="702">
        <v>31</v>
      </c>
      <c r="B40" s="703" t="s">
        <v>825</v>
      </c>
      <c r="C40" s="705"/>
      <c r="D40" s="705"/>
      <c r="E40" s="892">
        <f>E38+E39</f>
        <v>88071346</v>
      </c>
    </row>
    <row r="43" ht="12.75">
      <c r="C43" s="411"/>
    </row>
  </sheetData>
  <sheetProtection/>
  <mergeCells count="9">
    <mergeCell ref="A7:A8"/>
    <mergeCell ref="B7:B8"/>
    <mergeCell ref="E7:E8"/>
    <mergeCell ref="C8:D8"/>
    <mergeCell ref="A1:E1"/>
    <mergeCell ref="A2:E2"/>
    <mergeCell ref="A3:E3"/>
    <mergeCell ref="A6:E6"/>
    <mergeCell ref="D5:E5"/>
  </mergeCells>
  <printOptions horizontalCentered="1"/>
  <pageMargins left="0.3937007874015748" right="0.6299212598425197" top="0.35433070866141736" bottom="0.3937007874015748" header="0.5905511811023623" footer="0.7874015748031497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3">
      <selection activeCell="B35" sqref="B35"/>
    </sheetView>
  </sheetViews>
  <sheetFormatPr defaultColWidth="9.00390625" defaultRowHeight="12.75"/>
  <cols>
    <col min="1" max="1" width="6.50390625" style="410" customWidth="1"/>
    <col min="2" max="2" width="57.00390625" style="410" customWidth="1"/>
    <col min="3" max="5" width="16.00390625" style="408" customWidth="1"/>
    <col min="6" max="16384" width="9.375" style="408" customWidth="1"/>
  </cols>
  <sheetData>
    <row r="1" spans="1:5" s="407" customFormat="1" ht="29.25" customHeight="1">
      <c r="A1" s="1042" t="s">
        <v>719</v>
      </c>
      <c r="B1" s="1042"/>
      <c r="C1" s="1042"/>
      <c r="D1" s="1042"/>
      <c r="E1" s="1042"/>
    </row>
    <row r="2" spans="1:5" s="407" customFormat="1" ht="21" customHeight="1">
      <c r="A2" s="1043" t="s">
        <v>717</v>
      </c>
      <c r="B2" s="1043"/>
      <c r="C2" s="1043"/>
      <c r="D2" s="1043"/>
      <c r="E2" s="1043"/>
    </row>
    <row r="3" spans="1:5" s="407" customFormat="1" ht="23.25" customHeight="1">
      <c r="A3" s="1044" t="s">
        <v>814</v>
      </c>
      <c r="B3" s="1044"/>
      <c r="C3" s="1044"/>
      <c r="D3" s="1044"/>
      <c r="E3" s="1044"/>
    </row>
    <row r="4" spans="1:5" s="407" customFormat="1" ht="23.25" customHeight="1">
      <c r="A4" s="679"/>
      <c r="B4" s="679"/>
      <c r="C4" s="679"/>
      <c r="D4" s="679"/>
      <c r="E4" s="679"/>
    </row>
    <row r="5" spans="1:5" s="407" customFormat="1" ht="23.25" customHeight="1">
      <c r="A5" s="679"/>
      <c r="B5" s="679"/>
      <c r="C5" s="679"/>
      <c r="D5" s="1065" t="s">
        <v>720</v>
      </c>
      <c r="E5" s="1065"/>
    </row>
    <row r="6" spans="1:5" ht="13.5" customHeight="1" thickBot="1">
      <c r="A6" s="1064" t="s">
        <v>690</v>
      </c>
      <c r="B6" s="1064"/>
      <c r="C6" s="1064"/>
      <c r="D6" s="1064"/>
      <c r="E6" s="1064"/>
    </row>
    <row r="7" spans="1:5" s="413" customFormat="1" ht="28.5" customHeight="1">
      <c r="A7" s="1056" t="s">
        <v>580</v>
      </c>
      <c r="B7" s="1058" t="s">
        <v>282</v>
      </c>
      <c r="C7" s="412" t="s">
        <v>200</v>
      </c>
      <c r="D7" s="412" t="s">
        <v>201</v>
      </c>
      <c r="E7" s="1060" t="s">
        <v>202</v>
      </c>
    </row>
    <row r="8" spans="1:5" s="413" customFormat="1" ht="12.75">
      <c r="A8" s="1057"/>
      <c r="B8" s="1059"/>
      <c r="C8" s="1062" t="s">
        <v>203</v>
      </c>
      <c r="D8" s="1063"/>
      <c r="E8" s="1061"/>
    </row>
    <row r="9" spans="1:5" s="417" customFormat="1" ht="15" customHeight="1" thickBot="1">
      <c r="A9" s="414">
        <v>1</v>
      </c>
      <c r="B9" s="415">
        <v>2</v>
      </c>
      <c r="C9" s="415">
        <v>3</v>
      </c>
      <c r="D9" s="415">
        <v>4</v>
      </c>
      <c r="E9" s="416">
        <v>5</v>
      </c>
    </row>
    <row r="10" spans="1:5" s="417" customFormat="1" ht="12.75">
      <c r="A10" s="418">
        <v>1</v>
      </c>
      <c r="B10" s="419" t="s">
        <v>415</v>
      </c>
      <c r="C10" s="620">
        <v>46610245</v>
      </c>
      <c r="D10" s="620">
        <v>47794943</v>
      </c>
      <c r="E10" s="683">
        <v>47746274</v>
      </c>
    </row>
    <row r="11" spans="1:5" s="417" customFormat="1" ht="12.75">
      <c r="A11" s="420">
        <v>2</v>
      </c>
      <c r="B11" s="421" t="s">
        <v>204</v>
      </c>
      <c r="C11" s="615">
        <v>10838079</v>
      </c>
      <c r="D11" s="615">
        <v>10900541</v>
      </c>
      <c r="E11" s="684">
        <v>10716052</v>
      </c>
    </row>
    <row r="12" spans="1:5" s="417" customFormat="1" ht="12.75">
      <c r="A12" s="420">
        <v>3</v>
      </c>
      <c r="B12" s="421" t="s">
        <v>716</v>
      </c>
      <c r="C12" s="615">
        <v>31920000</v>
      </c>
      <c r="D12" s="615">
        <v>31361600</v>
      </c>
      <c r="E12" s="684">
        <v>29393152</v>
      </c>
    </row>
    <row r="13" spans="1:5" s="417" customFormat="1" ht="12.75">
      <c r="A13" s="420">
        <v>4</v>
      </c>
      <c r="B13" s="421" t="s">
        <v>474</v>
      </c>
      <c r="C13" s="615">
        <v>0</v>
      </c>
      <c r="D13" s="615">
        <v>0</v>
      </c>
      <c r="E13" s="684">
        <v>0</v>
      </c>
    </row>
    <row r="14" spans="1:5" s="417" customFormat="1" ht="12.75">
      <c r="A14" s="420">
        <v>5</v>
      </c>
      <c r="B14" s="421" t="s">
        <v>480</v>
      </c>
      <c r="C14" s="615">
        <v>0</v>
      </c>
      <c r="D14" s="615">
        <v>0</v>
      </c>
      <c r="E14" s="684">
        <v>0</v>
      </c>
    </row>
    <row r="15" spans="1:5" s="417" customFormat="1" ht="12.75">
      <c r="A15" s="420">
        <v>6</v>
      </c>
      <c r="B15" s="421" t="s">
        <v>489</v>
      </c>
      <c r="C15" s="615">
        <v>1346200</v>
      </c>
      <c r="D15" s="615">
        <v>984200</v>
      </c>
      <c r="E15" s="684">
        <v>969802</v>
      </c>
    </row>
    <row r="16" spans="1:5" s="417" customFormat="1" ht="12.75">
      <c r="A16" s="422">
        <v>7</v>
      </c>
      <c r="B16" s="423" t="s">
        <v>497</v>
      </c>
      <c r="C16" s="624">
        <v>0</v>
      </c>
      <c r="D16" s="624">
        <v>0</v>
      </c>
      <c r="E16" s="685">
        <v>0</v>
      </c>
    </row>
    <row r="17" spans="1:5" s="417" customFormat="1" ht="13.5" thickBot="1">
      <c r="A17" s="420">
        <v>8</v>
      </c>
      <c r="B17" s="421" t="s">
        <v>503</v>
      </c>
      <c r="C17" s="615">
        <v>0</v>
      </c>
      <c r="D17" s="615">
        <v>0</v>
      </c>
      <c r="E17" s="684">
        <v>0</v>
      </c>
    </row>
    <row r="18" spans="1:5" s="426" customFormat="1" ht="21.75" thickBot="1">
      <c r="A18" s="424">
        <v>9</v>
      </c>
      <c r="B18" s="425" t="s">
        <v>0</v>
      </c>
      <c r="C18" s="686">
        <f>SUM(C10:C17)</f>
        <v>90714524</v>
      </c>
      <c r="D18" s="686">
        <f>SUM(D10:D17)</f>
        <v>91041284</v>
      </c>
      <c r="E18" s="887">
        <f>SUM(E10:E17)</f>
        <v>88825280</v>
      </c>
    </row>
    <row r="19" spans="1:5" s="426" customFormat="1" ht="15">
      <c r="A19" s="422">
        <v>10</v>
      </c>
      <c r="B19" s="423" t="s">
        <v>585</v>
      </c>
      <c r="C19" s="687">
        <v>0</v>
      </c>
      <c r="D19" s="687">
        <v>0</v>
      </c>
      <c r="E19" s="688">
        <v>0</v>
      </c>
    </row>
    <row r="20" spans="1:5" s="426" customFormat="1" ht="15.75" thickBot="1">
      <c r="A20" s="422">
        <v>11</v>
      </c>
      <c r="B20" s="423" t="s">
        <v>519</v>
      </c>
      <c r="C20" s="687">
        <v>0</v>
      </c>
      <c r="D20" s="687">
        <v>0</v>
      </c>
      <c r="E20" s="688">
        <v>0</v>
      </c>
    </row>
    <row r="21" spans="1:5" s="426" customFormat="1" ht="15.75" thickBot="1">
      <c r="A21" s="424">
        <v>12</v>
      </c>
      <c r="B21" s="425" t="s">
        <v>816</v>
      </c>
      <c r="C21" s="686">
        <f>SUM(C19:C20)</f>
        <v>0</v>
      </c>
      <c r="D21" s="686">
        <f>SUM(D19:D20)</f>
        <v>0</v>
      </c>
      <c r="E21" s="887">
        <f>SUM(E19:E20)</f>
        <v>0</v>
      </c>
    </row>
    <row r="22" spans="1:5" s="426" customFormat="1" ht="15.75" thickBot="1">
      <c r="A22" s="424">
        <v>13</v>
      </c>
      <c r="B22" s="425" t="s">
        <v>817</v>
      </c>
      <c r="C22" s="686">
        <f>C18+C21</f>
        <v>90714524</v>
      </c>
      <c r="D22" s="686">
        <f>D18+D21</f>
        <v>91041284</v>
      </c>
      <c r="E22" s="887">
        <f>E18+E21</f>
        <v>88825280</v>
      </c>
    </row>
    <row r="23" spans="1:5" s="698" customFormat="1" ht="29.25" customHeight="1" thickBot="1">
      <c r="A23" s="695">
        <v>14</v>
      </c>
      <c r="B23" s="696" t="s">
        <v>818</v>
      </c>
      <c r="C23" s="697">
        <f>SUM(C22:C22)</f>
        <v>90714524</v>
      </c>
      <c r="D23" s="697">
        <f>SUM(D22:D22)</f>
        <v>91041284</v>
      </c>
      <c r="E23" s="888">
        <f>SUM(E22:E22)</f>
        <v>88825280</v>
      </c>
    </row>
    <row r="24" spans="1:5" s="417" customFormat="1" ht="12.75">
      <c r="A24" s="418">
        <v>15</v>
      </c>
      <c r="B24" s="419" t="s">
        <v>581</v>
      </c>
      <c r="C24" s="689">
        <v>0</v>
      </c>
      <c r="D24" s="689">
        <v>0</v>
      </c>
      <c r="E24" s="690">
        <v>0</v>
      </c>
    </row>
    <row r="25" spans="1:5" s="417" customFormat="1" ht="12.75">
      <c r="A25" s="420">
        <v>16</v>
      </c>
      <c r="B25" s="421" t="s">
        <v>586</v>
      </c>
      <c r="C25" s="691">
        <v>4420695</v>
      </c>
      <c r="D25" s="691">
        <v>6405455</v>
      </c>
      <c r="E25" s="692">
        <v>6405455</v>
      </c>
    </row>
    <row r="26" spans="1:5" s="417" customFormat="1" ht="12.75">
      <c r="A26" s="418">
        <v>17</v>
      </c>
      <c r="B26" s="421" t="s">
        <v>587</v>
      </c>
      <c r="C26" s="691">
        <v>0</v>
      </c>
      <c r="D26" s="691">
        <v>0</v>
      </c>
      <c r="E26" s="692">
        <v>0</v>
      </c>
    </row>
    <row r="27" spans="1:5" s="417" customFormat="1" ht="12.75">
      <c r="A27" s="420">
        <v>18</v>
      </c>
      <c r="B27" s="421" t="s">
        <v>365</v>
      </c>
      <c r="C27" s="691">
        <v>0</v>
      </c>
      <c r="D27" s="691">
        <v>0</v>
      </c>
      <c r="E27" s="692">
        <v>0</v>
      </c>
    </row>
    <row r="28" spans="1:5" s="417" customFormat="1" ht="12.75">
      <c r="A28" s="418">
        <v>19</v>
      </c>
      <c r="B28" s="421" t="s">
        <v>377</v>
      </c>
      <c r="C28" s="691">
        <v>17868500</v>
      </c>
      <c r="D28" s="691">
        <v>16210075</v>
      </c>
      <c r="E28" s="692">
        <v>16155550</v>
      </c>
    </row>
    <row r="29" spans="1:5" s="417" customFormat="1" ht="12.75">
      <c r="A29" s="420">
        <v>20</v>
      </c>
      <c r="B29" s="421" t="s">
        <v>393</v>
      </c>
      <c r="C29" s="691">
        <v>15000</v>
      </c>
      <c r="D29" s="691">
        <v>11000</v>
      </c>
      <c r="E29" s="692">
        <v>11000</v>
      </c>
    </row>
    <row r="30" spans="1:5" s="417" customFormat="1" ht="12.75">
      <c r="A30" s="418">
        <v>21</v>
      </c>
      <c r="B30" s="421" t="s">
        <v>397</v>
      </c>
      <c r="C30" s="691">
        <v>0</v>
      </c>
      <c r="D30" s="691">
        <v>0</v>
      </c>
      <c r="E30" s="692">
        <v>0</v>
      </c>
    </row>
    <row r="31" spans="1:5" s="417" customFormat="1" ht="13.5" thickBot="1">
      <c r="A31" s="420">
        <v>22</v>
      </c>
      <c r="B31" s="421" t="s">
        <v>401</v>
      </c>
      <c r="C31" s="687">
        <v>0</v>
      </c>
      <c r="D31" s="687">
        <v>0</v>
      </c>
      <c r="E31" s="688">
        <v>0</v>
      </c>
    </row>
    <row r="32" spans="1:5" s="417" customFormat="1" ht="21.75" thickBot="1">
      <c r="A32" s="424">
        <v>23</v>
      </c>
      <c r="B32" s="425" t="s">
        <v>819</v>
      </c>
      <c r="C32" s="693">
        <f>C24+C25+C26+C27+C28+C30+C31+C29</f>
        <v>22304195</v>
      </c>
      <c r="D32" s="693">
        <f>D24+D25+D26+D27+D28+D30+D31+D29</f>
        <v>22626530</v>
      </c>
      <c r="E32" s="889">
        <f>E24+E25+E26+E27+E28+E30+E31+E29</f>
        <v>22572005</v>
      </c>
    </row>
    <row r="33" spans="1:5" s="417" customFormat="1" ht="12.75">
      <c r="A33" s="436">
        <v>24</v>
      </c>
      <c r="B33" s="857" t="s">
        <v>588</v>
      </c>
      <c r="C33" s="858">
        <v>1495685</v>
      </c>
      <c r="D33" s="858">
        <v>1495685</v>
      </c>
      <c r="E33" s="859">
        <v>1495685</v>
      </c>
    </row>
    <row r="34" spans="1:5" s="417" customFormat="1" ht="13.5" thickBot="1">
      <c r="A34" s="420">
        <v>25</v>
      </c>
      <c r="B34" s="421" t="s">
        <v>519</v>
      </c>
      <c r="C34" s="691">
        <v>66914644</v>
      </c>
      <c r="D34" s="691">
        <v>66919069</v>
      </c>
      <c r="E34" s="692">
        <v>66919069</v>
      </c>
    </row>
    <row r="35" spans="1:5" s="417" customFormat="1" ht="13.5" thickBot="1">
      <c r="A35" s="424">
        <v>26</v>
      </c>
      <c r="B35" s="425" t="s">
        <v>821</v>
      </c>
      <c r="C35" s="693">
        <f>SUM(,C33:C34)</f>
        <v>68410329</v>
      </c>
      <c r="D35" s="693">
        <f>SUM(,D33:D34)</f>
        <v>68414754</v>
      </c>
      <c r="E35" s="889">
        <f>SUM(,E33:E34)</f>
        <v>68414754</v>
      </c>
    </row>
    <row r="36" spans="1:5" s="426" customFormat="1" ht="15.75" thickBot="1">
      <c r="A36" s="427">
        <v>27</v>
      </c>
      <c r="B36" s="428" t="s">
        <v>822</v>
      </c>
      <c r="C36" s="694">
        <f>C32+C35</f>
        <v>90714524</v>
      </c>
      <c r="D36" s="694">
        <f>D32+D35</f>
        <v>91041284</v>
      </c>
      <c r="E36" s="890">
        <f>E32+E35</f>
        <v>90986759</v>
      </c>
    </row>
    <row r="37" spans="1:5" s="417" customFormat="1" ht="27" customHeight="1" thickBot="1">
      <c r="A37" s="699">
        <v>28</v>
      </c>
      <c r="B37" s="700" t="s">
        <v>823</v>
      </c>
      <c r="C37" s="701">
        <f>C36</f>
        <v>90714524</v>
      </c>
      <c r="D37" s="701">
        <f>D36</f>
        <v>91041284</v>
      </c>
      <c r="E37" s="891">
        <f>E36</f>
        <v>90986759</v>
      </c>
    </row>
    <row r="38" spans="1:5" s="417" customFormat="1" ht="27" customHeight="1" thickBot="1">
      <c r="A38" s="429">
        <v>29</v>
      </c>
      <c r="B38" s="425" t="s">
        <v>820</v>
      </c>
      <c r="C38" s="693">
        <f>C32-C18</f>
        <v>-68410329</v>
      </c>
      <c r="D38" s="693">
        <f>D32-D18</f>
        <v>-68414754</v>
      </c>
      <c r="E38" s="889">
        <f>E32-E18</f>
        <v>-66253275</v>
      </c>
    </row>
    <row r="39" spans="1:5" s="417" customFormat="1" ht="27" customHeight="1" thickBot="1">
      <c r="A39" s="429">
        <v>30</v>
      </c>
      <c r="B39" s="425" t="s">
        <v>824</v>
      </c>
      <c r="C39" s="693">
        <f>C35-C21</f>
        <v>68410329</v>
      </c>
      <c r="D39" s="693">
        <f>D35-D21</f>
        <v>68414754</v>
      </c>
      <c r="E39" s="889">
        <f>E35-E21</f>
        <v>68414754</v>
      </c>
    </row>
    <row r="40" spans="1:5" s="704" customFormat="1" ht="27" customHeight="1" thickBot="1">
      <c r="A40" s="702">
        <v>31</v>
      </c>
      <c r="B40" s="703" t="s">
        <v>825</v>
      </c>
      <c r="C40" s="705"/>
      <c r="D40" s="705"/>
      <c r="E40" s="892">
        <f>E38+E39</f>
        <v>2161479</v>
      </c>
    </row>
    <row r="43" ht="12.75">
      <c r="C43" s="411"/>
    </row>
  </sheetData>
  <sheetProtection/>
  <mergeCells count="9">
    <mergeCell ref="A1:E1"/>
    <mergeCell ref="A2:E2"/>
    <mergeCell ref="A3:E3"/>
    <mergeCell ref="D5:E5"/>
    <mergeCell ref="A6:E6"/>
    <mergeCell ref="A7:A8"/>
    <mergeCell ref="B7:B8"/>
    <mergeCell ref="E7:E8"/>
    <mergeCell ref="C8:D8"/>
  </mergeCells>
  <printOptions horizontalCentered="1"/>
  <pageMargins left="0.3937007874015748" right="0.6299212598425197" top="0.35433070866141736" bottom="0.3937007874015748" header="0.5905511811023623" footer="0.7874015748031497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E37" sqref="E37"/>
    </sheetView>
  </sheetViews>
  <sheetFormatPr defaultColWidth="9.00390625" defaultRowHeight="12.75"/>
  <cols>
    <col min="1" max="1" width="6.50390625" style="410" customWidth="1"/>
    <col min="2" max="2" width="60.00390625" style="410" customWidth="1"/>
    <col min="3" max="4" width="16.00390625" style="408" hidden="1" customWidth="1"/>
    <col min="5" max="5" width="36.875" style="408" customWidth="1"/>
    <col min="6" max="16384" width="9.375" style="408" customWidth="1"/>
  </cols>
  <sheetData>
    <row r="1" spans="1:5" s="407" customFormat="1" ht="29.25" customHeight="1">
      <c r="A1" s="1042" t="s">
        <v>721</v>
      </c>
      <c r="B1" s="1042"/>
      <c r="C1" s="1042"/>
      <c r="D1" s="1042"/>
      <c r="E1" s="1042"/>
    </row>
    <row r="2" spans="1:5" s="407" customFormat="1" ht="21" customHeight="1">
      <c r="A2" s="1043" t="s">
        <v>722</v>
      </c>
      <c r="B2" s="1043"/>
      <c r="C2" s="1043"/>
      <c r="D2" s="1043"/>
      <c r="E2" s="1043"/>
    </row>
    <row r="3" spans="1:5" s="407" customFormat="1" ht="23.25" customHeight="1">
      <c r="A3" s="1044" t="s">
        <v>814</v>
      </c>
      <c r="B3" s="1044"/>
      <c r="C3" s="1044"/>
      <c r="D3" s="1044"/>
      <c r="E3" s="1044"/>
    </row>
    <row r="4" spans="1:5" s="407" customFormat="1" ht="23.25" customHeight="1">
      <c r="A4" s="679"/>
      <c r="B4" s="679"/>
      <c r="C4" s="679"/>
      <c r="D4" s="679"/>
      <c r="E4" s="679"/>
    </row>
    <row r="5" spans="1:5" s="407" customFormat="1" ht="23.25" customHeight="1">
      <c r="A5" s="679"/>
      <c r="B5" s="679"/>
      <c r="C5" s="679"/>
      <c r="D5" s="1065" t="s">
        <v>723</v>
      </c>
      <c r="E5" s="1065"/>
    </row>
    <row r="6" spans="1:5" ht="13.5" customHeight="1" thickBot="1">
      <c r="A6" s="1064" t="s">
        <v>690</v>
      </c>
      <c r="B6" s="1064"/>
      <c r="C6" s="1064"/>
      <c r="D6" s="1064"/>
      <c r="E6" s="1064"/>
    </row>
    <row r="7" spans="1:5" s="413" customFormat="1" ht="28.5" customHeight="1">
      <c r="A7" s="1056" t="s">
        <v>580</v>
      </c>
      <c r="B7" s="1058" t="s">
        <v>282</v>
      </c>
      <c r="C7" s="412" t="s">
        <v>200</v>
      </c>
      <c r="D7" s="412" t="s">
        <v>201</v>
      </c>
      <c r="E7" s="1060" t="s">
        <v>202</v>
      </c>
    </row>
    <row r="8" spans="1:5" s="413" customFormat="1" ht="12.75">
      <c r="A8" s="1057"/>
      <c r="B8" s="1059"/>
      <c r="C8" s="1062" t="s">
        <v>203</v>
      </c>
      <c r="D8" s="1063"/>
      <c r="E8" s="1061"/>
    </row>
    <row r="9" spans="1:5" s="417" customFormat="1" ht="15" customHeight="1" thickBot="1">
      <c r="A9" s="414">
        <v>1</v>
      </c>
      <c r="B9" s="415">
        <v>2</v>
      </c>
      <c r="C9" s="415">
        <v>3</v>
      </c>
      <c r="D9" s="415">
        <v>4</v>
      </c>
      <c r="E9" s="416">
        <v>5</v>
      </c>
    </row>
    <row r="10" spans="1:5" s="417" customFormat="1" ht="12.75">
      <c r="A10" s="418">
        <v>1</v>
      </c>
      <c r="B10" s="419" t="s">
        <v>415</v>
      </c>
      <c r="C10" s="620">
        <v>56062080</v>
      </c>
      <c r="D10" s="620">
        <v>60587537</v>
      </c>
      <c r="E10" s="683">
        <v>102163143</v>
      </c>
    </row>
    <row r="11" spans="1:5" s="417" customFormat="1" ht="12.75">
      <c r="A11" s="420">
        <v>2</v>
      </c>
      <c r="B11" s="421" t="s">
        <v>204</v>
      </c>
      <c r="C11" s="615">
        <v>14800000</v>
      </c>
      <c r="D11" s="615">
        <v>15419077</v>
      </c>
      <c r="E11" s="684">
        <v>23383056</v>
      </c>
    </row>
    <row r="12" spans="1:5" s="417" customFormat="1" ht="12.75">
      <c r="A12" s="420">
        <v>3</v>
      </c>
      <c r="B12" s="421" t="s">
        <v>716</v>
      </c>
      <c r="C12" s="615">
        <v>66766700</v>
      </c>
      <c r="D12" s="615">
        <v>69857800</v>
      </c>
      <c r="E12" s="684">
        <v>67971578</v>
      </c>
    </row>
    <row r="13" spans="1:5" s="417" customFormat="1" ht="12.75">
      <c r="A13" s="420">
        <v>4</v>
      </c>
      <c r="B13" s="421" t="s">
        <v>474</v>
      </c>
      <c r="C13" s="615">
        <v>5300000</v>
      </c>
      <c r="D13" s="615">
        <v>7413780</v>
      </c>
      <c r="E13" s="684">
        <v>5873373</v>
      </c>
    </row>
    <row r="14" spans="1:5" s="417" customFormat="1" ht="12.75">
      <c r="A14" s="420">
        <v>5</v>
      </c>
      <c r="B14" s="421" t="s">
        <v>480</v>
      </c>
      <c r="C14" s="615">
        <v>59615946</v>
      </c>
      <c r="D14" s="615">
        <v>55485098</v>
      </c>
      <c r="E14" s="684">
        <v>53734162</v>
      </c>
    </row>
    <row r="15" spans="1:5" s="417" customFormat="1" ht="12.75">
      <c r="A15" s="420">
        <v>6</v>
      </c>
      <c r="B15" s="421" t="s">
        <v>489</v>
      </c>
      <c r="C15" s="615">
        <v>26458831</v>
      </c>
      <c r="D15" s="615">
        <v>25239061</v>
      </c>
      <c r="E15" s="684">
        <v>17723337</v>
      </c>
    </row>
    <row r="16" spans="1:5" s="417" customFormat="1" ht="12.75">
      <c r="A16" s="422">
        <v>7</v>
      </c>
      <c r="B16" s="423" t="s">
        <v>497</v>
      </c>
      <c r="C16" s="624">
        <v>5307800</v>
      </c>
      <c r="D16" s="624">
        <v>12307625</v>
      </c>
      <c r="E16" s="685">
        <v>14163236</v>
      </c>
    </row>
    <row r="17" spans="1:5" s="417" customFormat="1" ht="13.5" thickBot="1">
      <c r="A17" s="420">
        <v>8</v>
      </c>
      <c r="B17" s="421" t="s">
        <v>503</v>
      </c>
      <c r="C17" s="615">
        <v>0</v>
      </c>
      <c r="D17" s="615">
        <v>4300000</v>
      </c>
      <c r="E17" s="684">
        <v>4500000</v>
      </c>
    </row>
    <row r="18" spans="1:5" s="426" customFormat="1" ht="21.75" thickBot="1">
      <c r="A18" s="424">
        <v>9</v>
      </c>
      <c r="B18" s="425" t="s">
        <v>0</v>
      </c>
      <c r="C18" s="686">
        <f>SUM(C10:C17)</f>
        <v>234311357</v>
      </c>
      <c r="D18" s="686">
        <f>SUM(D10:D17)</f>
        <v>250609978</v>
      </c>
      <c r="E18" s="887">
        <f>SUM(E10:E17)</f>
        <v>289511885</v>
      </c>
    </row>
    <row r="19" spans="1:5" s="426" customFormat="1" ht="15">
      <c r="A19" s="422">
        <v>10</v>
      </c>
      <c r="B19" s="423" t="s">
        <v>664</v>
      </c>
      <c r="C19" s="687">
        <v>0</v>
      </c>
      <c r="D19" s="687">
        <v>5000000</v>
      </c>
      <c r="E19" s="688">
        <v>0</v>
      </c>
    </row>
    <row r="20" spans="1:5" s="426" customFormat="1" ht="15">
      <c r="A20" s="422">
        <v>11</v>
      </c>
      <c r="B20" s="423" t="s">
        <v>585</v>
      </c>
      <c r="C20" s="687">
        <v>4110757</v>
      </c>
      <c r="D20" s="687">
        <v>4110757</v>
      </c>
      <c r="E20" s="688">
        <v>3789108</v>
      </c>
    </row>
    <row r="21" spans="1:5" s="426" customFormat="1" ht="15">
      <c r="A21" s="422">
        <v>12</v>
      </c>
      <c r="B21" s="423" t="s">
        <v>519</v>
      </c>
      <c r="C21" s="687">
        <v>45365338</v>
      </c>
      <c r="D21" s="687">
        <v>45348860</v>
      </c>
      <c r="E21" s="688">
        <v>0</v>
      </c>
    </row>
    <row r="22" spans="1:5" s="426" customFormat="1" ht="15.75" thickBot="1">
      <c r="A22" s="422">
        <v>13</v>
      </c>
      <c r="B22" s="423" t="s">
        <v>665</v>
      </c>
      <c r="C22" s="687">
        <v>0</v>
      </c>
      <c r="D22" s="687">
        <v>0</v>
      </c>
      <c r="E22" s="688">
        <v>0</v>
      </c>
    </row>
    <row r="23" spans="1:5" s="426" customFormat="1" ht="15.75" thickBot="1">
      <c r="A23" s="424">
        <v>14</v>
      </c>
      <c r="B23" s="425" t="s">
        <v>666</v>
      </c>
      <c r="C23" s="686">
        <f>SUM(C19:C22)</f>
        <v>49476095</v>
      </c>
      <c r="D23" s="686">
        <f>SUM(D19:D22)</f>
        <v>54459617</v>
      </c>
      <c r="E23" s="887">
        <f>SUM(E19:E22)</f>
        <v>3789108</v>
      </c>
    </row>
    <row r="24" spans="1:5" s="426" customFormat="1" ht="15.75" thickBot="1">
      <c r="A24" s="424">
        <v>15</v>
      </c>
      <c r="B24" s="425" t="s">
        <v>667</v>
      </c>
      <c r="C24" s="686">
        <f>C18+C23</f>
        <v>283787452</v>
      </c>
      <c r="D24" s="686">
        <f>D18+D23</f>
        <v>305069595</v>
      </c>
      <c r="E24" s="887">
        <f>E18+E23</f>
        <v>293300993</v>
      </c>
    </row>
    <row r="25" spans="1:5" s="698" customFormat="1" ht="29.25" customHeight="1" thickBot="1">
      <c r="A25" s="695">
        <v>16</v>
      </c>
      <c r="B25" s="696" t="s">
        <v>668</v>
      </c>
      <c r="C25" s="697">
        <f>SUM(C24:C24)</f>
        <v>283787452</v>
      </c>
      <c r="D25" s="697">
        <f>SUM(D24:D24)</f>
        <v>305069595</v>
      </c>
      <c r="E25" s="888">
        <f>SUM(E24:E24)</f>
        <v>293300993</v>
      </c>
    </row>
    <row r="26" spans="1:5" s="417" customFormat="1" ht="12.75">
      <c r="A26" s="418">
        <v>17</v>
      </c>
      <c r="B26" s="419" t="s">
        <v>581</v>
      </c>
      <c r="C26" s="689">
        <v>120646534</v>
      </c>
      <c r="D26" s="689">
        <v>120696567</v>
      </c>
      <c r="E26" s="690">
        <v>115420690</v>
      </c>
    </row>
    <row r="27" spans="1:5" s="417" customFormat="1" ht="12.75">
      <c r="A27" s="420">
        <v>18</v>
      </c>
      <c r="B27" s="421" t="s">
        <v>586</v>
      </c>
      <c r="C27" s="691">
        <v>40131024</v>
      </c>
      <c r="D27" s="691">
        <v>44505977</v>
      </c>
      <c r="E27" s="692">
        <v>54045413</v>
      </c>
    </row>
    <row r="28" spans="1:5" s="417" customFormat="1" ht="12.75">
      <c r="A28" s="418">
        <v>19</v>
      </c>
      <c r="B28" s="421" t="s">
        <v>587</v>
      </c>
      <c r="C28" s="691">
        <v>0</v>
      </c>
      <c r="D28" s="691">
        <v>191000</v>
      </c>
      <c r="E28" s="692">
        <v>79146451</v>
      </c>
    </row>
    <row r="29" spans="1:5" s="417" customFormat="1" ht="12.75">
      <c r="A29" s="420">
        <v>20</v>
      </c>
      <c r="B29" s="421" t="s">
        <v>365</v>
      </c>
      <c r="C29" s="691">
        <v>81460000</v>
      </c>
      <c r="D29" s="691">
        <v>83434897</v>
      </c>
      <c r="E29" s="692">
        <v>74281251</v>
      </c>
    </row>
    <row r="30" spans="1:5" s="417" customFormat="1" ht="12.75">
      <c r="A30" s="418">
        <v>21</v>
      </c>
      <c r="B30" s="421" t="s">
        <v>377</v>
      </c>
      <c r="C30" s="691">
        <v>28888730</v>
      </c>
      <c r="D30" s="691">
        <v>30531046</v>
      </c>
      <c r="E30" s="692">
        <v>27743451</v>
      </c>
    </row>
    <row r="31" spans="1:5" s="417" customFormat="1" ht="12.75">
      <c r="A31" s="420">
        <v>22</v>
      </c>
      <c r="B31" s="421" t="s">
        <v>393</v>
      </c>
      <c r="C31" s="691">
        <v>0</v>
      </c>
      <c r="D31" s="691">
        <v>2908000</v>
      </c>
      <c r="E31" s="692">
        <v>61000</v>
      </c>
    </row>
    <row r="32" spans="1:5" s="417" customFormat="1" ht="12.75">
      <c r="A32" s="418">
        <v>23</v>
      </c>
      <c r="B32" s="421" t="s">
        <v>397</v>
      </c>
      <c r="C32" s="691">
        <v>50000</v>
      </c>
      <c r="D32" s="691">
        <v>1400000</v>
      </c>
      <c r="E32" s="692">
        <v>3360000</v>
      </c>
    </row>
    <row r="33" spans="1:5" s="417" customFormat="1" ht="13.5" thickBot="1">
      <c r="A33" s="420">
        <v>24</v>
      </c>
      <c r="B33" s="421" t="s">
        <v>401</v>
      </c>
      <c r="C33" s="687">
        <v>0</v>
      </c>
      <c r="D33" s="687">
        <v>0</v>
      </c>
      <c r="E33" s="688">
        <v>408377</v>
      </c>
    </row>
    <row r="34" spans="1:5" s="417" customFormat="1" ht="21.75" thickBot="1">
      <c r="A34" s="424">
        <v>25</v>
      </c>
      <c r="B34" s="425" t="s">
        <v>669</v>
      </c>
      <c r="C34" s="693">
        <f>C26+C27+C28+C29+C30+C32+C33</f>
        <v>271176288</v>
      </c>
      <c r="D34" s="693">
        <f>D26+D27+D28+D29+D30+D32+D33+D31</f>
        <v>283667487</v>
      </c>
      <c r="E34" s="889">
        <f>E26+E27+E28+E29+E30+E32+E33+E31</f>
        <v>354466633</v>
      </c>
    </row>
    <row r="35" spans="1:5" s="417" customFormat="1" ht="12.75">
      <c r="A35" s="436">
        <v>26</v>
      </c>
      <c r="B35" s="857" t="s">
        <v>588</v>
      </c>
      <c r="C35" s="858">
        <v>12611164</v>
      </c>
      <c r="D35" s="858">
        <v>12613000</v>
      </c>
      <c r="E35" s="859">
        <v>24791004</v>
      </c>
    </row>
    <row r="36" spans="1:5" s="417" customFormat="1" ht="12.75">
      <c r="A36" s="420">
        <v>27</v>
      </c>
      <c r="B36" s="421" t="s">
        <v>410</v>
      </c>
      <c r="C36" s="691">
        <v>0</v>
      </c>
      <c r="D36" s="691">
        <v>3789108</v>
      </c>
      <c r="E36" s="692">
        <v>4276181</v>
      </c>
    </row>
    <row r="37" spans="1:5" s="417" customFormat="1" ht="13.5" thickBot="1">
      <c r="A37" s="442">
        <v>28</v>
      </c>
      <c r="B37" s="860" t="s">
        <v>406</v>
      </c>
      <c r="C37" s="861">
        <v>0</v>
      </c>
      <c r="D37" s="861">
        <v>5000000</v>
      </c>
      <c r="E37" s="862">
        <v>0</v>
      </c>
    </row>
    <row r="38" spans="1:5" s="417" customFormat="1" ht="13.5" thickBot="1">
      <c r="A38" s="424">
        <v>29</v>
      </c>
      <c r="B38" s="425" t="s">
        <v>670</v>
      </c>
      <c r="C38" s="693">
        <f>SUM(,C35:C37)</f>
        <v>12611164</v>
      </c>
      <c r="D38" s="693">
        <f>SUM(,D35:D37)</f>
        <v>21402108</v>
      </c>
      <c r="E38" s="889">
        <f>SUM(,E35:E37)</f>
        <v>29067185</v>
      </c>
    </row>
    <row r="39" spans="1:5" s="426" customFormat="1" ht="15.75" thickBot="1">
      <c r="A39" s="427">
        <v>30</v>
      </c>
      <c r="B39" s="428" t="s">
        <v>671</v>
      </c>
      <c r="C39" s="694">
        <f>C34+C38</f>
        <v>283787452</v>
      </c>
      <c r="D39" s="694">
        <f>D34+D38</f>
        <v>305069595</v>
      </c>
      <c r="E39" s="890">
        <f>E34+E38</f>
        <v>383533818</v>
      </c>
    </row>
    <row r="40" spans="1:5" s="417" customFormat="1" ht="27" customHeight="1" thickBot="1">
      <c r="A40" s="699">
        <v>31</v>
      </c>
      <c r="B40" s="700" t="s">
        <v>672</v>
      </c>
      <c r="C40" s="701">
        <f>C39</f>
        <v>283787452</v>
      </c>
      <c r="D40" s="701">
        <f>D39</f>
        <v>305069595</v>
      </c>
      <c r="E40" s="891">
        <f>E39</f>
        <v>383533818</v>
      </c>
    </row>
    <row r="41" spans="1:5" s="417" customFormat="1" ht="27" customHeight="1" thickBot="1">
      <c r="A41" s="429">
        <v>32</v>
      </c>
      <c r="B41" s="425" t="s">
        <v>673</v>
      </c>
      <c r="C41" s="693">
        <f>C34-C18</f>
        <v>36864931</v>
      </c>
      <c r="D41" s="693">
        <f>D34-D18</f>
        <v>33057509</v>
      </c>
      <c r="E41" s="889">
        <f>E34-E18</f>
        <v>64954748</v>
      </c>
    </row>
    <row r="42" spans="1:5" s="417" customFormat="1" ht="27" customHeight="1" thickBot="1">
      <c r="A42" s="429">
        <v>33</v>
      </c>
      <c r="B42" s="425" t="s">
        <v>674</v>
      </c>
      <c r="C42" s="693">
        <f>C38-C23</f>
        <v>-36864931</v>
      </c>
      <c r="D42" s="693">
        <f>D38-D23</f>
        <v>-33057509</v>
      </c>
      <c r="E42" s="889">
        <f>E38-E23</f>
        <v>25278077</v>
      </c>
    </row>
    <row r="43" spans="1:5" s="704" customFormat="1" ht="27" customHeight="1" thickBot="1">
      <c r="A43" s="702">
        <v>34</v>
      </c>
      <c r="B43" s="703" t="s">
        <v>675</v>
      </c>
      <c r="C43" s="705"/>
      <c r="D43" s="705"/>
      <c r="E43" s="892">
        <f>E41+E42</f>
        <v>90232825</v>
      </c>
    </row>
    <row r="46" ht="12.75">
      <c r="C46" s="411"/>
    </row>
  </sheetData>
  <sheetProtection/>
  <mergeCells count="9">
    <mergeCell ref="A1:E1"/>
    <mergeCell ref="A2:E2"/>
    <mergeCell ref="A3:E3"/>
    <mergeCell ref="D5:E5"/>
    <mergeCell ref="A6:E6"/>
    <mergeCell ref="A7:A8"/>
    <mergeCell ref="B7:B8"/>
    <mergeCell ref="E7:E8"/>
    <mergeCell ref="C8:D8"/>
  </mergeCells>
  <printOptions horizontalCentered="1"/>
  <pageMargins left="0.3937007874015748" right="0.6299212598425197" top="0.35433070866141736" bottom="0.3937007874015748" header="0.5905511811023623" footer="0.787401574803149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view="pageBreakPreview" zoomScaleSheetLayoutView="100" zoomScalePageLayoutView="0" workbookViewId="0" topLeftCell="A8">
      <selection activeCell="A39" sqref="A39:IV39"/>
    </sheetView>
  </sheetViews>
  <sheetFormatPr defaultColWidth="10.625" defaultRowHeight="12.75"/>
  <cols>
    <col min="1" max="1" width="7.125" style="151" customWidth="1"/>
    <col min="2" max="2" width="55.50390625" style="151" customWidth="1"/>
    <col min="3" max="3" width="16.50390625" style="151" customWidth="1"/>
    <col min="4" max="4" width="15.375" style="151" customWidth="1"/>
    <col min="5" max="5" width="14.50390625" style="151" customWidth="1"/>
    <col min="6" max="16384" width="10.625" style="151" customWidth="1"/>
  </cols>
  <sheetData>
    <row r="1" spans="1:5" ht="30" customHeight="1">
      <c r="A1" s="931" t="s">
        <v>342</v>
      </c>
      <c r="B1" s="931"/>
      <c r="C1" s="931"/>
      <c r="D1" s="931"/>
      <c r="E1" s="931"/>
    </row>
    <row r="2" spans="1:5" ht="18" customHeight="1">
      <c r="A2" s="932" t="s">
        <v>601</v>
      </c>
      <c r="B2" s="932"/>
      <c r="C2" s="932"/>
      <c r="D2" s="932"/>
      <c r="E2" s="932"/>
    </row>
    <row r="3" spans="1:5" ht="17.25" customHeight="1">
      <c r="A3" s="153"/>
      <c r="B3" s="154"/>
      <c r="C3" s="152"/>
      <c r="D3" s="933" t="s">
        <v>599</v>
      </c>
      <c r="E3" s="933"/>
    </row>
    <row r="4" spans="1:5" ht="13.5" thickBot="1">
      <c r="A4" s="155"/>
      <c r="B4" s="155"/>
      <c r="C4" s="156"/>
      <c r="D4" s="934" t="s">
        <v>690</v>
      </c>
      <c r="E4" s="934"/>
    </row>
    <row r="5" spans="1:5" ht="44.25" customHeight="1" thickBot="1" thickTop="1">
      <c r="A5" s="157" t="s">
        <v>603</v>
      </c>
      <c r="B5" s="158" t="s">
        <v>344</v>
      </c>
      <c r="C5" s="159" t="s">
        <v>775</v>
      </c>
      <c r="D5" s="159" t="s">
        <v>776</v>
      </c>
      <c r="E5" s="159" t="s">
        <v>777</v>
      </c>
    </row>
    <row r="6" spans="1:5" ht="12.75" customHeight="1" thickTop="1">
      <c r="A6" s="160" t="s">
        <v>270</v>
      </c>
      <c r="B6" s="161" t="s">
        <v>218</v>
      </c>
      <c r="C6" s="161" t="s">
        <v>219</v>
      </c>
      <c r="D6" s="161" t="s">
        <v>220</v>
      </c>
      <c r="E6" s="161" t="s">
        <v>221</v>
      </c>
    </row>
    <row r="7" spans="1:5" ht="21.75" customHeight="1">
      <c r="A7" s="162" t="s">
        <v>345</v>
      </c>
      <c r="B7" s="163" t="s">
        <v>346</v>
      </c>
      <c r="C7" s="714">
        <f>C8+C14</f>
        <v>149528836</v>
      </c>
      <c r="D7" s="714">
        <f>D8+D14</f>
        <v>163060648</v>
      </c>
      <c r="E7" s="714">
        <f>E8+E14</f>
        <v>163060648</v>
      </c>
    </row>
    <row r="8" spans="1:5" s="827" customFormat="1" ht="21.75" customHeight="1">
      <c r="A8" s="167" t="s">
        <v>347</v>
      </c>
      <c r="B8" s="168" t="s">
        <v>348</v>
      </c>
      <c r="C8" s="715">
        <f>SUM(C9:C13)</f>
        <v>108311331</v>
      </c>
      <c r="D8" s="715">
        <f>SUM(D9:D13)</f>
        <v>115420690</v>
      </c>
      <c r="E8" s="715">
        <f>SUM(E9:E13)</f>
        <v>115420690</v>
      </c>
    </row>
    <row r="9" spans="1:5" s="827" customFormat="1" ht="21.75" customHeight="1" hidden="1">
      <c r="A9" s="167" t="s">
        <v>349</v>
      </c>
      <c r="B9" s="168" t="s">
        <v>350</v>
      </c>
      <c r="C9" s="716">
        <v>41241986</v>
      </c>
      <c r="D9" s="169">
        <v>41455981</v>
      </c>
      <c r="E9" s="716">
        <v>41455981</v>
      </c>
    </row>
    <row r="10" spans="1:5" s="827" customFormat="1" ht="21.75" customHeight="1" hidden="1">
      <c r="A10" s="167" t="s">
        <v>351</v>
      </c>
      <c r="B10" s="168" t="s">
        <v>352</v>
      </c>
      <c r="C10" s="716">
        <v>38845973</v>
      </c>
      <c r="D10" s="169">
        <v>43038616</v>
      </c>
      <c r="E10" s="716">
        <v>43038616</v>
      </c>
    </row>
    <row r="11" spans="1:5" s="827" customFormat="1" ht="21.75" customHeight="1" hidden="1">
      <c r="A11" s="167" t="s">
        <v>353</v>
      </c>
      <c r="B11" s="168" t="s">
        <v>354</v>
      </c>
      <c r="C11" s="716">
        <v>24928266</v>
      </c>
      <c r="D11" s="169">
        <v>26581337</v>
      </c>
      <c r="E11" s="716">
        <v>26581337</v>
      </c>
    </row>
    <row r="12" spans="1:5" s="827" customFormat="1" ht="21.75" customHeight="1" hidden="1">
      <c r="A12" s="167" t="s">
        <v>355</v>
      </c>
      <c r="B12" s="168" t="s">
        <v>356</v>
      </c>
      <c r="C12" s="716">
        <v>1200000</v>
      </c>
      <c r="D12" s="169">
        <v>1200000</v>
      </c>
      <c r="E12" s="716">
        <v>1200000</v>
      </c>
    </row>
    <row r="13" spans="1:5" s="827" customFormat="1" ht="28.5" customHeight="1" hidden="1">
      <c r="A13" s="167" t="s">
        <v>357</v>
      </c>
      <c r="B13" s="170" t="s">
        <v>604</v>
      </c>
      <c r="C13" s="717">
        <v>2095106</v>
      </c>
      <c r="D13" s="171">
        <v>3144756</v>
      </c>
      <c r="E13" s="716">
        <v>3144756</v>
      </c>
    </row>
    <row r="14" spans="1:5" s="827" customFormat="1" ht="21.75" customHeight="1">
      <c r="A14" s="167" t="s">
        <v>358</v>
      </c>
      <c r="B14" s="168" t="s">
        <v>359</v>
      </c>
      <c r="C14" s="715">
        <v>41217505</v>
      </c>
      <c r="D14" s="715">
        <v>47639958</v>
      </c>
      <c r="E14" s="715">
        <v>47639958</v>
      </c>
    </row>
    <row r="15" spans="1:5" ht="21.75" customHeight="1">
      <c r="A15" s="172" t="s">
        <v>360</v>
      </c>
      <c r="B15" s="173" t="s">
        <v>361</v>
      </c>
      <c r="C15" s="718">
        <f>SUM(C16:C17)</f>
        <v>0</v>
      </c>
      <c r="D15" s="718">
        <f>SUM(D16:D17)</f>
        <v>79146451</v>
      </c>
      <c r="E15" s="718">
        <f>SUM(E16:E17)</f>
        <v>79146451</v>
      </c>
    </row>
    <row r="16" spans="1:5" ht="21.75" customHeight="1">
      <c r="A16" s="167" t="s">
        <v>362</v>
      </c>
      <c r="B16" s="170" t="s">
        <v>363</v>
      </c>
      <c r="C16" s="717">
        <v>0</v>
      </c>
      <c r="D16" s="171">
        <v>194000</v>
      </c>
      <c r="E16" s="716">
        <v>194000</v>
      </c>
    </row>
    <row r="17" spans="1:5" ht="27" customHeight="1">
      <c r="A17" s="167" t="s">
        <v>778</v>
      </c>
      <c r="B17" s="170" t="s">
        <v>779</v>
      </c>
      <c r="C17" s="717">
        <v>0</v>
      </c>
      <c r="D17" s="171">
        <v>78952451</v>
      </c>
      <c r="E17" s="716">
        <v>78952451</v>
      </c>
    </row>
    <row r="18" spans="1:5" ht="21.75" customHeight="1">
      <c r="A18" s="172" t="s">
        <v>364</v>
      </c>
      <c r="B18" s="173" t="s">
        <v>365</v>
      </c>
      <c r="C18" s="718">
        <f>C19+C24</f>
        <v>82490000</v>
      </c>
      <c r="D18" s="718">
        <f>D19+D24</f>
        <v>74281251</v>
      </c>
      <c r="E18" s="718">
        <f>E19+E24</f>
        <v>74281251</v>
      </c>
    </row>
    <row r="19" spans="1:5" s="175" customFormat="1" ht="23.25" customHeight="1">
      <c r="A19" s="167" t="s">
        <v>366</v>
      </c>
      <c r="B19" s="168" t="s">
        <v>367</v>
      </c>
      <c r="C19" s="716">
        <f>C20+C22+C23</f>
        <v>82450000</v>
      </c>
      <c r="D19" s="716">
        <f>D20+D22+D23</f>
        <v>74133901</v>
      </c>
      <c r="E19" s="716">
        <f>E20+E22+E23</f>
        <v>74133901</v>
      </c>
    </row>
    <row r="20" spans="1:5" s="175" customFormat="1" ht="21.75" customHeight="1" hidden="1">
      <c r="A20" s="167" t="s">
        <v>368</v>
      </c>
      <c r="B20" s="168" t="s">
        <v>605</v>
      </c>
      <c r="C20" s="828">
        <f>C21</f>
        <v>80000000</v>
      </c>
      <c r="D20" s="828">
        <f>D21</f>
        <v>71868854</v>
      </c>
      <c r="E20" s="828">
        <f>E21</f>
        <v>71868854</v>
      </c>
    </row>
    <row r="21" spans="1:5" s="727" customFormat="1" ht="21.75" customHeight="1">
      <c r="A21" s="725"/>
      <c r="B21" s="726" t="s">
        <v>369</v>
      </c>
      <c r="C21" s="830">
        <v>80000000</v>
      </c>
      <c r="D21" s="831">
        <v>71868854</v>
      </c>
      <c r="E21" s="830">
        <v>71868854</v>
      </c>
    </row>
    <row r="22" spans="1:5" s="175" customFormat="1" ht="21.75" customHeight="1" hidden="1">
      <c r="A22" s="167" t="s">
        <v>370</v>
      </c>
      <c r="B22" s="168" t="s">
        <v>371</v>
      </c>
      <c r="C22" s="828">
        <v>2400000</v>
      </c>
      <c r="D22" s="829">
        <v>2265047</v>
      </c>
      <c r="E22" s="828">
        <v>2265047</v>
      </c>
    </row>
    <row r="23" spans="1:5" s="175" customFormat="1" ht="21.75" customHeight="1" hidden="1">
      <c r="A23" s="167" t="s">
        <v>372</v>
      </c>
      <c r="B23" s="168" t="s">
        <v>373</v>
      </c>
      <c r="C23" s="828">
        <v>50000</v>
      </c>
      <c r="D23" s="829">
        <v>0</v>
      </c>
      <c r="E23" s="828">
        <v>0</v>
      </c>
    </row>
    <row r="24" spans="1:5" s="175" customFormat="1" ht="21.75" customHeight="1">
      <c r="A24" s="167" t="s">
        <v>374</v>
      </c>
      <c r="B24" s="168" t="s">
        <v>375</v>
      </c>
      <c r="C24" s="716">
        <v>40000</v>
      </c>
      <c r="D24" s="169">
        <v>147350</v>
      </c>
      <c r="E24" s="716">
        <v>147350</v>
      </c>
    </row>
    <row r="25" spans="1:5" ht="21.75" customHeight="1">
      <c r="A25" s="172" t="s">
        <v>376</v>
      </c>
      <c r="B25" s="173" t="s">
        <v>377</v>
      </c>
      <c r="C25" s="718">
        <f>SUM(C26:C34)</f>
        <v>11366060</v>
      </c>
      <c r="D25" s="718">
        <f>SUM(D26:D33)</f>
        <v>11587901</v>
      </c>
      <c r="E25" s="718">
        <f>SUM(E26:E33)</f>
        <v>11587901</v>
      </c>
    </row>
    <row r="26" spans="1:5" ht="21.75" customHeight="1">
      <c r="A26" s="167" t="s">
        <v>378</v>
      </c>
      <c r="B26" s="168" t="s">
        <v>379</v>
      </c>
      <c r="C26" s="169">
        <v>3520000</v>
      </c>
      <c r="D26" s="169">
        <v>3763920</v>
      </c>
      <c r="E26" s="716">
        <v>3763920</v>
      </c>
    </row>
    <row r="27" spans="1:5" ht="21.75" customHeight="1">
      <c r="A27" s="167" t="s">
        <v>380</v>
      </c>
      <c r="B27" s="168" t="s">
        <v>381</v>
      </c>
      <c r="C27" s="716">
        <v>572500</v>
      </c>
      <c r="D27" s="169">
        <v>633045</v>
      </c>
      <c r="E27" s="716">
        <v>633045</v>
      </c>
    </row>
    <row r="28" spans="1:5" ht="21.75" customHeight="1">
      <c r="A28" s="167" t="s">
        <v>382</v>
      </c>
      <c r="B28" s="168" t="s">
        <v>383</v>
      </c>
      <c r="C28" s="716">
        <v>5000000</v>
      </c>
      <c r="D28" s="169">
        <v>5280210</v>
      </c>
      <c r="E28" s="716">
        <v>5280210</v>
      </c>
    </row>
    <row r="29" spans="1:5" ht="18.75" customHeight="1">
      <c r="A29" s="167" t="s">
        <v>384</v>
      </c>
      <c r="B29" s="168" t="s">
        <v>385</v>
      </c>
      <c r="C29" s="716">
        <v>675000</v>
      </c>
      <c r="D29" s="169">
        <v>307818</v>
      </c>
      <c r="E29" s="716">
        <v>307818</v>
      </c>
    </row>
    <row r="30" spans="1:5" ht="24.75" customHeight="1">
      <c r="A30" s="167" t="s">
        <v>386</v>
      </c>
      <c r="B30" s="168" t="s">
        <v>387</v>
      </c>
      <c r="C30" s="716">
        <v>1448560</v>
      </c>
      <c r="D30" s="169">
        <v>1376355</v>
      </c>
      <c r="E30" s="716">
        <v>1376355</v>
      </c>
    </row>
    <row r="31" spans="1:5" ht="21.75" customHeight="1">
      <c r="A31" s="167" t="s">
        <v>388</v>
      </c>
      <c r="B31" s="168" t="s">
        <v>389</v>
      </c>
      <c r="C31" s="716">
        <v>50000</v>
      </c>
      <c r="D31" s="716">
        <v>4120</v>
      </c>
      <c r="E31" s="716">
        <v>4120</v>
      </c>
    </row>
    <row r="32" spans="1:5" ht="21.75" customHeight="1">
      <c r="A32" s="167" t="s">
        <v>390</v>
      </c>
      <c r="B32" s="168" t="s">
        <v>602</v>
      </c>
      <c r="C32" s="716">
        <v>0</v>
      </c>
      <c r="D32" s="716">
        <v>217034</v>
      </c>
      <c r="E32" s="716">
        <v>217034</v>
      </c>
    </row>
    <row r="33" spans="1:5" ht="21.75" customHeight="1">
      <c r="A33" s="167" t="s">
        <v>390</v>
      </c>
      <c r="B33" s="168" t="s">
        <v>391</v>
      </c>
      <c r="C33" s="716">
        <v>100000</v>
      </c>
      <c r="D33" s="716">
        <v>5399</v>
      </c>
      <c r="E33" s="716">
        <v>5399</v>
      </c>
    </row>
    <row r="34" spans="1:5" ht="21.75" customHeight="1">
      <c r="A34" s="172" t="s">
        <v>392</v>
      </c>
      <c r="B34" s="173" t="s">
        <v>393</v>
      </c>
      <c r="C34" s="721">
        <f>SUM(C35:C35)</f>
        <v>0</v>
      </c>
      <c r="D34" s="718">
        <f>SUM(D35:D35)</f>
        <v>50000</v>
      </c>
      <c r="E34" s="718">
        <f>SUM(E35:E35)</f>
        <v>50000</v>
      </c>
    </row>
    <row r="35" spans="1:5" ht="21.75" customHeight="1" hidden="1">
      <c r="A35" s="167" t="s">
        <v>394</v>
      </c>
      <c r="B35" s="168" t="s">
        <v>395</v>
      </c>
      <c r="C35" s="720">
        <v>0</v>
      </c>
      <c r="D35" s="716">
        <v>50000</v>
      </c>
      <c r="E35" s="716">
        <v>50000</v>
      </c>
    </row>
    <row r="36" spans="1:5" ht="21.75" customHeight="1">
      <c r="A36" s="172" t="s">
        <v>396</v>
      </c>
      <c r="B36" s="173" t="s">
        <v>397</v>
      </c>
      <c r="C36" s="718">
        <f>SUM(C37:C37)</f>
        <v>7350000</v>
      </c>
      <c r="D36" s="718">
        <f>SUM(D37:D37)</f>
        <v>3360000</v>
      </c>
      <c r="E36" s="718">
        <f>SUM(E37:E37)</f>
        <v>3360000</v>
      </c>
    </row>
    <row r="37" spans="1:5" ht="21.75" customHeight="1" hidden="1">
      <c r="A37" s="167" t="s">
        <v>398</v>
      </c>
      <c r="B37" s="168" t="s">
        <v>399</v>
      </c>
      <c r="C37" s="716">
        <v>7350000</v>
      </c>
      <c r="D37" s="169">
        <v>3360000</v>
      </c>
      <c r="E37" s="716">
        <v>3360000</v>
      </c>
    </row>
    <row r="38" spans="1:5" ht="21.75" customHeight="1">
      <c r="A38" s="172" t="s">
        <v>400</v>
      </c>
      <c r="B38" s="173" t="s">
        <v>401</v>
      </c>
      <c r="C38" s="881">
        <f>SUM(C39)</f>
        <v>0</v>
      </c>
      <c r="D38" s="881">
        <f>SUM(D39)</f>
        <v>408377</v>
      </c>
      <c r="E38" s="881">
        <f>SUM(E39)</f>
        <v>408377</v>
      </c>
    </row>
    <row r="39" spans="1:5" ht="21.75" customHeight="1" hidden="1">
      <c r="A39" s="167" t="s">
        <v>780</v>
      </c>
      <c r="B39" s="168" t="s">
        <v>781</v>
      </c>
      <c r="C39" s="716">
        <v>0</v>
      </c>
      <c r="D39" s="169">
        <v>408377</v>
      </c>
      <c r="E39" s="716">
        <v>408377</v>
      </c>
    </row>
    <row r="40" spans="1:5" ht="30" customHeight="1">
      <c r="A40" s="177" t="s">
        <v>402</v>
      </c>
      <c r="B40" s="178" t="s">
        <v>403</v>
      </c>
      <c r="C40" s="722">
        <f>C7+C15+C18+C25+C34+C36</f>
        <v>250734896</v>
      </c>
      <c r="D40" s="722">
        <f>D7+D15+D18+D25+D34+D36+D38</f>
        <v>331894628</v>
      </c>
      <c r="E40" s="722">
        <f>E7+E15+E18+E25+E34+E36+E38</f>
        <v>331894628</v>
      </c>
    </row>
    <row r="41" spans="1:5" ht="21.75" customHeight="1">
      <c r="A41" s="172" t="s">
        <v>404</v>
      </c>
      <c r="B41" s="173" t="s">
        <v>405</v>
      </c>
      <c r="C41" s="718">
        <f>SUM(C42:C43)</f>
        <v>23275319</v>
      </c>
      <c r="D41" s="718">
        <f>SUM(D42:D43)</f>
        <v>27571500</v>
      </c>
      <c r="E41" s="718">
        <f>SUM(E42:E43)</f>
        <v>27571500</v>
      </c>
    </row>
    <row r="42" spans="1:5" ht="21.75" customHeight="1">
      <c r="A42" s="167" t="s">
        <v>407</v>
      </c>
      <c r="B42" s="168" t="s">
        <v>408</v>
      </c>
      <c r="C42" s="716">
        <v>23275319</v>
      </c>
      <c r="D42" s="169">
        <v>23295319</v>
      </c>
      <c r="E42" s="716">
        <v>23295319</v>
      </c>
    </row>
    <row r="43" spans="1:5" ht="21.75" customHeight="1">
      <c r="A43" s="167" t="s">
        <v>409</v>
      </c>
      <c r="B43" s="168" t="s">
        <v>410</v>
      </c>
      <c r="C43" s="716">
        <v>0</v>
      </c>
      <c r="D43" s="724">
        <v>4276181</v>
      </c>
      <c r="E43" s="716">
        <v>4276181</v>
      </c>
    </row>
    <row r="44" spans="1:5" s="182" customFormat="1" ht="37.5" customHeight="1" thickBot="1">
      <c r="A44" s="180" t="s">
        <v>411</v>
      </c>
      <c r="B44" s="181" t="s">
        <v>412</v>
      </c>
      <c r="C44" s="723">
        <f>C40+C41</f>
        <v>274010215</v>
      </c>
      <c r="D44" s="723">
        <f>D40+D41</f>
        <v>359466128</v>
      </c>
      <c r="E44" s="723">
        <f>E40+E41</f>
        <v>359466128</v>
      </c>
    </row>
    <row r="45" spans="1:5" ht="17.25" thickBot="1" thickTop="1">
      <c r="A45" s="183"/>
      <c r="B45" s="183"/>
      <c r="C45" s="723"/>
      <c r="D45" s="183"/>
      <c r="E45" s="183"/>
    </row>
    <row r="46" ht="13.5" thickTop="1"/>
  </sheetData>
  <sheetProtection/>
  <mergeCells count="4">
    <mergeCell ref="A1:E1"/>
    <mergeCell ref="A2:E2"/>
    <mergeCell ref="D3:E3"/>
    <mergeCell ref="D4:E4"/>
  </mergeCells>
  <printOptions/>
  <pageMargins left="0.67" right="0.7480314960629921" top="0.63" bottom="0.55" header="0.5118110236220472" footer="0.5118110236220472"/>
  <pageSetup fitToHeight="1" fitToWidth="1" horizontalDpi="600" verticalDpi="600" orientation="portrait" paperSize="9" scale="89" r:id="rId1"/>
  <rowBreaks count="1" manualBreakCount="1">
    <brk id="44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SheetLayoutView="100" zoomScalePageLayoutView="0" workbookViewId="0" topLeftCell="A1">
      <selection activeCell="D71" sqref="D71"/>
    </sheetView>
  </sheetViews>
  <sheetFormatPr defaultColWidth="10.375" defaultRowHeight="12.75"/>
  <cols>
    <col min="1" max="1" width="68.625" style="1" customWidth="1"/>
    <col min="2" max="2" width="6.125" style="2" customWidth="1"/>
    <col min="3" max="3" width="18.00390625" style="1" customWidth="1"/>
    <col min="4" max="4" width="17.125" style="1" customWidth="1"/>
    <col min="5" max="16384" width="10.375" style="1" customWidth="1"/>
  </cols>
  <sheetData>
    <row r="1" spans="1:4" ht="49.5" customHeight="1">
      <c r="A1" s="1066" t="s">
        <v>725</v>
      </c>
      <c r="B1" s="1067"/>
      <c r="C1" s="1067"/>
      <c r="D1" s="1067"/>
    </row>
    <row r="2" spans="1:4" ht="21" customHeight="1">
      <c r="A2" s="1066" t="s">
        <v>827</v>
      </c>
      <c r="B2" s="1066"/>
      <c r="C2" s="1066"/>
      <c r="D2" s="1066"/>
    </row>
    <row r="3" spans="1:4" ht="21" customHeight="1">
      <c r="A3" s="1066" t="s">
        <v>71</v>
      </c>
      <c r="B3" s="1066"/>
      <c r="C3" s="1066"/>
      <c r="D3" s="1066"/>
    </row>
    <row r="4" spans="1:4" ht="18.75" customHeight="1">
      <c r="A4" s="680"/>
      <c r="B4" s="681"/>
      <c r="C4" s="681"/>
      <c r="D4" s="711" t="s">
        <v>826</v>
      </c>
    </row>
    <row r="5" spans="3:4" ht="16.5" thickBot="1">
      <c r="C5" s="1068" t="s">
        <v>690</v>
      </c>
      <c r="D5" s="1068"/>
    </row>
    <row r="6" spans="1:4" ht="15.75" customHeight="1">
      <c r="A6" s="1069" t="s">
        <v>215</v>
      </c>
      <c r="B6" s="1071" t="s">
        <v>164</v>
      </c>
      <c r="C6" s="1073" t="s">
        <v>88</v>
      </c>
      <c r="D6" s="1075" t="s">
        <v>596</v>
      </c>
    </row>
    <row r="7" spans="1:4" ht="11.25" customHeight="1">
      <c r="A7" s="1070"/>
      <c r="B7" s="1072"/>
      <c r="C7" s="1074"/>
      <c r="D7" s="1076"/>
    </row>
    <row r="8" spans="1:4" s="5" customFormat="1" ht="16.5" thickBot="1">
      <c r="A8" s="3" t="s">
        <v>217</v>
      </c>
      <c r="B8" s="4" t="s">
        <v>218</v>
      </c>
      <c r="C8" s="4" t="s">
        <v>219</v>
      </c>
      <c r="D8" s="893" t="s">
        <v>220</v>
      </c>
    </row>
    <row r="9" spans="1:4" s="8" customFormat="1" ht="15.75">
      <c r="A9" s="6" t="s">
        <v>112</v>
      </c>
      <c r="B9" s="7" t="s">
        <v>222</v>
      </c>
      <c r="C9" s="642">
        <f>SUM(C10:C12)</f>
        <v>17018</v>
      </c>
      <c r="D9" s="894">
        <f>SUM(D10:D12)</f>
        <v>8444</v>
      </c>
    </row>
    <row r="10" spans="1:4" s="8" customFormat="1" ht="15.75">
      <c r="A10" s="640" t="s">
        <v>89</v>
      </c>
      <c r="B10" s="18" t="s">
        <v>223</v>
      </c>
      <c r="C10" s="643">
        <v>0</v>
      </c>
      <c r="D10" s="895">
        <v>0</v>
      </c>
    </row>
    <row r="11" spans="1:4" s="8" customFormat="1" ht="15.75">
      <c r="A11" s="640" t="s">
        <v>90</v>
      </c>
      <c r="B11" s="18" t="s">
        <v>224</v>
      </c>
      <c r="C11" s="643">
        <v>17018</v>
      </c>
      <c r="D11" s="895">
        <v>8444</v>
      </c>
    </row>
    <row r="12" spans="1:4" s="8" customFormat="1" ht="15.75">
      <c r="A12" s="640" t="s">
        <v>91</v>
      </c>
      <c r="B12" s="18" t="s">
        <v>225</v>
      </c>
      <c r="C12" s="643">
        <v>0</v>
      </c>
      <c r="D12" s="895">
        <v>0</v>
      </c>
    </row>
    <row r="13" spans="1:4" s="8" customFormat="1" ht="15.75">
      <c r="A13" s="9" t="s">
        <v>113</v>
      </c>
      <c r="B13" s="18" t="s">
        <v>226</v>
      </c>
      <c r="C13" s="644">
        <f>+C14+C15+C16+C17+C18</f>
        <v>941897829</v>
      </c>
      <c r="D13" s="896">
        <f>+D14+D15+D16+D17+D18</f>
        <v>928340632</v>
      </c>
    </row>
    <row r="14" spans="1:4" s="8" customFormat="1" ht="15.75">
      <c r="A14" s="641" t="s">
        <v>92</v>
      </c>
      <c r="B14" s="18" t="s">
        <v>227</v>
      </c>
      <c r="C14" s="645">
        <v>917401247</v>
      </c>
      <c r="D14" s="897">
        <v>903962971</v>
      </c>
    </row>
    <row r="15" spans="1:4" s="8" customFormat="1" ht="15.75">
      <c r="A15" s="641" t="s">
        <v>93</v>
      </c>
      <c r="B15" s="18" t="s">
        <v>228</v>
      </c>
      <c r="C15" s="646">
        <v>18823561</v>
      </c>
      <c r="D15" s="898">
        <v>17691617</v>
      </c>
    </row>
    <row r="16" spans="1:4" s="8" customFormat="1" ht="15.75">
      <c r="A16" s="641" t="s">
        <v>100</v>
      </c>
      <c r="B16" s="18" t="s">
        <v>229</v>
      </c>
      <c r="C16" s="646">
        <v>0</v>
      </c>
      <c r="D16" s="898">
        <v>0</v>
      </c>
    </row>
    <row r="17" spans="1:4" s="8" customFormat="1" ht="15.75">
      <c r="A17" s="641" t="s">
        <v>101</v>
      </c>
      <c r="B17" s="18" t="s">
        <v>230</v>
      </c>
      <c r="C17" s="646">
        <v>5673021</v>
      </c>
      <c r="D17" s="898">
        <v>6686044</v>
      </c>
    </row>
    <row r="18" spans="1:4" s="8" customFormat="1" ht="15.75">
      <c r="A18" s="641" t="s">
        <v>102</v>
      </c>
      <c r="B18" s="18" t="s">
        <v>231</v>
      </c>
      <c r="C18" s="646">
        <v>0</v>
      </c>
      <c r="D18" s="898">
        <v>0</v>
      </c>
    </row>
    <row r="19" spans="1:4" s="650" customFormat="1" ht="15.75">
      <c r="A19" s="9" t="s">
        <v>114</v>
      </c>
      <c r="B19" s="652" t="s">
        <v>232</v>
      </c>
      <c r="C19" s="651">
        <f>+C20+C23+C26</f>
        <v>56127819</v>
      </c>
      <c r="D19" s="899">
        <f>+D20+D23+D26</f>
        <v>56127819</v>
      </c>
    </row>
    <row r="20" spans="1:4" s="648" customFormat="1" ht="15.75">
      <c r="A20" s="641" t="s">
        <v>98</v>
      </c>
      <c r="B20" s="18" t="s">
        <v>233</v>
      </c>
      <c r="C20" s="646">
        <v>1700000</v>
      </c>
      <c r="D20" s="898">
        <v>1700000</v>
      </c>
    </row>
    <row r="21" spans="1:4" s="8" customFormat="1" ht="15.75">
      <c r="A21" s="11" t="s">
        <v>94</v>
      </c>
      <c r="B21" s="652" t="s">
        <v>234</v>
      </c>
      <c r="C21" s="647">
        <v>0</v>
      </c>
      <c r="D21" s="900">
        <v>0</v>
      </c>
    </row>
    <row r="22" spans="1:4" s="8" customFormat="1" ht="15.75">
      <c r="A22" s="11" t="s">
        <v>95</v>
      </c>
      <c r="B22" s="18" t="s">
        <v>235</v>
      </c>
      <c r="C22" s="647">
        <v>0</v>
      </c>
      <c r="D22" s="900">
        <v>0</v>
      </c>
    </row>
    <row r="23" spans="1:4" s="8" customFormat="1" ht="15.75">
      <c r="A23" s="641" t="s">
        <v>99</v>
      </c>
      <c r="B23" s="652" t="s">
        <v>236</v>
      </c>
      <c r="C23" s="646">
        <v>54427819</v>
      </c>
      <c r="D23" s="898">
        <v>54427819</v>
      </c>
    </row>
    <row r="24" spans="1:4" s="8" customFormat="1" ht="15.75">
      <c r="A24" s="11" t="s">
        <v>96</v>
      </c>
      <c r="B24" s="18" t="s">
        <v>237</v>
      </c>
      <c r="C24" s="647">
        <v>0</v>
      </c>
      <c r="D24" s="900">
        <v>0</v>
      </c>
    </row>
    <row r="25" spans="1:4" s="8" customFormat="1" ht="15.75">
      <c r="A25" s="11" t="s">
        <v>97</v>
      </c>
      <c r="B25" s="652" t="s">
        <v>238</v>
      </c>
      <c r="C25" s="647">
        <v>0</v>
      </c>
      <c r="D25" s="900">
        <v>0</v>
      </c>
    </row>
    <row r="26" spans="1:4" s="648" customFormat="1" ht="15.75">
      <c r="A26" s="641" t="s">
        <v>106</v>
      </c>
      <c r="B26" s="18" t="s">
        <v>239</v>
      </c>
      <c r="C26" s="646">
        <v>0</v>
      </c>
      <c r="D26" s="898">
        <v>0</v>
      </c>
    </row>
    <row r="27" spans="1:4" s="650" customFormat="1" ht="15.75">
      <c r="A27" s="9" t="s">
        <v>105</v>
      </c>
      <c r="B27" s="652" t="s">
        <v>240</v>
      </c>
      <c r="C27" s="649">
        <f>SUM(C28:C29)</f>
        <v>131917682</v>
      </c>
      <c r="D27" s="901">
        <f>SUM(D28:D29)</f>
        <v>130894695</v>
      </c>
    </row>
    <row r="28" spans="1:4" s="8" customFormat="1" ht="15.75">
      <c r="A28" s="640" t="s">
        <v>103</v>
      </c>
      <c r="B28" s="18" t="s">
        <v>241</v>
      </c>
      <c r="C28" s="643">
        <v>131917682</v>
      </c>
      <c r="D28" s="895">
        <v>130894695</v>
      </c>
    </row>
    <row r="29" spans="1:4" s="8" customFormat="1" ht="15.75">
      <c r="A29" s="640" t="s">
        <v>104</v>
      </c>
      <c r="B29" s="652" t="s">
        <v>242</v>
      </c>
      <c r="C29" s="643">
        <v>0</v>
      </c>
      <c r="D29" s="895">
        <v>0</v>
      </c>
    </row>
    <row r="30" spans="1:4" s="655" customFormat="1" ht="21.75" customHeight="1">
      <c r="A30" s="653" t="s">
        <v>107</v>
      </c>
      <c r="B30" s="18" t="s">
        <v>243</v>
      </c>
      <c r="C30" s="654">
        <f>C9+C13+C19+C27</f>
        <v>1129960348</v>
      </c>
      <c r="D30" s="902">
        <f>D9+D13+D19+D27</f>
        <v>1115371590</v>
      </c>
    </row>
    <row r="31" spans="1:4" s="8" customFormat="1" ht="15.75">
      <c r="A31" s="9" t="s">
        <v>260</v>
      </c>
      <c r="B31" s="652" t="s">
        <v>244</v>
      </c>
      <c r="C31" s="647">
        <v>370394</v>
      </c>
      <c r="D31" s="900">
        <v>0</v>
      </c>
    </row>
    <row r="32" spans="1:4" s="8" customFormat="1" ht="15.75">
      <c r="A32" s="9" t="s">
        <v>261</v>
      </c>
      <c r="B32" s="18" t="s">
        <v>245</v>
      </c>
      <c r="C32" s="647">
        <v>0</v>
      </c>
      <c r="D32" s="900">
        <v>0</v>
      </c>
    </row>
    <row r="33" spans="1:4" s="655" customFormat="1" ht="17.25" customHeight="1">
      <c r="A33" s="653" t="s">
        <v>108</v>
      </c>
      <c r="B33" s="652" t="s">
        <v>246</v>
      </c>
      <c r="C33" s="654">
        <f>+C31+C32</f>
        <v>370394</v>
      </c>
      <c r="D33" s="902">
        <f>+D31+D32</f>
        <v>0</v>
      </c>
    </row>
    <row r="34" spans="1:4" s="8" customFormat="1" ht="15.75">
      <c r="A34" s="9" t="s">
        <v>109</v>
      </c>
      <c r="B34" s="18" t="s">
        <v>247</v>
      </c>
      <c r="C34" s="647">
        <v>0</v>
      </c>
      <c r="D34" s="900">
        <v>0</v>
      </c>
    </row>
    <row r="35" spans="1:4" s="8" customFormat="1" ht="15.75">
      <c r="A35" s="9" t="s">
        <v>262</v>
      </c>
      <c r="B35" s="652" t="s">
        <v>248</v>
      </c>
      <c r="C35" s="647">
        <v>222030</v>
      </c>
      <c r="D35" s="900">
        <v>430920</v>
      </c>
    </row>
    <row r="36" spans="1:4" s="8" customFormat="1" ht="15.75">
      <c r="A36" s="9" t="s">
        <v>263</v>
      </c>
      <c r="B36" s="18" t="s">
        <v>249</v>
      </c>
      <c r="C36" s="647">
        <v>25805152</v>
      </c>
      <c r="D36" s="900">
        <v>93724504</v>
      </c>
    </row>
    <row r="37" spans="1:4" s="8" customFormat="1" ht="15.75">
      <c r="A37" s="9" t="s">
        <v>264</v>
      </c>
      <c r="B37" s="652" t="s">
        <v>250</v>
      </c>
      <c r="C37" s="647">
        <v>0</v>
      </c>
      <c r="D37" s="900">
        <v>4004613</v>
      </c>
    </row>
    <row r="38" spans="1:4" s="8" customFormat="1" ht="15.75">
      <c r="A38" s="9" t="s">
        <v>110</v>
      </c>
      <c r="B38" s="18" t="s">
        <v>251</v>
      </c>
      <c r="C38" s="647">
        <v>0</v>
      </c>
      <c r="D38" s="900">
        <v>0</v>
      </c>
    </row>
    <row r="39" spans="1:4" s="655" customFormat="1" ht="17.25" customHeight="1">
      <c r="A39" s="653" t="s">
        <v>111</v>
      </c>
      <c r="B39" s="652" t="s">
        <v>252</v>
      </c>
      <c r="C39" s="654">
        <f>+C34+C35+C36+C37</f>
        <v>26027182</v>
      </c>
      <c r="D39" s="902">
        <f>+D34+D35+D36+D37</f>
        <v>98160037</v>
      </c>
    </row>
    <row r="40" spans="1:4" s="8" customFormat="1" ht="15.75">
      <c r="A40" s="9" t="s">
        <v>265</v>
      </c>
      <c r="B40" s="18" t="s">
        <v>253</v>
      </c>
      <c r="C40" s="647">
        <v>2279675</v>
      </c>
      <c r="D40" s="900">
        <v>3569702</v>
      </c>
    </row>
    <row r="41" spans="1:4" s="8" customFormat="1" ht="15.75">
      <c r="A41" s="9" t="s">
        <v>266</v>
      </c>
      <c r="B41" s="652" t="s">
        <v>254</v>
      </c>
      <c r="C41" s="647">
        <v>2470803</v>
      </c>
      <c r="D41" s="900">
        <v>2234500</v>
      </c>
    </row>
    <row r="42" spans="1:4" s="8" customFormat="1" ht="15.75">
      <c r="A42" s="9" t="s">
        <v>267</v>
      </c>
      <c r="B42" s="18" t="s">
        <v>255</v>
      </c>
      <c r="C42" s="647">
        <v>129333</v>
      </c>
      <c r="D42" s="900">
        <v>319333</v>
      </c>
    </row>
    <row r="43" spans="1:4" s="8" customFormat="1" ht="15.75">
      <c r="A43" s="653" t="s">
        <v>115</v>
      </c>
      <c r="B43" s="652" t="s">
        <v>256</v>
      </c>
      <c r="C43" s="654">
        <f>+C40+C41+C42</f>
        <v>4879811</v>
      </c>
      <c r="D43" s="902">
        <f>+D40+D41+D42</f>
        <v>6123535</v>
      </c>
    </row>
    <row r="44" spans="1:4" s="655" customFormat="1" ht="17.25" customHeight="1">
      <c r="A44" s="653" t="s">
        <v>116</v>
      </c>
      <c r="B44" s="18" t="s">
        <v>257</v>
      </c>
      <c r="C44" s="654">
        <v>0</v>
      </c>
      <c r="D44" s="902">
        <v>0</v>
      </c>
    </row>
    <row r="45" spans="1:4" s="655" customFormat="1" ht="12">
      <c r="A45" s="653" t="s">
        <v>268</v>
      </c>
      <c r="B45" s="661" t="s">
        <v>258</v>
      </c>
      <c r="C45" s="662">
        <v>0</v>
      </c>
      <c r="D45" s="903">
        <v>0</v>
      </c>
    </row>
    <row r="46" spans="1:4" s="660" customFormat="1" ht="23.25" customHeight="1" thickBot="1">
      <c r="A46" s="657" t="s">
        <v>117</v>
      </c>
      <c r="B46" s="658" t="s">
        <v>259</v>
      </c>
      <c r="C46" s="659">
        <f>+C30+C33+C39+C43+C44+C45</f>
        <v>1161237735</v>
      </c>
      <c r="D46" s="904">
        <f>+D30+D33+D39+D43+D44+D45</f>
        <v>1219655162</v>
      </c>
    </row>
    <row r="47" spans="1:4" s="16" customFormat="1" ht="31.5" customHeight="1">
      <c r="A47" s="1084" t="s">
        <v>269</v>
      </c>
      <c r="B47" s="1077" t="s">
        <v>164</v>
      </c>
      <c r="C47" s="1079" t="s">
        <v>88</v>
      </c>
      <c r="D47" s="1081" t="s">
        <v>596</v>
      </c>
    </row>
    <row r="48" spans="1:4" s="16" customFormat="1" ht="12.75" customHeight="1">
      <c r="A48" s="1085"/>
      <c r="B48" s="1078"/>
      <c r="C48" s="1080"/>
      <c r="D48" s="1082"/>
    </row>
    <row r="49" spans="1:4" s="17" customFormat="1" ht="12.75">
      <c r="A49" s="663" t="s">
        <v>270</v>
      </c>
      <c r="B49" s="664" t="s">
        <v>218</v>
      </c>
      <c r="C49" s="664" t="s">
        <v>219</v>
      </c>
      <c r="D49" s="665" t="s">
        <v>220</v>
      </c>
    </row>
    <row r="50" spans="1:4" s="15" customFormat="1" ht="15.75" customHeight="1">
      <c r="A50" s="9" t="s">
        <v>271</v>
      </c>
      <c r="B50" s="10" t="s">
        <v>222</v>
      </c>
      <c r="C50" s="668">
        <v>1172779874</v>
      </c>
      <c r="D50" s="669">
        <v>1172779874</v>
      </c>
    </row>
    <row r="51" spans="1:4" s="15" customFormat="1" ht="15.75" customHeight="1">
      <c r="A51" s="9" t="s">
        <v>272</v>
      </c>
      <c r="B51" s="10" t="s">
        <v>223</v>
      </c>
      <c r="C51" s="668">
        <v>0</v>
      </c>
      <c r="D51" s="669">
        <v>0</v>
      </c>
    </row>
    <row r="52" spans="1:4" s="15" customFormat="1" ht="15.75" customHeight="1">
      <c r="A52" s="9" t="s">
        <v>724</v>
      </c>
      <c r="B52" s="10" t="s">
        <v>224</v>
      </c>
      <c r="C52" s="668">
        <v>16128422</v>
      </c>
      <c r="D52" s="669">
        <v>16128422</v>
      </c>
    </row>
    <row r="53" spans="1:4" s="15" customFormat="1" ht="15.75" customHeight="1">
      <c r="A53" s="9" t="s">
        <v>273</v>
      </c>
      <c r="B53" s="10" t="s">
        <v>225</v>
      </c>
      <c r="C53" s="668">
        <v>-153948265</v>
      </c>
      <c r="D53" s="669">
        <v>-79333195</v>
      </c>
    </row>
    <row r="54" spans="1:4" s="15" customFormat="1" ht="15.75" customHeight="1">
      <c r="A54" s="9" t="s">
        <v>274</v>
      </c>
      <c r="B54" s="10" t="s">
        <v>226</v>
      </c>
      <c r="C54" s="668">
        <v>0</v>
      </c>
      <c r="D54" s="669">
        <v>0</v>
      </c>
    </row>
    <row r="55" spans="1:4" s="15" customFormat="1" ht="15.75" customHeight="1">
      <c r="A55" s="9" t="s">
        <v>275</v>
      </c>
      <c r="B55" s="10" t="s">
        <v>227</v>
      </c>
      <c r="C55" s="668">
        <v>74615070</v>
      </c>
      <c r="D55" s="669">
        <v>-22219632</v>
      </c>
    </row>
    <row r="56" spans="1:4" s="667" customFormat="1" ht="15.75" customHeight="1">
      <c r="A56" s="653" t="s">
        <v>118</v>
      </c>
      <c r="B56" s="666" t="s">
        <v>228</v>
      </c>
      <c r="C56" s="670">
        <f>+C50+C51+C52+C53+C54+C55</f>
        <v>1109575101</v>
      </c>
      <c r="D56" s="671">
        <f>+D50+D51+D52+D53+D54+D55</f>
        <v>1087355469</v>
      </c>
    </row>
    <row r="57" spans="1:4" s="15" customFormat="1" ht="15.75" customHeight="1">
      <c r="A57" s="9" t="s">
        <v>276</v>
      </c>
      <c r="B57" s="10" t="s">
        <v>229</v>
      </c>
      <c r="C57" s="672">
        <v>1405777</v>
      </c>
      <c r="D57" s="673">
        <v>2309787</v>
      </c>
    </row>
    <row r="58" spans="1:4" s="15" customFormat="1" ht="15.75" customHeight="1">
      <c r="A58" s="9" t="s">
        <v>277</v>
      </c>
      <c r="B58" s="10" t="s">
        <v>230</v>
      </c>
      <c r="C58" s="672">
        <v>3789108</v>
      </c>
      <c r="D58" s="673">
        <v>4276181</v>
      </c>
    </row>
    <row r="59" spans="1:4" s="15" customFormat="1" ht="15.75" customHeight="1">
      <c r="A59" s="9" t="s">
        <v>278</v>
      </c>
      <c r="B59" s="10" t="s">
        <v>231</v>
      </c>
      <c r="C59" s="672">
        <v>2018754</v>
      </c>
      <c r="D59" s="673">
        <v>9565582</v>
      </c>
    </row>
    <row r="60" spans="1:4" s="667" customFormat="1" ht="15.75" customHeight="1">
      <c r="A60" s="653" t="s">
        <v>279</v>
      </c>
      <c r="B60" s="666" t="s">
        <v>232</v>
      </c>
      <c r="C60" s="670">
        <f>+C57+C58+C59</f>
        <v>7213639</v>
      </c>
      <c r="D60" s="671">
        <f>+D57+D58+D59</f>
        <v>16151550</v>
      </c>
    </row>
    <row r="61" spans="1:4" s="667" customFormat="1" ht="15.75" customHeight="1">
      <c r="A61" s="653" t="s">
        <v>280</v>
      </c>
      <c r="B61" s="666" t="s">
        <v>233</v>
      </c>
      <c r="C61" s="674">
        <v>0</v>
      </c>
      <c r="D61" s="675">
        <v>0</v>
      </c>
    </row>
    <row r="62" spans="1:4" s="667" customFormat="1" ht="15.75" customHeight="1">
      <c r="A62" s="653" t="s">
        <v>610</v>
      </c>
      <c r="B62" s="666" t="s">
        <v>234</v>
      </c>
      <c r="C62" s="676">
        <v>44448995</v>
      </c>
      <c r="D62" s="677">
        <v>116148143</v>
      </c>
    </row>
    <row r="63" spans="1:4" s="19" customFormat="1" ht="21.75" customHeight="1" thickBot="1">
      <c r="A63" s="657" t="s">
        <v>281</v>
      </c>
      <c r="B63" s="656" t="s">
        <v>235</v>
      </c>
      <c r="C63" s="659">
        <f>+C56+C60+C62</f>
        <v>1161237735</v>
      </c>
      <c r="D63" s="904">
        <f>+D56+D60+D62</f>
        <v>1219655162</v>
      </c>
    </row>
    <row r="64" spans="1:4" ht="15.75">
      <c r="A64" s="12"/>
      <c r="C64" s="13"/>
      <c r="D64" s="13"/>
    </row>
    <row r="65" spans="1:4" ht="15.75">
      <c r="A65" s="12"/>
      <c r="C65" s="13"/>
      <c r="D65" s="13"/>
    </row>
    <row r="66" spans="1:4" ht="15.75">
      <c r="A66" s="14"/>
      <c r="C66" s="13"/>
      <c r="D66" s="13"/>
    </row>
    <row r="67" spans="1:4" ht="15.75">
      <c r="A67" s="1083"/>
      <c r="B67" s="1083"/>
      <c r="C67" s="1083"/>
      <c r="D67" s="1083"/>
    </row>
    <row r="68" spans="1:4" ht="15.75">
      <c r="A68" s="1083"/>
      <c r="B68" s="1083"/>
      <c r="C68" s="1083"/>
      <c r="D68" s="1083"/>
    </row>
  </sheetData>
  <sheetProtection/>
  <mergeCells count="14">
    <mergeCell ref="B47:B48"/>
    <mergeCell ref="C47:C48"/>
    <mergeCell ref="D47:D48"/>
    <mergeCell ref="A3:D3"/>
    <mergeCell ref="A67:D67"/>
    <mergeCell ref="A68:D68"/>
    <mergeCell ref="A47:A48"/>
    <mergeCell ref="A1:D1"/>
    <mergeCell ref="C5:D5"/>
    <mergeCell ref="A6:A7"/>
    <mergeCell ref="B6:B7"/>
    <mergeCell ref="C6:C7"/>
    <mergeCell ref="D6:D7"/>
    <mergeCell ref="A2:D2"/>
  </mergeCells>
  <printOptions horizontalCentered="1"/>
  <pageMargins left="0.56" right="0.58" top="0.77" bottom="0.984251968503937" header="0.7874015748031497" footer="0.7874015748031497"/>
  <pageSetup fitToHeight="1" fitToWidth="1" horizontalDpi="600" verticalDpi="600" orientation="portrait" paperSize="9" scale="6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SheetLayoutView="100" zoomScalePageLayoutView="0" workbookViewId="0" topLeftCell="A1">
      <selection activeCell="C5" sqref="C5:D5"/>
    </sheetView>
  </sheetViews>
  <sheetFormatPr defaultColWidth="10.375" defaultRowHeight="12.75"/>
  <cols>
    <col min="1" max="1" width="68.625" style="1" customWidth="1"/>
    <col min="2" max="2" width="6.125" style="2" customWidth="1"/>
    <col min="3" max="3" width="18.00390625" style="1" customWidth="1"/>
    <col min="4" max="4" width="17.125" style="1" customWidth="1"/>
    <col min="5" max="16384" width="10.375" style="1" customWidth="1"/>
  </cols>
  <sheetData>
    <row r="1" spans="1:4" ht="49.5" customHeight="1">
      <c r="A1" s="1066" t="s">
        <v>725</v>
      </c>
      <c r="B1" s="1067"/>
      <c r="C1" s="1067"/>
      <c r="D1" s="1067"/>
    </row>
    <row r="2" spans="1:4" ht="21" customHeight="1">
      <c r="A2" s="1066" t="s">
        <v>827</v>
      </c>
      <c r="B2" s="1066"/>
      <c r="C2" s="1066"/>
      <c r="D2" s="1066"/>
    </row>
    <row r="3" spans="1:4" ht="21" customHeight="1">
      <c r="A3" s="1066" t="s">
        <v>159</v>
      </c>
      <c r="B3" s="1066"/>
      <c r="C3" s="1066"/>
      <c r="D3" s="1066"/>
    </row>
    <row r="4" spans="1:4" ht="18.75" customHeight="1">
      <c r="A4" s="680"/>
      <c r="B4" s="681"/>
      <c r="C4" s="681"/>
      <c r="D4" s="711" t="s">
        <v>828</v>
      </c>
    </row>
    <row r="5" spans="3:4" ht="16.5" thickBot="1">
      <c r="C5" s="1068" t="s">
        <v>690</v>
      </c>
      <c r="D5" s="1068"/>
    </row>
    <row r="6" spans="1:4" ht="15.75" customHeight="1">
      <c r="A6" s="1069" t="s">
        <v>215</v>
      </c>
      <c r="B6" s="1071" t="s">
        <v>164</v>
      </c>
      <c r="C6" s="1073" t="s">
        <v>88</v>
      </c>
      <c r="D6" s="1073" t="s">
        <v>596</v>
      </c>
    </row>
    <row r="7" spans="1:4" ht="11.25" customHeight="1">
      <c r="A7" s="1070"/>
      <c r="B7" s="1072"/>
      <c r="C7" s="1074"/>
      <c r="D7" s="1074"/>
    </row>
    <row r="8" spans="1:4" s="5" customFormat="1" ht="16.5" thickBot="1">
      <c r="A8" s="3" t="s">
        <v>217</v>
      </c>
      <c r="B8" s="4" t="s">
        <v>218</v>
      </c>
      <c r="C8" s="4" t="s">
        <v>219</v>
      </c>
      <c r="D8" s="4" t="s">
        <v>220</v>
      </c>
    </row>
    <row r="9" spans="1:4" s="8" customFormat="1" ht="15.75">
      <c r="A9" s="6" t="s">
        <v>112</v>
      </c>
      <c r="B9" s="7" t="s">
        <v>222</v>
      </c>
      <c r="C9" s="642">
        <f>SUM(C10:C12)</f>
        <v>0</v>
      </c>
      <c r="D9" s="642">
        <f>SUM(D10:D12)</f>
        <v>0</v>
      </c>
    </row>
    <row r="10" spans="1:4" s="8" customFormat="1" ht="15.75">
      <c r="A10" s="640" t="s">
        <v>89</v>
      </c>
      <c r="B10" s="18" t="s">
        <v>223</v>
      </c>
      <c r="C10" s="643">
        <v>0</v>
      </c>
      <c r="D10" s="643">
        <v>0</v>
      </c>
    </row>
    <row r="11" spans="1:4" s="8" customFormat="1" ht="15.75">
      <c r="A11" s="640" t="s">
        <v>90</v>
      </c>
      <c r="B11" s="18" t="s">
        <v>224</v>
      </c>
      <c r="C11" s="643">
        <v>0</v>
      </c>
      <c r="D11" s="643">
        <v>0</v>
      </c>
    </row>
    <row r="12" spans="1:4" s="8" customFormat="1" ht="15.75">
      <c r="A12" s="640" t="s">
        <v>91</v>
      </c>
      <c r="B12" s="18" t="s">
        <v>225</v>
      </c>
      <c r="C12" s="643">
        <v>0</v>
      </c>
      <c r="D12" s="643">
        <v>0</v>
      </c>
    </row>
    <row r="13" spans="1:4" s="8" customFormat="1" ht="15.75">
      <c r="A13" s="9" t="s">
        <v>113</v>
      </c>
      <c r="B13" s="18" t="s">
        <v>226</v>
      </c>
      <c r="C13" s="644">
        <f>+C14+C15+C16+C17+C18</f>
        <v>0</v>
      </c>
      <c r="D13" s="644">
        <f>+D14+D15+D16+D17+D18</f>
        <v>162289</v>
      </c>
    </row>
    <row r="14" spans="1:4" s="8" customFormat="1" ht="15.75">
      <c r="A14" s="641" t="s">
        <v>92</v>
      </c>
      <c r="B14" s="18" t="s">
        <v>227</v>
      </c>
      <c r="C14" s="645">
        <v>0</v>
      </c>
      <c r="D14" s="645">
        <v>0</v>
      </c>
    </row>
    <row r="15" spans="1:4" s="8" customFormat="1" ht="15.75">
      <c r="A15" s="641" t="s">
        <v>93</v>
      </c>
      <c r="B15" s="18" t="s">
        <v>228</v>
      </c>
      <c r="C15" s="646">
        <v>0</v>
      </c>
      <c r="D15" s="646">
        <v>162289</v>
      </c>
    </row>
    <row r="16" spans="1:4" s="8" customFormat="1" ht="15.75">
      <c r="A16" s="641" t="s">
        <v>100</v>
      </c>
      <c r="B16" s="18" t="s">
        <v>229</v>
      </c>
      <c r="C16" s="646">
        <v>0</v>
      </c>
      <c r="D16" s="646">
        <v>0</v>
      </c>
    </row>
    <row r="17" spans="1:4" s="8" customFormat="1" ht="15.75">
      <c r="A17" s="641" t="s">
        <v>101</v>
      </c>
      <c r="B17" s="18" t="s">
        <v>230</v>
      </c>
      <c r="C17" s="646">
        <v>0</v>
      </c>
      <c r="D17" s="646">
        <v>0</v>
      </c>
    </row>
    <row r="18" spans="1:4" s="8" customFormat="1" ht="15.75">
      <c r="A18" s="641" t="s">
        <v>102</v>
      </c>
      <c r="B18" s="18" t="s">
        <v>231</v>
      </c>
      <c r="C18" s="646">
        <v>0</v>
      </c>
      <c r="D18" s="646">
        <v>0</v>
      </c>
    </row>
    <row r="19" spans="1:4" s="650" customFormat="1" ht="15.75">
      <c r="A19" s="9" t="s">
        <v>114</v>
      </c>
      <c r="B19" s="652" t="s">
        <v>232</v>
      </c>
      <c r="C19" s="651">
        <f>+C20+C23+C26</f>
        <v>0</v>
      </c>
      <c r="D19" s="651">
        <f>+D20+D23+D26</f>
        <v>0</v>
      </c>
    </row>
    <row r="20" spans="1:4" s="648" customFormat="1" ht="15.75">
      <c r="A20" s="641" t="s">
        <v>98</v>
      </c>
      <c r="B20" s="18" t="s">
        <v>233</v>
      </c>
      <c r="C20" s="646">
        <v>0</v>
      </c>
      <c r="D20" s="646">
        <v>0</v>
      </c>
    </row>
    <row r="21" spans="1:4" s="8" customFormat="1" ht="15.75">
      <c r="A21" s="11" t="s">
        <v>94</v>
      </c>
      <c r="B21" s="652" t="s">
        <v>234</v>
      </c>
      <c r="C21" s="647">
        <v>0</v>
      </c>
      <c r="D21" s="647">
        <v>0</v>
      </c>
    </row>
    <row r="22" spans="1:4" s="8" customFormat="1" ht="15.75">
      <c r="A22" s="11" t="s">
        <v>95</v>
      </c>
      <c r="B22" s="18" t="s">
        <v>235</v>
      </c>
      <c r="C22" s="647">
        <v>0</v>
      </c>
      <c r="D22" s="647">
        <v>0</v>
      </c>
    </row>
    <row r="23" spans="1:4" s="8" customFormat="1" ht="15.75">
      <c r="A23" s="641" t="s">
        <v>99</v>
      </c>
      <c r="B23" s="652" t="s">
        <v>236</v>
      </c>
      <c r="C23" s="646">
        <v>0</v>
      </c>
      <c r="D23" s="646">
        <v>0</v>
      </c>
    </row>
    <row r="24" spans="1:4" s="8" customFormat="1" ht="15.75">
      <c r="A24" s="11" t="s">
        <v>96</v>
      </c>
      <c r="B24" s="18" t="s">
        <v>237</v>
      </c>
      <c r="C24" s="647">
        <v>0</v>
      </c>
      <c r="D24" s="647">
        <v>0</v>
      </c>
    </row>
    <row r="25" spans="1:4" s="8" customFormat="1" ht="15.75">
      <c r="A25" s="11" t="s">
        <v>97</v>
      </c>
      <c r="B25" s="652" t="s">
        <v>238</v>
      </c>
      <c r="C25" s="647">
        <v>0</v>
      </c>
      <c r="D25" s="647">
        <v>0</v>
      </c>
    </row>
    <row r="26" spans="1:4" s="648" customFormat="1" ht="15.75">
      <c r="A26" s="641" t="s">
        <v>106</v>
      </c>
      <c r="B26" s="18" t="s">
        <v>239</v>
      </c>
      <c r="C26" s="646">
        <v>0</v>
      </c>
      <c r="D26" s="646">
        <v>0</v>
      </c>
    </row>
    <row r="27" spans="1:4" s="650" customFormat="1" ht="15.75">
      <c r="A27" s="9" t="s">
        <v>105</v>
      </c>
      <c r="B27" s="652" t="s">
        <v>240</v>
      </c>
      <c r="C27" s="649">
        <f>SUM(C28:C29)</f>
        <v>0</v>
      </c>
      <c r="D27" s="649">
        <f>SUM(D28:D29)</f>
        <v>0</v>
      </c>
    </row>
    <row r="28" spans="1:4" s="8" customFormat="1" ht="15.75">
      <c r="A28" s="640" t="s">
        <v>103</v>
      </c>
      <c r="B28" s="18" t="s">
        <v>241</v>
      </c>
      <c r="C28" s="643">
        <v>0</v>
      </c>
      <c r="D28" s="643">
        <v>0</v>
      </c>
    </row>
    <row r="29" spans="1:4" s="8" customFormat="1" ht="15.75">
      <c r="A29" s="640" t="s">
        <v>104</v>
      </c>
      <c r="B29" s="652" t="s">
        <v>242</v>
      </c>
      <c r="C29" s="643">
        <v>0</v>
      </c>
      <c r="D29" s="643">
        <v>0</v>
      </c>
    </row>
    <row r="30" spans="1:4" s="655" customFormat="1" ht="21.75" customHeight="1">
      <c r="A30" s="653" t="s">
        <v>107</v>
      </c>
      <c r="B30" s="18" t="s">
        <v>243</v>
      </c>
      <c r="C30" s="654">
        <f>C9+C13+C19+C27</f>
        <v>0</v>
      </c>
      <c r="D30" s="654">
        <f>D9+D13+D19+D27</f>
        <v>162289</v>
      </c>
    </row>
    <row r="31" spans="1:4" s="8" customFormat="1" ht="15.75">
      <c r="A31" s="9" t="s">
        <v>260</v>
      </c>
      <c r="B31" s="652" t="s">
        <v>244</v>
      </c>
      <c r="C31" s="647">
        <v>0</v>
      </c>
      <c r="D31" s="647">
        <v>325124</v>
      </c>
    </row>
    <row r="32" spans="1:4" s="8" customFormat="1" ht="15.75">
      <c r="A32" s="9" t="s">
        <v>261</v>
      </c>
      <c r="B32" s="18" t="s">
        <v>245</v>
      </c>
      <c r="C32" s="647">
        <v>0</v>
      </c>
      <c r="D32" s="647">
        <v>0</v>
      </c>
    </row>
    <row r="33" spans="1:4" s="655" customFormat="1" ht="17.25" customHeight="1">
      <c r="A33" s="653" t="s">
        <v>108</v>
      </c>
      <c r="B33" s="652" t="s">
        <v>246</v>
      </c>
      <c r="C33" s="654">
        <f>+C31+C32</f>
        <v>0</v>
      </c>
      <c r="D33" s="654">
        <f>+D31+D32</f>
        <v>325124</v>
      </c>
    </row>
    <row r="34" spans="1:4" s="8" customFormat="1" ht="15.75">
      <c r="A34" s="9" t="s">
        <v>109</v>
      </c>
      <c r="B34" s="18" t="s">
        <v>247</v>
      </c>
      <c r="C34" s="647">
        <v>0</v>
      </c>
      <c r="D34" s="647">
        <v>0</v>
      </c>
    </row>
    <row r="35" spans="1:4" s="8" customFormat="1" ht="15.75">
      <c r="A35" s="9" t="s">
        <v>262</v>
      </c>
      <c r="B35" s="652" t="s">
        <v>248</v>
      </c>
      <c r="C35" s="647">
        <v>32078</v>
      </c>
      <c r="D35" s="647">
        <v>150128</v>
      </c>
    </row>
    <row r="36" spans="1:4" s="8" customFormat="1" ht="15.75">
      <c r="A36" s="9" t="s">
        <v>263</v>
      </c>
      <c r="B36" s="18" t="s">
        <v>249</v>
      </c>
      <c r="C36" s="647">
        <v>1464317</v>
      </c>
      <c r="D36" s="647">
        <v>1554894</v>
      </c>
    </row>
    <row r="37" spans="1:4" s="8" customFormat="1" ht="15.75">
      <c r="A37" s="9" t="s">
        <v>264</v>
      </c>
      <c r="B37" s="652" t="s">
        <v>250</v>
      </c>
      <c r="C37" s="647">
        <v>0</v>
      </c>
      <c r="D37" s="647">
        <v>0</v>
      </c>
    </row>
    <row r="38" spans="1:4" s="8" customFormat="1" ht="15.75">
      <c r="A38" s="9" t="s">
        <v>110</v>
      </c>
      <c r="B38" s="18" t="s">
        <v>251</v>
      </c>
      <c r="C38" s="647">
        <v>0</v>
      </c>
      <c r="D38" s="647">
        <v>0</v>
      </c>
    </row>
    <row r="39" spans="1:4" s="655" customFormat="1" ht="17.25" customHeight="1">
      <c r="A39" s="653" t="s">
        <v>111</v>
      </c>
      <c r="B39" s="652" t="s">
        <v>252</v>
      </c>
      <c r="C39" s="654">
        <f>+C34+C35+C36+C37</f>
        <v>1496395</v>
      </c>
      <c r="D39" s="654">
        <f>+D34+D35+D36+D37</f>
        <v>1705022</v>
      </c>
    </row>
    <row r="40" spans="1:4" s="8" customFormat="1" ht="15.75">
      <c r="A40" s="9" t="s">
        <v>265</v>
      </c>
      <c r="B40" s="18" t="s">
        <v>253</v>
      </c>
      <c r="C40" s="647">
        <v>0</v>
      </c>
      <c r="D40" s="647">
        <v>144549</v>
      </c>
    </row>
    <row r="41" spans="1:4" s="8" customFormat="1" ht="15.75">
      <c r="A41" s="9" t="s">
        <v>266</v>
      </c>
      <c r="B41" s="652" t="s">
        <v>254</v>
      </c>
      <c r="C41" s="647">
        <v>0</v>
      </c>
      <c r="D41" s="647">
        <v>265000</v>
      </c>
    </row>
    <row r="42" spans="1:4" s="8" customFormat="1" ht="15.75">
      <c r="A42" s="9" t="s">
        <v>267</v>
      </c>
      <c r="B42" s="18" t="s">
        <v>255</v>
      </c>
      <c r="C42" s="647">
        <v>0</v>
      </c>
      <c r="D42" s="647">
        <v>457167</v>
      </c>
    </row>
    <row r="43" spans="1:4" s="8" customFormat="1" ht="15.75">
      <c r="A43" s="653" t="s">
        <v>115</v>
      </c>
      <c r="B43" s="652" t="s">
        <v>256</v>
      </c>
      <c r="C43" s="654">
        <f>+C40+C41+C42</f>
        <v>0</v>
      </c>
      <c r="D43" s="654">
        <f>+D40+D41+D42</f>
        <v>866716</v>
      </c>
    </row>
    <row r="44" spans="1:4" s="655" customFormat="1" ht="17.25" customHeight="1">
      <c r="A44" s="653" t="s">
        <v>116</v>
      </c>
      <c r="B44" s="18" t="s">
        <v>257</v>
      </c>
      <c r="C44" s="654">
        <v>0</v>
      </c>
      <c r="D44" s="654">
        <v>0</v>
      </c>
    </row>
    <row r="45" spans="1:4" s="655" customFormat="1" ht="12">
      <c r="A45" s="653" t="s">
        <v>268</v>
      </c>
      <c r="B45" s="661" t="s">
        <v>258</v>
      </c>
      <c r="C45" s="662">
        <v>0</v>
      </c>
      <c r="D45" s="662">
        <v>0</v>
      </c>
    </row>
    <row r="46" spans="1:4" s="660" customFormat="1" ht="23.25" customHeight="1" thickBot="1">
      <c r="A46" s="657" t="s">
        <v>117</v>
      </c>
      <c r="B46" s="658" t="s">
        <v>259</v>
      </c>
      <c r="C46" s="659">
        <f>+C30+C33+C39+C43+C44+C45</f>
        <v>1496395</v>
      </c>
      <c r="D46" s="659">
        <f>+D30+D33+D39+D43+D44+D45</f>
        <v>3059151</v>
      </c>
    </row>
    <row r="47" spans="1:4" s="16" customFormat="1" ht="31.5" customHeight="1">
      <c r="A47" s="1084" t="s">
        <v>269</v>
      </c>
      <c r="B47" s="1077" t="s">
        <v>164</v>
      </c>
      <c r="C47" s="1079" t="s">
        <v>88</v>
      </c>
      <c r="D47" s="1081" t="s">
        <v>596</v>
      </c>
    </row>
    <row r="48" spans="1:4" s="16" customFormat="1" ht="12.75" customHeight="1">
      <c r="A48" s="1085"/>
      <c r="B48" s="1078"/>
      <c r="C48" s="1080"/>
      <c r="D48" s="1082"/>
    </row>
    <row r="49" spans="1:4" s="17" customFormat="1" ht="12.75">
      <c r="A49" s="663" t="s">
        <v>270</v>
      </c>
      <c r="B49" s="664" t="s">
        <v>218</v>
      </c>
      <c r="C49" s="664" t="s">
        <v>219</v>
      </c>
      <c r="D49" s="665" t="s">
        <v>220</v>
      </c>
    </row>
    <row r="50" spans="1:4" s="15" customFormat="1" ht="15.75" customHeight="1">
      <c r="A50" s="9" t="s">
        <v>271</v>
      </c>
      <c r="B50" s="10" t="s">
        <v>222</v>
      </c>
      <c r="C50" s="668">
        <v>634816</v>
      </c>
      <c r="D50" s="669">
        <v>634816</v>
      </c>
    </row>
    <row r="51" spans="1:4" s="15" customFormat="1" ht="15.75" customHeight="1">
      <c r="A51" s="9" t="s">
        <v>272</v>
      </c>
      <c r="B51" s="10" t="s">
        <v>223</v>
      </c>
      <c r="C51" s="668">
        <v>0</v>
      </c>
      <c r="D51" s="669">
        <v>0</v>
      </c>
    </row>
    <row r="52" spans="1:4" s="15" customFormat="1" ht="15.75" customHeight="1">
      <c r="A52" s="9" t="s">
        <v>724</v>
      </c>
      <c r="B52" s="10" t="s">
        <v>224</v>
      </c>
      <c r="C52" s="668">
        <v>355781</v>
      </c>
      <c r="D52" s="669">
        <v>355781</v>
      </c>
    </row>
    <row r="53" spans="1:4" s="15" customFormat="1" ht="15.75" customHeight="1">
      <c r="A53" s="9" t="s">
        <v>273</v>
      </c>
      <c r="B53" s="10" t="s">
        <v>225</v>
      </c>
      <c r="C53" s="668">
        <v>-4239729</v>
      </c>
      <c r="D53" s="669">
        <v>-2311216</v>
      </c>
    </row>
    <row r="54" spans="1:4" s="15" customFormat="1" ht="15.75" customHeight="1">
      <c r="A54" s="9" t="s">
        <v>274</v>
      </c>
      <c r="B54" s="10" t="s">
        <v>226</v>
      </c>
      <c r="C54" s="668">
        <v>0</v>
      </c>
      <c r="D54" s="669">
        <v>0</v>
      </c>
    </row>
    <row r="55" spans="1:4" s="15" customFormat="1" ht="15.75" customHeight="1">
      <c r="A55" s="9" t="s">
        <v>275</v>
      </c>
      <c r="B55" s="10" t="s">
        <v>227</v>
      </c>
      <c r="C55" s="668">
        <v>1928513</v>
      </c>
      <c r="D55" s="669">
        <v>-1453396</v>
      </c>
    </row>
    <row r="56" spans="1:4" s="667" customFormat="1" ht="15.75" customHeight="1">
      <c r="A56" s="653" t="s">
        <v>118</v>
      </c>
      <c r="B56" s="666" t="s">
        <v>228</v>
      </c>
      <c r="C56" s="670">
        <f>+C50+C51+C52+C53+C54+C55</f>
        <v>-1320619</v>
      </c>
      <c r="D56" s="671">
        <f>+D50+D51+D52+D53+D54+D55</f>
        <v>-2774015</v>
      </c>
    </row>
    <row r="57" spans="1:4" s="15" customFormat="1" ht="15.75" customHeight="1">
      <c r="A57" s="9" t="s">
        <v>276</v>
      </c>
      <c r="B57" s="10" t="s">
        <v>229</v>
      </c>
      <c r="C57" s="672">
        <v>77300</v>
      </c>
      <c r="D57" s="673">
        <v>1602900</v>
      </c>
    </row>
    <row r="58" spans="1:4" s="15" customFormat="1" ht="15.75" customHeight="1">
      <c r="A58" s="9" t="s">
        <v>277</v>
      </c>
      <c r="B58" s="10" t="s">
        <v>230</v>
      </c>
      <c r="C58" s="672">
        <v>0</v>
      </c>
      <c r="D58" s="673">
        <v>0</v>
      </c>
    </row>
    <row r="59" spans="1:4" s="15" customFormat="1" ht="15.75" customHeight="1">
      <c r="A59" s="9" t="s">
        <v>278</v>
      </c>
      <c r="B59" s="10" t="s">
        <v>231</v>
      </c>
      <c r="C59" s="672">
        <v>0</v>
      </c>
      <c r="D59" s="673">
        <v>0</v>
      </c>
    </row>
    <row r="60" spans="1:4" s="667" customFormat="1" ht="15.75" customHeight="1">
      <c r="A60" s="653" t="s">
        <v>279</v>
      </c>
      <c r="B60" s="666" t="s">
        <v>232</v>
      </c>
      <c r="C60" s="670">
        <f>+C57+C58+C59</f>
        <v>77300</v>
      </c>
      <c r="D60" s="671">
        <f>+D57+D58+D59</f>
        <v>1602900</v>
      </c>
    </row>
    <row r="61" spans="1:4" s="667" customFormat="1" ht="15.75" customHeight="1">
      <c r="A61" s="653" t="s">
        <v>280</v>
      </c>
      <c r="B61" s="666" t="s">
        <v>233</v>
      </c>
      <c r="C61" s="674">
        <v>0</v>
      </c>
      <c r="D61" s="675">
        <v>0</v>
      </c>
    </row>
    <row r="62" spans="1:4" s="667" customFormat="1" ht="15.75" customHeight="1">
      <c r="A62" s="653" t="s">
        <v>610</v>
      </c>
      <c r="B62" s="666" t="s">
        <v>234</v>
      </c>
      <c r="C62" s="676">
        <v>2739714</v>
      </c>
      <c r="D62" s="677">
        <v>4230266</v>
      </c>
    </row>
    <row r="63" spans="1:4" s="19" customFormat="1" ht="21.75" customHeight="1" thickBot="1">
      <c r="A63" s="657" t="s">
        <v>281</v>
      </c>
      <c r="B63" s="656" t="s">
        <v>235</v>
      </c>
      <c r="C63" s="659">
        <f>+C56+C60+C62</f>
        <v>1496395</v>
      </c>
      <c r="D63" s="659">
        <f>+D56+D60+D62</f>
        <v>3059151</v>
      </c>
    </row>
    <row r="64" spans="1:4" ht="15.75">
      <c r="A64" s="12"/>
      <c r="C64" s="13"/>
      <c r="D64" s="13"/>
    </row>
    <row r="65" spans="1:4" ht="15.75">
      <c r="A65" s="12"/>
      <c r="C65" s="13"/>
      <c r="D65" s="13"/>
    </row>
    <row r="66" spans="1:4" ht="15.75">
      <c r="A66" s="14"/>
      <c r="C66" s="13"/>
      <c r="D66" s="13"/>
    </row>
    <row r="67" spans="1:4" ht="15.75">
      <c r="A67" s="1083"/>
      <c r="B67" s="1083"/>
      <c r="C67" s="1083"/>
      <c r="D67" s="1083"/>
    </row>
    <row r="68" spans="1:4" ht="15.75">
      <c r="A68" s="1083"/>
      <c r="B68" s="1083"/>
      <c r="C68" s="1083"/>
      <c r="D68" s="1083"/>
    </row>
  </sheetData>
  <sheetProtection/>
  <mergeCells count="14">
    <mergeCell ref="A47:A48"/>
    <mergeCell ref="B47:B48"/>
    <mergeCell ref="C47:C48"/>
    <mergeCell ref="D47:D48"/>
    <mergeCell ref="A67:D67"/>
    <mergeCell ref="A68:D68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6" right="0.58" top="0.77" bottom="0.984251968503937" header="0.7874015748031497" footer="0.7874015748031497"/>
  <pageSetup fitToHeight="1" fitToWidth="1" horizontalDpi="300" verticalDpi="300" orientation="portrait" paperSize="9" scale="6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view="pageBreakPreview" zoomScaleSheetLayoutView="100" zoomScalePageLayoutView="0" workbookViewId="0" topLeftCell="A1">
      <selection activeCell="A2" sqref="A2:D2"/>
    </sheetView>
  </sheetViews>
  <sheetFormatPr defaultColWidth="10.375" defaultRowHeight="12.75"/>
  <cols>
    <col min="1" max="1" width="68.625" style="1" customWidth="1"/>
    <col min="2" max="2" width="6.125" style="2" customWidth="1"/>
    <col min="3" max="3" width="18.00390625" style="1" hidden="1" customWidth="1"/>
    <col min="4" max="4" width="40.125" style="1" customWidth="1"/>
    <col min="5" max="16384" width="10.375" style="1" customWidth="1"/>
  </cols>
  <sheetData>
    <row r="1" spans="1:4" ht="49.5" customHeight="1">
      <c r="A1" s="1066" t="s">
        <v>884</v>
      </c>
      <c r="B1" s="1067"/>
      <c r="C1" s="1067"/>
      <c r="D1" s="1067"/>
    </row>
    <row r="2" spans="1:4" ht="21" customHeight="1">
      <c r="A2" s="1066" t="s">
        <v>827</v>
      </c>
      <c r="B2" s="1066"/>
      <c r="C2" s="1066"/>
      <c r="D2" s="1066"/>
    </row>
    <row r="3" spans="1:4" ht="21" customHeight="1">
      <c r="A3" s="1066" t="s">
        <v>727</v>
      </c>
      <c r="B3" s="1066"/>
      <c r="C3" s="1066"/>
      <c r="D3" s="1066"/>
    </row>
    <row r="4" spans="1:4" ht="18.75" customHeight="1">
      <c r="A4" s="680"/>
      <c r="B4" s="681"/>
      <c r="C4" s="681"/>
      <c r="D4" s="711" t="s">
        <v>829</v>
      </c>
    </row>
    <row r="5" spans="3:4" ht="16.5" thickBot="1">
      <c r="C5" s="1068" t="s">
        <v>690</v>
      </c>
      <c r="D5" s="1068"/>
    </row>
    <row r="6" spans="1:4" ht="15.75" customHeight="1">
      <c r="A6" s="1069" t="s">
        <v>215</v>
      </c>
      <c r="B6" s="1071" t="s">
        <v>164</v>
      </c>
      <c r="C6" s="1073" t="s">
        <v>88</v>
      </c>
      <c r="D6" s="1073" t="s">
        <v>596</v>
      </c>
    </row>
    <row r="7" spans="1:4" ht="11.25" customHeight="1">
      <c r="A7" s="1070"/>
      <c r="B7" s="1072"/>
      <c r="C7" s="1074"/>
      <c r="D7" s="1074"/>
    </row>
    <row r="8" spans="1:4" s="5" customFormat="1" ht="16.5" thickBot="1">
      <c r="A8" s="3" t="s">
        <v>217</v>
      </c>
      <c r="B8" s="4" t="s">
        <v>218</v>
      </c>
      <c r="C8" s="4" t="s">
        <v>219</v>
      </c>
      <c r="D8" s="4" t="s">
        <v>219</v>
      </c>
    </row>
    <row r="9" spans="1:4" s="648" customFormat="1" ht="15.75">
      <c r="A9" s="863" t="s">
        <v>678</v>
      </c>
      <c r="B9" s="7" t="s">
        <v>222</v>
      </c>
      <c r="C9" s="864">
        <f>SUM(C10:C12)</f>
        <v>1724352</v>
      </c>
      <c r="D9" s="864">
        <v>8444</v>
      </c>
    </row>
    <row r="10" spans="1:4" s="648" customFormat="1" ht="15.75" hidden="1">
      <c r="A10" s="640" t="s">
        <v>89</v>
      </c>
      <c r="B10" s="18" t="s">
        <v>223</v>
      </c>
      <c r="C10" s="643">
        <v>1000000</v>
      </c>
      <c r="D10" s="643">
        <v>0</v>
      </c>
    </row>
    <row r="11" spans="1:4" s="648" customFormat="1" ht="15.75" hidden="1">
      <c r="A11" s="640" t="s">
        <v>90</v>
      </c>
      <c r="B11" s="18" t="s">
        <v>224</v>
      </c>
      <c r="C11" s="643">
        <v>724352</v>
      </c>
      <c r="D11" s="643">
        <v>17018</v>
      </c>
    </row>
    <row r="12" spans="1:4" s="648" customFormat="1" ht="15.75" hidden="1">
      <c r="A12" s="640" t="s">
        <v>91</v>
      </c>
      <c r="B12" s="18" t="s">
        <v>225</v>
      </c>
      <c r="C12" s="643">
        <v>0</v>
      </c>
      <c r="D12" s="643">
        <v>0</v>
      </c>
    </row>
    <row r="13" spans="1:4" s="648" customFormat="1" ht="15.75">
      <c r="A13" s="641" t="s">
        <v>679</v>
      </c>
      <c r="B13" s="18" t="s">
        <v>223</v>
      </c>
      <c r="C13" s="645">
        <f>+C14+C15+C16+C17+C18</f>
        <v>950148699</v>
      </c>
      <c r="D13" s="645">
        <v>928502921</v>
      </c>
    </row>
    <row r="14" spans="1:4" s="648" customFormat="1" ht="15.75" hidden="1">
      <c r="A14" s="641" t="s">
        <v>92</v>
      </c>
      <c r="B14" s="18" t="s">
        <v>227</v>
      </c>
      <c r="C14" s="645">
        <v>918584383</v>
      </c>
      <c r="D14" s="645">
        <v>941</v>
      </c>
    </row>
    <row r="15" spans="1:4" s="648" customFormat="1" ht="15.75" hidden="1">
      <c r="A15" s="641" t="s">
        <v>93</v>
      </c>
      <c r="B15" s="18" t="s">
        <v>228</v>
      </c>
      <c r="C15" s="646">
        <v>24736003</v>
      </c>
      <c r="D15" s="646">
        <v>18823561</v>
      </c>
    </row>
    <row r="16" spans="1:4" s="648" customFormat="1" ht="15.75" hidden="1">
      <c r="A16" s="641" t="s">
        <v>100</v>
      </c>
      <c r="B16" s="18" t="s">
        <v>229</v>
      </c>
      <c r="C16" s="646">
        <v>0</v>
      </c>
      <c r="D16" s="646">
        <v>0</v>
      </c>
    </row>
    <row r="17" spans="1:4" s="648" customFormat="1" ht="15.75" hidden="1">
      <c r="A17" s="641" t="s">
        <v>101</v>
      </c>
      <c r="B17" s="18" t="s">
        <v>230</v>
      </c>
      <c r="C17" s="646">
        <v>6828313</v>
      </c>
      <c r="D17" s="646">
        <v>5673021</v>
      </c>
    </row>
    <row r="18" spans="1:4" s="648" customFormat="1" ht="15.75" hidden="1">
      <c r="A18" s="641" t="s">
        <v>102</v>
      </c>
      <c r="B18" s="18" t="s">
        <v>231</v>
      </c>
      <c r="C18" s="646">
        <v>0</v>
      </c>
      <c r="D18" s="646">
        <v>0</v>
      </c>
    </row>
    <row r="19" spans="1:4" s="648" customFormat="1" ht="15.75">
      <c r="A19" s="641" t="s">
        <v>729</v>
      </c>
      <c r="B19" s="652" t="s">
        <v>224</v>
      </c>
      <c r="C19" s="646">
        <f>+C20+C23+C26</f>
        <v>56127819</v>
      </c>
      <c r="D19" s="646">
        <v>56127819</v>
      </c>
    </row>
    <row r="20" spans="1:4" s="648" customFormat="1" ht="15.75" hidden="1">
      <c r="A20" s="641" t="s">
        <v>98</v>
      </c>
      <c r="B20" s="18" t="s">
        <v>233</v>
      </c>
      <c r="C20" s="646">
        <v>1700000</v>
      </c>
      <c r="D20" s="646">
        <v>1700000</v>
      </c>
    </row>
    <row r="21" spans="1:4" s="648" customFormat="1" ht="15.75" hidden="1">
      <c r="A21" s="11" t="s">
        <v>94</v>
      </c>
      <c r="B21" s="652" t="s">
        <v>234</v>
      </c>
      <c r="C21" s="647">
        <v>0</v>
      </c>
      <c r="D21" s="647">
        <v>0</v>
      </c>
    </row>
    <row r="22" spans="1:4" s="648" customFormat="1" ht="15.75" hidden="1">
      <c r="A22" s="11" t="s">
        <v>95</v>
      </c>
      <c r="B22" s="18" t="s">
        <v>235</v>
      </c>
      <c r="C22" s="647">
        <v>0</v>
      </c>
      <c r="D22" s="647">
        <v>0</v>
      </c>
    </row>
    <row r="23" spans="1:4" s="648" customFormat="1" ht="15.75" hidden="1">
      <c r="A23" s="641" t="s">
        <v>99</v>
      </c>
      <c r="B23" s="652" t="s">
        <v>236</v>
      </c>
      <c r="C23" s="646">
        <v>54427819</v>
      </c>
      <c r="D23" s="646">
        <v>54427819</v>
      </c>
    </row>
    <row r="24" spans="1:4" s="648" customFormat="1" ht="15.75" hidden="1">
      <c r="A24" s="11" t="s">
        <v>96</v>
      </c>
      <c r="B24" s="18" t="s">
        <v>237</v>
      </c>
      <c r="C24" s="647">
        <v>0</v>
      </c>
      <c r="D24" s="647">
        <v>0</v>
      </c>
    </row>
    <row r="25" spans="1:4" s="648" customFormat="1" ht="15.75" hidden="1">
      <c r="A25" s="11" t="s">
        <v>97</v>
      </c>
      <c r="B25" s="652" t="s">
        <v>238</v>
      </c>
      <c r="C25" s="647">
        <v>0</v>
      </c>
      <c r="D25" s="647">
        <v>0</v>
      </c>
    </row>
    <row r="26" spans="1:4" s="648" customFormat="1" ht="15.75" hidden="1">
      <c r="A26" s="641" t="s">
        <v>106</v>
      </c>
      <c r="B26" s="18" t="s">
        <v>239</v>
      </c>
      <c r="C26" s="646">
        <v>0</v>
      </c>
      <c r="D26" s="646">
        <v>0</v>
      </c>
    </row>
    <row r="27" spans="1:4" s="648" customFormat="1" ht="15.75">
      <c r="A27" s="641" t="s">
        <v>730</v>
      </c>
      <c r="B27" s="652" t="s">
        <v>225</v>
      </c>
      <c r="C27" s="647">
        <f>SUM(C28:C29)</f>
        <v>59320929</v>
      </c>
      <c r="D27" s="647">
        <v>130894695</v>
      </c>
    </row>
    <row r="28" spans="1:4" s="8" customFormat="1" ht="15.75" hidden="1">
      <c r="A28" s="640" t="s">
        <v>103</v>
      </c>
      <c r="B28" s="7" t="s">
        <v>222</v>
      </c>
      <c r="C28" s="643">
        <v>59320929</v>
      </c>
      <c r="D28" s="643">
        <v>131917682</v>
      </c>
    </row>
    <row r="29" spans="1:4" s="8" customFormat="1" ht="15.75" hidden="1">
      <c r="A29" s="640" t="s">
        <v>104</v>
      </c>
      <c r="B29" s="18" t="s">
        <v>223</v>
      </c>
      <c r="C29" s="643">
        <v>0</v>
      </c>
      <c r="D29" s="643">
        <v>0</v>
      </c>
    </row>
    <row r="30" spans="1:4" s="655" customFormat="1" ht="21.75" customHeight="1">
      <c r="A30" s="653" t="s">
        <v>731</v>
      </c>
      <c r="B30" s="18" t="s">
        <v>226</v>
      </c>
      <c r="C30" s="654">
        <f>C9+C13+C19+C27</f>
        <v>1067321799</v>
      </c>
      <c r="D30" s="654">
        <f>D9+D13+D19+D27</f>
        <v>1115533879</v>
      </c>
    </row>
    <row r="31" spans="1:4" s="648" customFormat="1" ht="15.75">
      <c r="A31" s="641" t="s">
        <v>260</v>
      </c>
      <c r="B31" s="652" t="s">
        <v>227</v>
      </c>
      <c r="C31" s="647">
        <v>448888</v>
      </c>
      <c r="D31" s="647">
        <v>325124</v>
      </c>
    </row>
    <row r="32" spans="1:4" s="648" customFormat="1" ht="15.75">
      <c r="A32" s="641" t="s">
        <v>261</v>
      </c>
      <c r="B32" s="18" t="s">
        <v>228</v>
      </c>
      <c r="C32" s="647">
        <v>0</v>
      </c>
      <c r="D32" s="647">
        <v>0</v>
      </c>
    </row>
    <row r="33" spans="1:4" s="655" customFormat="1" ht="17.25" customHeight="1">
      <c r="A33" s="653" t="s">
        <v>732</v>
      </c>
      <c r="B33" s="652" t="s">
        <v>229</v>
      </c>
      <c r="C33" s="654">
        <f>+C31+C32</f>
        <v>448888</v>
      </c>
      <c r="D33" s="654">
        <f>+D31+D32</f>
        <v>325124</v>
      </c>
    </row>
    <row r="34" spans="1:4" s="648" customFormat="1" ht="15.75">
      <c r="A34" s="641" t="s">
        <v>109</v>
      </c>
      <c r="B34" s="18" t="s">
        <v>230</v>
      </c>
      <c r="C34" s="647">
        <v>0</v>
      </c>
      <c r="D34" s="647">
        <v>0</v>
      </c>
    </row>
    <row r="35" spans="1:4" s="648" customFormat="1" ht="15.75">
      <c r="A35" s="641" t="s">
        <v>262</v>
      </c>
      <c r="B35" s="652" t="s">
        <v>231</v>
      </c>
      <c r="C35" s="647">
        <v>244920</v>
      </c>
      <c r="D35" s="647">
        <v>581048</v>
      </c>
    </row>
    <row r="36" spans="1:4" s="648" customFormat="1" ht="15.75">
      <c r="A36" s="641" t="s">
        <v>831</v>
      </c>
      <c r="B36" s="18" t="s">
        <v>232</v>
      </c>
      <c r="C36" s="647">
        <v>9117059</v>
      </c>
      <c r="D36" s="647">
        <v>99284011</v>
      </c>
    </row>
    <row r="37" spans="1:4" s="648" customFormat="1" ht="15.75">
      <c r="A37" s="641" t="s">
        <v>110</v>
      </c>
      <c r="B37" s="18" t="s">
        <v>233</v>
      </c>
      <c r="C37" s="647">
        <v>0</v>
      </c>
      <c r="D37" s="647">
        <v>0</v>
      </c>
    </row>
    <row r="38" spans="1:4" s="655" customFormat="1" ht="17.25" customHeight="1">
      <c r="A38" s="653" t="s">
        <v>733</v>
      </c>
      <c r="B38" s="652" t="s">
        <v>234</v>
      </c>
      <c r="C38" s="654" t="e">
        <f>+C34+C35+C36+#REF!</f>
        <v>#REF!</v>
      </c>
      <c r="D38" s="654">
        <f>+D34+D35+D36</f>
        <v>99865059</v>
      </c>
    </row>
    <row r="39" spans="1:4" s="648" customFormat="1" ht="15.75">
      <c r="A39" s="641" t="s">
        <v>265</v>
      </c>
      <c r="B39" s="18" t="s">
        <v>235</v>
      </c>
      <c r="C39" s="647">
        <v>1179413</v>
      </c>
      <c r="D39" s="647">
        <v>3714251</v>
      </c>
    </row>
    <row r="40" spans="1:4" s="648" customFormat="1" ht="15.75">
      <c r="A40" s="641" t="s">
        <v>266</v>
      </c>
      <c r="B40" s="652" t="s">
        <v>236</v>
      </c>
      <c r="C40" s="647">
        <v>3042386</v>
      </c>
      <c r="D40" s="647">
        <v>2499500</v>
      </c>
    </row>
    <row r="41" spans="1:4" s="648" customFormat="1" ht="15.75">
      <c r="A41" s="641" t="s">
        <v>267</v>
      </c>
      <c r="B41" s="18" t="s">
        <v>237</v>
      </c>
      <c r="C41" s="647">
        <v>212607</v>
      </c>
      <c r="D41" s="647">
        <v>776500</v>
      </c>
    </row>
    <row r="42" spans="1:4" s="8" customFormat="1" ht="15.75">
      <c r="A42" s="653" t="s">
        <v>734</v>
      </c>
      <c r="B42" s="652" t="s">
        <v>238</v>
      </c>
      <c r="C42" s="654">
        <f>+C39+C40+C41</f>
        <v>4434406</v>
      </c>
      <c r="D42" s="654">
        <f>+D39+D40+D41</f>
        <v>6990251</v>
      </c>
    </row>
    <row r="43" spans="1:4" s="655" customFormat="1" ht="17.25" customHeight="1">
      <c r="A43" s="653" t="s">
        <v>116</v>
      </c>
      <c r="B43" s="18" t="s">
        <v>239</v>
      </c>
      <c r="C43" s="654">
        <v>4963189</v>
      </c>
      <c r="D43" s="654">
        <v>0</v>
      </c>
    </row>
    <row r="44" spans="1:4" s="655" customFormat="1" ht="12">
      <c r="A44" s="653" t="s">
        <v>268</v>
      </c>
      <c r="B44" s="661" t="s">
        <v>240</v>
      </c>
      <c r="C44" s="662">
        <v>0</v>
      </c>
      <c r="D44" s="662">
        <v>0</v>
      </c>
    </row>
    <row r="45" spans="1:4" s="660" customFormat="1" ht="23.25" customHeight="1" thickBot="1">
      <c r="A45" s="657" t="s">
        <v>735</v>
      </c>
      <c r="B45" s="658" t="s">
        <v>241</v>
      </c>
      <c r="C45" s="659" t="e">
        <f>+C30+C33+C38+C42+C43+C44</f>
        <v>#REF!</v>
      </c>
      <c r="D45" s="659">
        <f>+D30+D33+D38+D42+D43+D44</f>
        <v>1222714313</v>
      </c>
    </row>
    <row r="46" spans="1:4" s="16" customFormat="1" ht="31.5" customHeight="1">
      <c r="A46" s="1084" t="s">
        <v>269</v>
      </c>
      <c r="B46" s="1077" t="s">
        <v>164</v>
      </c>
      <c r="C46" s="1079" t="s">
        <v>88</v>
      </c>
      <c r="D46" s="1081" t="s">
        <v>596</v>
      </c>
    </row>
    <row r="47" spans="1:4" s="16" customFormat="1" ht="12.75" customHeight="1">
      <c r="A47" s="1085"/>
      <c r="B47" s="1078"/>
      <c r="C47" s="1080"/>
      <c r="D47" s="1082"/>
    </row>
    <row r="48" spans="1:4" s="17" customFormat="1" ht="12.75">
      <c r="A48" s="663" t="s">
        <v>270</v>
      </c>
      <c r="B48" s="664" t="s">
        <v>218</v>
      </c>
      <c r="C48" s="664" t="s">
        <v>219</v>
      </c>
      <c r="D48" s="665" t="s">
        <v>220</v>
      </c>
    </row>
    <row r="49" spans="1:4" s="15" customFormat="1" ht="15.75" customHeight="1">
      <c r="A49" s="9" t="s">
        <v>728</v>
      </c>
      <c r="B49" s="10" t="s">
        <v>222</v>
      </c>
      <c r="C49" s="668">
        <v>1172779874</v>
      </c>
      <c r="D49" s="669">
        <v>1189898893</v>
      </c>
    </row>
    <row r="50" spans="1:4" s="15" customFormat="1" ht="15.75" customHeight="1" hidden="1">
      <c r="A50" s="9" t="s">
        <v>272</v>
      </c>
      <c r="B50" s="10" t="s">
        <v>223</v>
      </c>
      <c r="C50" s="668">
        <v>0</v>
      </c>
      <c r="D50" s="669">
        <v>0</v>
      </c>
    </row>
    <row r="51" spans="1:4" s="15" customFormat="1" ht="15.75" customHeight="1" hidden="1">
      <c r="A51" s="9" t="s">
        <v>724</v>
      </c>
      <c r="B51" s="10" t="s">
        <v>224</v>
      </c>
      <c r="C51" s="668">
        <v>16128422</v>
      </c>
      <c r="D51" s="669"/>
    </row>
    <row r="52" spans="1:4" s="15" customFormat="1" ht="15.75" customHeight="1">
      <c r="A52" s="9" t="s">
        <v>273</v>
      </c>
      <c r="B52" s="10" t="s">
        <v>223</v>
      </c>
      <c r="C52" s="668">
        <v>-164703648</v>
      </c>
      <c r="D52" s="669">
        <v>-81644411</v>
      </c>
    </row>
    <row r="53" spans="1:4" s="15" customFormat="1" ht="15.75" customHeight="1">
      <c r="A53" s="9" t="s">
        <v>274</v>
      </c>
      <c r="B53" s="10" t="s">
        <v>224</v>
      </c>
      <c r="C53" s="668">
        <v>0</v>
      </c>
      <c r="D53" s="669">
        <v>0</v>
      </c>
    </row>
    <row r="54" spans="1:4" s="15" customFormat="1" ht="15.75" customHeight="1">
      <c r="A54" s="9" t="s">
        <v>275</v>
      </c>
      <c r="B54" s="10" t="s">
        <v>225</v>
      </c>
      <c r="C54" s="668">
        <v>10755383</v>
      </c>
      <c r="D54" s="669">
        <v>-23673028</v>
      </c>
    </row>
    <row r="55" spans="1:4" s="667" customFormat="1" ht="15.75" customHeight="1">
      <c r="A55" s="653" t="s">
        <v>736</v>
      </c>
      <c r="B55" s="666" t="s">
        <v>226</v>
      </c>
      <c r="C55" s="670">
        <f>+C49+C50+C51+C52+C53+C54</f>
        <v>1034960031</v>
      </c>
      <c r="D55" s="671">
        <f>+D49+D50+D51+D52+D53+D54</f>
        <v>1084581454</v>
      </c>
    </row>
    <row r="56" spans="1:4" s="15" customFormat="1" ht="15.75" customHeight="1">
      <c r="A56" s="9" t="s">
        <v>276</v>
      </c>
      <c r="B56" s="10" t="s">
        <v>227</v>
      </c>
      <c r="C56" s="672">
        <v>1238209</v>
      </c>
      <c r="D56" s="673">
        <v>3912687</v>
      </c>
    </row>
    <row r="57" spans="1:4" s="15" customFormat="1" ht="15.75" customHeight="1">
      <c r="A57" s="9" t="s">
        <v>277</v>
      </c>
      <c r="B57" s="10" t="s">
        <v>228</v>
      </c>
      <c r="C57" s="672">
        <v>4110757</v>
      </c>
      <c r="D57" s="673">
        <v>4276181</v>
      </c>
    </row>
    <row r="58" spans="1:4" s="15" customFormat="1" ht="15.75" customHeight="1">
      <c r="A58" s="9" t="s">
        <v>278</v>
      </c>
      <c r="B58" s="10" t="s">
        <v>229</v>
      </c>
      <c r="C58" s="672">
        <v>1082333</v>
      </c>
      <c r="D58" s="673">
        <v>9565582</v>
      </c>
    </row>
    <row r="59" spans="1:4" s="667" customFormat="1" ht="15.75" customHeight="1">
      <c r="A59" s="653" t="s">
        <v>737</v>
      </c>
      <c r="B59" s="666" t="s">
        <v>230</v>
      </c>
      <c r="C59" s="670">
        <f>+C56+C57+C58</f>
        <v>6431299</v>
      </c>
      <c r="D59" s="671">
        <f>+D56+D57+D58</f>
        <v>17754450</v>
      </c>
    </row>
    <row r="60" spans="1:4" s="667" customFormat="1" ht="15.75" customHeight="1">
      <c r="A60" s="653" t="s">
        <v>280</v>
      </c>
      <c r="B60" s="666" t="s">
        <v>231</v>
      </c>
      <c r="C60" s="674">
        <v>0</v>
      </c>
      <c r="D60" s="675">
        <v>0</v>
      </c>
    </row>
    <row r="61" spans="1:4" s="667" customFormat="1" ht="15.75" customHeight="1">
      <c r="A61" s="653" t="s">
        <v>610</v>
      </c>
      <c r="B61" s="666" t="s">
        <v>232</v>
      </c>
      <c r="C61" s="676">
        <v>45138931</v>
      </c>
      <c r="D61" s="677">
        <v>120378409</v>
      </c>
    </row>
    <row r="62" spans="1:4" s="19" customFormat="1" ht="21.75" customHeight="1" thickBot="1">
      <c r="A62" s="657" t="s">
        <v>738</v>
      </c>
      <c r="B62" s="656" t="s">
        <v>233</v>
      </c>
      <c r="C62" s="659">
        <f>+C55+C59+C61</f>
        <v>1086530261</v>
      </c>
      <c r="D62" s="659">
        <f>+D55+D59+D61</f>
        <v>1222714313</v>
      </c>
    </row>
    <row r="63" spans="1:4" ht="15.75">
      <c r="A63" s="12"/>
      <c r="C63" s="13"/>
      <c r="D63" s="13"/>
    </row>
    <row r="64" spans="1:4" ht="15.75">
      <c r="A64" s="12"/>
      <c r="C64" s="13"/>
      <c r="D64" s="13"/>
    </row>
    <row r="65" spans="1:4" ht="15.75">
      <c r="A65" s="14"/>
      <c r="C65" s="13"/>
      <c r="D65" s="13"/>
    </row>
    <row r="66" spans="1:4" ht="15.75">
      <c r="A66" s="1083"/>
      <c r="B66" s="1083"/>
      <c r="C66" s="1083"/>
      <c r="D66" s="1083"/>
    </row>
    <row r="67" spans="1:4" ht="15.75">
      <c r="A67" s="1083"/>
      <c r="B67" s="1083"/>
      <c r="C67" s="1083"/>
      <c r="D67" s="1083"/>
    </row>
  </sheetData>
  <sheetProtection/>
  <mergeCells count="14">
    <mergeCell ref="A46:A47"/>
    <mergeCell ref="B46:B47"/>
    <mergeCell ref="C46:C47"/>
    <mergeCell ref="D46:D47"/>
    <mergeCell ref="A66:D66"/>
    <mergeCell ref="A67:D67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6" right="0.58" top="0.77" bottom="0.984251968503937" header="0.7874015748031497" footer="0.7874015748031497"/>
  <pageSetup fitToHeight="1" fitToWidth="1" horizontalDpi="600" verticalDpi="600" orientation="portrait" paperSize="9" scale="88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view="pageBreakPreview" zoomScaleSheetLayoutView="100" zoomScalePageLayoutView="0" workbookViewId="0" topLeftCell="A1">
      <selection activeCell="D30" sqref="D30"/>
    </sheetView>
  </sheetViews>
  <sheetFormatPr defaultColWidth="10.375" defaultRowHeight="12.75"/>
  <cols>
    <col min="1" max="1" width="68.625" style="1" customWidth="1"/>
    <col min="2" max="2" width="6.125" style="2" customWidth="1"/>
    <col min="3" max="3" width="18.00390625" style="1" customWidth="1"/>
    <col min="4" max="4" width="17.125" style="1" customWidth="1"/>
    <col min="5" max="16384" width="10.375" style="1" customWidth="1"/>
  </cols>
  <sheetData>
    <row r="1" spans="1:4" ht="36.75" customHeight="1">
      <c r="A1" s="1066" t="s">
        <v>739</v>
      </c>
      <c r="B1" s="1067"/>
      <c r="C1" s="1067"/>
      <c r="D1" s="1067"/>
    </row>
    <row r="2" spans="1:4" ht="21" customHeight="1">
      <c r="A2" s="1066" t="s">
        <v>827</v>
      </c>
      <c r="B2" s="1066"/>
      <c r="C2" s="1066"/>
      <c r="D2" s="1066"/>
    </row>
    <row r="3" spans="1:4" ht="21" customHeight="1">
      <c r="A3" s="1066" t="s">
        <v>71</v>
      </c>
      <c r="B3" s="1066"/>
      <c r="C3" s="1066"/>
      <c r="D3" s="1066"/>
    </row>
    <row r="4" spans="1:4" ht="18.75" customHeight="1">
      <c r="A4" s="680"/>
      <c r="B4" s="681"/>
      <c r="C4" s="681"/>
      <c r="D4" s="711" t="s">
        <v>663</v>
      </c>
    </row>
    <row r="5" spans="3:4" ht="16.5" thickBot="1">
      <c r="C5" s="1068" t="s">
        <v>690</v>
      </c>
      <c r="D5" s="1068"/>
    </row>
    <row r="6" spans="1:4" ht="15.75" customHeight="1">
      <c r="A6" s="1069" t="s">
        <v>645</v>
      </c>
      <c r="B6" s="1071" t="s">
        <v>164</v>
      </c>
      <c r="C6" s="1073" t="s">
        <v>88</v>
      </c>
      <c r="D6" s="1073" t="s">
        <v>596</v>
      </c>
    </row>
    <row r="7" spans="1:4" ht="11.25" customHeight="1">
      <c r="A7" s="1070"/>
      <c r="B7" s="1072"/>
      <c r="C7" s="1074"/>
      <c r="D7" s="1074"/>
    </row>
    <row r="8" spans="1:4" s="5" customFormat="1" ht="16.5" thickBot="1">
      <c r="A8" s="3" t="s">
        <v>217</v>
      </c>
      <c r="B8" s="4" t="s">
        <v>218</v>
      </c>
      <c r="C8" s="4" t="s">
        <v>219</v>
      </c>
      <c r="D8" s="4" t="s">
        <v>220</v>
      </c>
    </row>
    <row r="9" spans="1:4" s="8" customFormat="1" ht="15.75">
      <c r="A9" s="863" t="s">
        <v>740</v>
      </c>
      <c r="B9" s="7" t="s">
        <v>222</v>
      </c>
      <c r="C9" s="865">
        <v>84799129</v>
      </c>
      <c r="D9" s="865">
        <v>74281251</v>
      </c>
    </row>
    <row r="10" spans="1:4" s="8" customFormat="1" ht="15.75">
      <c r="A10" s="640" t="s">
        <v>741</v>
      </c>
      <c r="B10" s="18" t="s">
        <v>223</v>
      </c>
      <c r="C10" s="866">
        <v>18173087</v>
      </c>
      <c r="D10" s="866">
        <v>5171903</v>
      </c>
    </row>
    <row r="11" spans="1:4" s="8" customFormat="1" ht="15.75">
      <c r="A11" s="640" t="s">
        <v>742</v>
      </c>
      <c r="B11" s="18" t="s">
        <v>224</v>
      </c>
      <c r="C11" s="866">
        <v>4521355</v>
      </c>
      <c r="D11" s="866">
        <v>4904380</v>
      </c>
    </row>
    <row r="12" spans="1:4" s="650" customFormat="1" ht="15.75">
      <c r="A12" s="867" t="s">
        <v>743</v>
      </c>
      <c r="B12" s="868" t="s">
        <v>225</v>
      </c>
      <c r="C12" s="869">
        <f>SUM(C9:C11)</f>
        <v>107493571</v>
      </c>
      <c r="D12" s="869">
        <f>SUM(D9:D11)</f>
        <v>84357534</v>
      </c>
    </row>
    <row r="13" spans="1:4" s="8" customFormat="1" ht="15.75">
      <c r="A13" s="641" t="s">
        <v>744</v>
      </c>
      <c r="B13" s="18" t="s">
        <v>226</v>
      </c>
      <c r="C13" s="646">
        <v>120696567</v>
      </c>
      <c r="D13" s="646">
        <v>115915497</v>
      </c>
    </row>
    <row r="14" spans="1:4" s="8" customFormat="1" ht="15.75">
      <c r="A14" s="641" t="s">
        <v>745</v>
      </c>
      <c r="B14" s="18" t="s">
        <v>227</v>
      </c>
      <c r="C14" s="646">
        <v>45745578</v>
      </c>
      <c r="D14" s="646">
        <v>50459351</v>
      </c>
    </row>
    <row r="15" spans="1:4" s="8" customFormat="1" ht="15.75">
      <c r="A15" s="641" t="s">
        <v>746</v>
      </c>
      <c r="B15" s="18" t="s">
        <v>228</v>
      </c>
      <c r="C15" s="646">
        <v>1691468</v>
      </c>
      <c r="D15" s="646">
        <v>5791144</v>
      </c>
    </row>
    <row r="16" spans="1:4" s="8" customFormat="1" ht="15.75">
      <c r="A16" s="641" t="s">
        <v>747</v>
      </c>
      <c r="B16" s="18" t="s">
        <v>229</v>
      </c>
      <c r="C16" s="646">
        <v>83980175</v>
      </c>
      <c r="D16" s="646">
        <v>3717968</v>
      </c>
    </row>
    <row r="17" spans="1:4" s="650" customFormat="1" ht="15.75">
      <c r="A17" s="9" t="s">
        <v>748</v>
      </c>
      <c r="B17" s="868" t="s">
        <v>230</v>
      </c>
      <c r="C17" s="651">
        <f>SUM(C13:C16)</f>
        <v>252113788</v>
      </c>
      <c r="D17" s="651">
        <f>SUM(D13:D16)</f>
        <v>175883960</v>
      </c>
    </row>
    <row r="18" spans="1:4" s="8" customFormat="1" ht="15.75">
      <c r="A18" s="641" t="s">
        <v>749</v>
      </c>
      <c r="B18" s="18" t="s">
        <v>231</v>
      </c>
      <c r="C18" s="646">
        <v>22369317</v>
      </c>
      <c r="D18" s="646">
        <v>5810673</v>
      </c>
    </row>
    <row r="19" spans="1:4" s="650" customFormat="1" ht="15.75">
      <c r="A19" s="641" t="s">
        <v>750</v>
      </c>
      <c r="B19" s="652" t="s">
        <v>232</v>
      </c>
      <c r="C19" s="646">
        <v>29290508</v>
      </c>
      <c r="D19" s="646">
        <v>27815719</v>
      </c>
    </row>
    <row r="20" spans="1:4" s="648" customFormat="1" ht="15.75">
      <c r="A20" s="641" t="s">
        <v>751</v>
      </c>
      <c r="B20" s="18" t="s">
        <v>233</v>
      </c>
      <c r="C20" s="646">
        <v>499045</v>
      </c>
      <c r="D20" s="646">
        <v>659031</v>
      </c>
    </row>
    <row r="21" spans="1:4" s="650" customFormat="1" ht="15.75">
      <c r="A21" s="9" t="s">
        <v>752</v>
      </c>
      <c r="B21" s="868" t="s">
        <v>234</v>
      </c>
      <c r="C21" s="651">
        <f>SUM(C18:C20)</f>
        <v>52158870</v>
      </c>
      <c r="D21" s="651">
        <f>SUM(D18:D20)</f>
        <v>34285423</v>
      </c>
    </row>
    <row r="22" spans="1:4" s="650" customFormat="1" ht="15.75">
      <c r="A22" s="641" t="s">
        <v>753</v>
      </c>
      <c r="B22" s="652" t="s">
        <v>235</v>
      </c>
      <c r="C22" s="646">
        <v>40686951</v>
      </c>
      <c r="D22" s="646">
        <v>32597834</v>
      </c>
    </row>
    <row r="23" spans="1:4" s="8" customFormat="1" ht="15.75">
      <c r="A23" s="641" t="s">
        <v>754</v>
      </c>
      <c r="B23" s="652" t="s">
        <v>236</v>
      </c>
      <c r="C23" s="646">
        <v>18734844</v>
      </c>
      <c r="D23" s="646">
        <v>20880491</v>
      </c>
    </row>
    <row r="24" spans="1:4" s="8" customFormat="1" ht="15.75">
      <c r="A24" s="641" t="s">
        <v>755</v>
      </c>
      <c r="B24" s="652" t="s">
        <v>237</v>
      </c>
      <c r="C24" s="646">
        <v>14912167</v>
      </c>
      <c r="D24" s="646">
        <v>11544300</v>
      </c>
    </row>
    <row r="25" spans="1:4" s="650" customFormat="1" ht="15.75">
      <c r="A25" s="9" t="s">
        <v>756</v>
      </c>
      <c r="B25" s="868" t="s">
        <v>238</v>
      </c>
      <c r="C25" s="651">
        <f>SUM(C22:C24)</f>
        <v>74333962</v>
      </c>
      <c r="D25" s="651">
        <f>SUM(D22:D24)</f>
        <v>65022625</v>
      </c>
    </row>
    <row r="26" spans="1:4" s="650" customFormat="1" ht="15.75">
      <c r="A26" s="9" t="s">
        <v>757</v>
      </c>
      <c r="B26" s="868" t="s">
        <v>239</v>
      </c>
      <c r="C26" s="651">
        <v>36899820</v>
      </c>
      <c r="D26" s="651">
        <v>42027995</v>
      </c>
    </row>
    <row r="27" spans="1:4" s="650" customFormat="1" ht="15.75">
      <c r="A27" s="9" t="s">
        <v>758</v>
      </c>
      <c r="B27" s="868" t="s">
        <v>240</v>
      </c>
      <c r="C27" s="651">
        <v>121618718</v>
      </c>
      <c r="D27" s="651">
        <v>141129203</v>
      </c>
    </row>
    <row r="28" spans="1:4" s="870" customFormat="1" ht="19.5" customHeight="1">
      <c r="A28" s="653" t="s">
        <v>759</v>
      </c>
      <c r="B28" s="875" t="s">
        <v>241</v>
      </c>
      <c r="C28" s="654">
        <f>C12+C17-C21-C25-C26-C27</f>
        <v>74595989</v>
      </c>
      <c r="D28" s="654">
        <f>D12+D17-D21-D25-D26-D27</f>
        <v>-22223752</v>
      </c>
    </row>
    <row r="29" spans="1:4" s="650" customFormat="1" ht="15.75">
      <c r="A29" s="641" t="s">
        <v>760</v>
      </c>
      <c r="B29" s="652" t="s">
        <v>242</v>
      </c>
      <c r="C29" s="647">
        <v>19081</v>
      </c>
      <c r="D29" s="647">
        <v>4120</v>
      </c>
    </row>
    <row r="30" spans="1:4" s="650" customFormat="1" ht="15.75">
      <c r="A30" s="9" t="s">
        <v>761</v>
      </c>
      <c r="B30" s="868" t="s">
        <v>243</v>
      </c>
      <c r="C30" s="651">
        <f>C29</f>
        <v>19081</v>
      </c>
      <c r="D30" s="651">
        <f>D29</f>
        <v>4120</v>
      </c>
    </row>
    <row r="31" spans="1:4" s="8" customFormat="1" ht="15.75">
      <c r="A31" s="640" t="s">
        <v>762</v>
      </c>
      <c r="B31" s="18" t="s">
        <v>244</v>
      </c>
      <c r="C31" s="866">
        <v>0</v>
      </c>
      <c r="D31" s="866">
        <v>0</v>
      </c>
    </row>
    <row r="32" spans="1:4" s="650" customFormat="1" ht="15.75">
      <c r="A32" s="9" t="s">
        <v>763</v>
      </c>
      <c r="B32" s="868" t="s">
        <v>245</v>
      </c>
      <c r="C32" s="651">
        <f>C31</f>
        <v>0</v>
      </c>
      <c r="D32" s="651">
        <f>D31</f>
        <v>0</v>
      </c>
    </row>
    <row r="33" spans="1:4" s="870" customFormat="1" ht="18" customHeight="1">
      <c r="A33" s="876" t="s">
        <v>764</v>
      </c>
      <c r="B33" s="877" t="s">
        <v>246</v>
      </c>
      <c r="C33" s="878">
        <f>C30-C32</f>
        <v>19081</v>
      </c>
      <c r="D33" s="878">
        <f>D30-D32</f>
        <v>4120</v>
      </c>
    </row>
    <row r="34" spans="1:4" s="874" customFormat="1" ht="21.75" customHeight="1">
      <c r="A34" s="871" t="s">
        <v>765</v>
      </c>
      <c r="B34" s="872" t="s">
        <v>247</v>
      </c>
      <c r="C34" s="873">
        <f>C28+C33</f>
        <v>74615070</v>
      </c>
      <c r="D34" s="873">
        <f>D28+D33</f>
        <v>-22219632</v>
      </c>
    </row>
    <row r="35" spans="1:4" ht="15.75">
      <c r="A35" s="12"/>
      <c r="C35" s="13"/>
      <c r="D35" s="13"/>
    </row>
    <row r="36" spans="1:4" ht="15.75">
      <c r="A36" s="12"/>
      <c r="C36" s="13"/>
      <c r="D36" s="13"/>
    </row>
    <row r="37" spans="1:4" ht="15.75">
      <c r="A37" s="14"/>
      <c r="C37" s="13"/>
      <c r="D37" s="13"/>
    </row>
    <row r="38" spans="1:4" ht="15.75">
      <c r="A38" s="1083"/>
      <c r="B38" s="1083"/>
      <c r="C38" s="1083"/>
      <c r="D38" s="1083"/>
    </row>
    <row r="39" spans="1:4" ht="15.75">
      <c r="A39" s="1083"/>
      <c r="B39" s="1083"/>
      <c r="C39" s="1083"/>
      <c r="D39" s="1083"/>
    </row>
  </sheetData>
  <sheetProtection/>
  <mergeCells count="10">
    <mergeCell ref="A38:D38"/>
    <mergeCell ref="A39:D39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6" right="0.58" top="0.77" bottom="0.984251968503937" header="0.7874015748031497" footer="0.7874015748031497"/>
  <pageSetup fitToHeight="1" fitToWidth="1" horizontalDpi="600" verticalDpi="600" orientation="portrait" paperSize="9" scale="9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SheetLayoutView="100" zoomScalePageLayoutView="0" workbookViewId="0" topLeftCell="A1">
      <selection activeCell="D31" sqref="D31"/>
    </sheetView>
  </sheetViews>
  <sheetFormatPr defaultColWidth="10.375" defaultRowHeight="12.75"/>
  <cols>
    <col min="1" max="1" width="68.625" style="1" customWidth="1"/>
    <col min="2" max="2" width="6.125" style="2" customWidth="1"/>
    <col min="3" max="3" width="18.00390625" style="1" customWidth="1"/>
    <col min="4" max="4" width="17.125" style="1" customWidth="1"/>
    <col min="5" max="16384" width="10.375" style="1" customWidth="1"/>
  </cols>
  <sheetData>
    <row r="1" spans="1:4" ht="36.75" customHeight="1">
      <c r="A1" s="1066" t="s">
        <v>739</v>
      </c>
      <c r="B1" s="1067"/>
      <c r="C1" s="1067"/>
      <c r="D1" s="1067"/>
    </row>
    <row r="2" spans="1:4" ht="21" customHeight="1">
      <c r="A2" s="1066" t="s">
        <v>827</v>
      </c>
      <c r="B2" s="1066"/>
      <c r="C2" s="1066"/>
      <c r="D2" s="1066"/>
    </row>
    <row r="3" spans="1:4" ht="21" customHeight="1">
      <c r="A3" s="1066" t="s">
        <v>159</v>
      </c>
      <c r="B3" s="1066"/>
      <c r="C3" s="1066"/>
      <c r="D3" s="1066"/>
    </row>
    <row r="4" spans="1:4" ht="18.75" customHeight="1">
      <c r="A4" s="680"/>
      <c r="B4" s="681"/>
      <c r="C4" s="681"/>
      <c r="D4" s="711" t="s">
        <v>830</v>
      </c>
    </row>
    <row r="5" spans="3:4" ht="16.5" thickBot="1">
      <c r="C5" s="1068" t="s">
        <v>690</v>
      </c>
      <c r="D5" s="1068"/>
    </row>
    <row r="6" spans="1:4" ht="15.75" customHeight="1">
      <c r="A6" s="1069" t="s">
        <v>645</v>
      </c>
      <c r="B6" s="1071" t="s">
        <v>164</v>
      </c>
      <c r="C6" s="1073" t="s">
        <v>88</v>
      </c>
      <c r="D6" s="1073" t="s">
        <v>596</v>
      </c>
    </row>
    <row r="7" spans="1:4" ht="11.25" customHeight="1">
      <c r="A7" s="1070"/>
      <c r="B7" s="1072"/>
      <c r="C7" s="1074"/>
      <c r="D7" s="1074"/>
    </row>
    <row r="8" spans="1:4" s="5" customFormat="1" ht="16.5" thickBot="1">
      <c r="A8" s="3" t="s">
        <v>217</v>
      </c>
      <c r="B8" s="4" t="s">
        <v>218</v>
      </c>
      <c r="C8" s="4" t="s">
        <v>219</v>
      </c>
      <c r="D8" s="4" t="s">
        <v>220</v>
      </c>
    </row>
    <row r="9" spans="1:4" s="8" customFormat="1" ht="15.75">
      <c r="A9" s="863" t="s">
        <v>740</v>
      </c>
      <c r="B9" s="7" t="s">
        <v>222</v>
      </c>
      <c r="C9" s="865">
        <v>0</v>
      </c>
      <c r="D9" s="865">
        <v>0</v>
      </c>
    </row>
    <row r="10" spans="1:4" s="8" customFormat="1" ht="15.75">
      <c r="A10" s="640" t="s">
        <v>741</v>
      </c>
      <c r="B10" s="18" t="s">
        <v>223</v>
      </c>
      <c r="C10" s="866">
        <v>129219</v>
      </c>
      <c r="D10" s="866">
        <v>12917085</v>
      </c>
    </row>
    <row r="11" spans="1:4" s="8" customFormat="1" ht="15.75">
      <c r="A11" s="640" t="s">
        <v>742</v>
      </c>
      <c r="B11" s="18" t="s">
        <v>224</v>
      </c>
      <c r="C11" s="866">
        <v>0</v>
      </c>
      <c r="D11" s="866">
        <v>183758</v>
      </c>
    </row>
    <row r="12" spans="1:4" s="650" customFormat="1" ht="15.75">
      <c r="A12" s="867" t="s">
        <v>743</v>
      </c>
      <c r="B12" s="868" t="s">
        <v>225</v>
      </c>
      <c r="C12" s="869">
        <f>SUM(C9:C11)</f>
        <v>129219</v>
      </c>
      <c r="D12" s="869">
        <f>SUM(D9:D11)</f>
        <v>13100843</v>
      </c>
    </row>
    <row r="13" spans="1:4" s="8" customFormat="1" ht="15.75">
      <c r="A13" s="641" t="s">
        <v>744</v>
      </c>
      <c r="B13" s="18" t="s">
        <v>226</v>
      </c>
      <c r="C13" s="646">
        <v>45348860</v>
      </c>
      <c r="D13" s="646">
        <v>66863824</v>
      </c>
    </row>
    <row r="14" spans="1:4" s="8" customFormat="1" ht="15.75">
      <c r="A14" s="641" t="s">
        <v>745</v>
      </c>
      <c r="B14" s="18" t="s">
        <v>227</v>
      </c>
      <c r="C14" s="646">
        <v>5664346</v>
      </c>
      <c r="D14" s="646">
        <v>6460700</v>
      </c>
    </row>
    <row r="15" spans="1:4" s="8" customFormat="1" ht="15.75">
      <c r="A15" s="641" t="s">
        <v>746</v>
      </c>
      <c r="B15" s="18" t="s">
        <v>228</v>
      </c>
      <c r="C15" s="646">
        <v>0</v>
      </c>
      <c r="D15" s="646">
        <v>0</v>
      </c>
    </row>
    <row r="16" spans="1:4" s="8" customFormat="1" ht="15.75">
      <c r="A16" s="641" t="s">
        <v>747</v>
      </c>
      <c r="B16" s="18" t="s">
        <v>229</v>
      </c>
      <c r="C16" s="646">
        <v>7000</v>
      </c>
      <c r="D16" s="646">
        <v>11000</v>
      </c>
    </row>
    <row r="17" spans="1:4" s="650" customFormat="1" ht="15.75">
      <c r="A17" s="9" t="s">
        <v>748</v>
      </c>
      <c r="B17" s="868" t="s">
        <v>230</v>
      </c>
      <c r="C17" s="651">
        <f>SUM(C13:C16)</f>
        <v>51020206</v>
      </c>
      <c r="D17" s="651">
        <f>SUM(D13:D16)</f>
        <v>73335524</v>
      </c>
    </row>
    <row r="18" spans="1:4" s="8" customFormat="1" ht="15.75">
      <c r="A18" s="641" t="s">
        <v>749</v>
      </c>
      <c r="B18" s="18" t="s">
        <v>231</v>
      </c>
      <c r="C18" s="646">
        <v>1494451</v>
      </c>
      <c r="D18" s="646">
        <v>18152985</v>
      </c>
    </row>
    <row r="19" spans="1:4" s="650" customFormat="1" ht="15.75">
      <c r="A19" s="641" t="s">
        <v>750</v>
      </c>
      <c r="B19" s="652" t="s">
        <v>232</v>
      </c>
      <c r="C19" s="646">
        <v>4014511</v>
      </c>
      <c r="D19" s="646">
        <v>7338406</v>
      </c>
    </row>
    <row r="20" spans="1:4" s="648" customFormat="1" ht="15.75">
      <c r="A20" s="641" t="s">
        <v>751</v>
      </c>
      <c r="B20" s="18" t="s">
        <v>233</v>
      </c>
      <c r="C20" s="646">
        <v>205621</v>
      </c>
      <c r="D20" s="646">
        <v>131941</v>
      </c>
    </row>
    <row r="21" spans="1:4" s="650" customFormat="1" ht="15.75">
      <c r="A21" s="9" t="s">
        <v>752</v>
      </c>
      <c r="B21" s="868" t="s">
        <v>234</v>
      </c>
      <c r="C21" s="651">
        <f>SUM(C18:C20)</f>
        <v>5714583</v>
      </c>
      <c r="D21" s="651">
        <f>SUM(D18:D20)</f>
        <v>25623332</v>
      </c>
    </row>
    <row r="22" spans="1:4" s="650" customFormat="1" ht="15.75">
      <c r="A22" s="641" t="s">
        <v>753</v>
      </c>
      <c r="B22" s="652" t="s">
        <v>235</v>
      </c>
      <c r="C22" s="646">
        <v>27662021</v>
      </c>
      <c r="D22" s="646">
        <v>42625234</v>
      </c>
    </row>
    <row r="23" spans="1:4" s="8" customFormat="1" ht="15.75">
      <c r="A23" s="641" t="s">
        <v>754</v>
      </c>
      <c r="B23" s="652" t="s">
        <v>236</v>
      </c>
      <c r="C23" s="646">
        <v>4689549</v>
      </c>
      <c r="D23" s="646">
        <v>6455235</v>
      </c>
    </row>
    <row r="24" spans="1:4" s="8" customFormat="1" ht="15.75">
      <c r="A24" s="641" t="s">
        <v>755</v>
      </c>
      <c r="B24" s="652" t="s">
        <v>237</v>
      </c>
      <c r="C24" s="646">
        <v>8609481</v>
      </c>
      <c r="D24" s="646">
        <v>10873308</v>
      </c>
    </row>
    <row r="25" spans="1:4" s="650" customFormat="1" ht="15.75">
      <c r="A25" s="9" t="s">
        <v>756</v>
      </c>
      <c r="B25" s="868" t="s">
        <v>238</v>
      </c>
      <c r="C25" s="651">
        <f>SUM(C22:C24)</f>
        <v>40961051</v>
      </c>
      <c r="D25" s="651">
        <f>SUM(D22:D24)</f>
        <v>59953777</v>
      </c>
    </row>
    <row r="26" spans="1:4" s="650" customFormat="1" ht="15.75">
      <c r="A26" s="9" t="s">
        <v>757</v>
      </c>
      <c r="B26" s="868" t="s">
        <v>239</v>
      </c>
      <c r="C26" s="651">
        <v>1340215</v>
      </c>
      <c r="D26" s="651">
        <v>618162</v>
      </c>
    </row>
    <row r="27" spans="1:4" s="650" customFormat="1" ht="15.75">
      <c r="A27" s="9" t="s">
        <v>758</v>
      </c>
      <c r="B27" s="868" t="s">
        <v>240</v>
      </c>
      <c r="C27" s="651">
        <v>1205847</v>
      </c>
      <c r="D27" s="651">
        <v>1694663</v>
      </c>
    </row>
    <row r="28" spans="1:4" s="870" customFormat="1" ht="18.75" customHeight="1">
      <c r="A28" s="653" t="s">
        <v>759</v>
      </c>
      <c r="B28" s="875" t="s">
        <v>241</v>
      </c>
      <c r="C28" s="654">
        <f>C12+C17-C21-C25-C26-C27</f>
        <v>1927729</v>
      </c>
      <c r="D28" s="654">
        <f>D12+D17-D21-D25-D26-D27</f>
        <v>-1453567</v>
      </c>
    </row>
    <row r="29" spans="1:4" s="650" customFormat="1" ht="15.75">
      <c r="A29" s="641" t="s">
        <v>766</v>
      </c>
      <c r="B29" s="652" t="s">
        <v>242</v>
      </c>
      <c r="C29" s="647">
        <v>493</v>
      </c>
      <c r="D29" s="647">
        <v>0</v>
      </c>
    </row>
    <row r="30" spans="1:4" s="650" customFormat="1" ht="15.75">
      <c r="A30" s="641" t="s">
        <v>760</v>
      </c>
      <c r="B30" s="652" t="s">
        <v>243</v>
      </c>
      <c r="C30" s="647">
        <v>291</v>
      </c>
      <c r="D30" s="647">
        <v>171</v>
      </c>
    </row>
    <row r="31" spans="1:4" s="650" customFormat="1" ht="15.75">
      <c r="A31" s="9" t="s">
        <v>761</v>
      </c>
      <c r="B31" s="868" t="s">
        <v>244</v>
      </c>
      <c r="C31" s="651">
        <f>SUM(C29:C30)</f>
        <v>784</v>
      </c>
      <c r="D31" s="651">
        <f>SUM(D29:D30)</f>
        <v>171</v>
      </c>
    </row>
    <row r="32" spans="1:4" s="8" customFormat="1" ht="15.75">
      <c r="A32" s="640" t="s">
        <v>762</v>
      </c>
      <c r="B32" s="18" t="s">
        <v>245</v>
      </c>
      <c r="C32" s="866">
        <v>0</v>
      </c>
      <c r="D32" s="866">
        <v>0</v>
      </c>
    </row>
    <row r="33" spans="1:4" s="650" customFormat="1" ht="15.75">
      <c r="A33" s="9" t="s">
        <v>763</v>
      </c>
      <c r="B33" s="868" t="s">
        <v>246</v>
      </c>
      <c r="C33" s="651">
        <f>C32</f>
        <v>0</v>
      </c>
      <c r="D33" s="651">
        <f>D32</f>
        <v>0</v>
      </c>
    </row>
    <row r="34" spans="1:4" s="870" customFormat="1" ht="18" customHeight="1">
      <c r="A34" s="876" t="s">
        <v>764</v>
      </c>
      <c r="B34" s="877" t="s">
        <v>247</v>
      </c>
      <c r="C34" s="878">
        <f>C31-C33</f>
        <v>784</v>
      </c>
      <c r="D34" s="878">
        <f>D31-D33</f>
        <v>171</v>
      </c>
    </row>
    <row r="35" spans="1:4" s="874" customFormat="1" ht="21.75" customHeight="1">
      <c r="A35" s="871" t="s">
        <v>765</v>
      </c>
      <c r="B35" s="872" t="s">
        <v>248</v>
      </c>
      <c r="C35" s="873">
        <f>C28+C34</f>
        <v>1928513</v>
      </c>
      <c r="D35" s="873">
        <f>D28+D34</f>
        <v>-1453396</v>
      </c>
    </row>
    <row r="36" spans="1:4" ht="15.75">
      <c r="A36" s="12"/>
      <c r="C36" s="13"/>
      <c r="D36" s="13"/>
    </row>
    <row r="37" spans="1:4" ht="15.75">
      <c r="A37" s="12"/>
      <c r="C37" s="13"/>
      <c r="D37" s="13"/>
    </row>
    <row r="38" spans="1:4" ht="15.75">
      <c r="A38" s="14"/>
      <c r="C38" s="13"/>
      <c r="D38" s="13"/>
    </row>
    <row r="39" spans="1:4" ht="15.75">
      <c r="A39" s="1083"/>
      <c r="B39" s="1083"/>
      <c r="C39" s="1083"/>
      <c r="D39" s="1083"/>
    </row>
    <row r="40" spans="1:4" ht="15.75">
      <c r="A40" s="1083"/>
      <c r="B40" s="1083"/>
      <c r="C40" s="1083"/>
      <c r="D40" s="1083"/>
    </row>
  </sheetData>
  <sheetProtection/>
  <mergeCells count="10">
    <mergeCell ref="A39:D39"/>
    <mergeCell ref="A40:D40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6" right="0.58" top="0.77" bottom="0.984251968503937" header="0.7874015748031497" footer="0.7874015748031497"/>
  <pageSetup fitToHeight="1" fitToWidth="1" horizontalDpi="600" verticalDpi="600" orientation="portrait" paperSize="9" scale="9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SheetLayoutView="100" zoomScalePageLayoutView="0" workbookViewId="0" topLeftCell="A8">
      <selection activeCell="D31" sqref="D31"/>
    </sheetView>
  </sheetViews>
  <sheetFormatPr defaultColWidth="10.375" defaultRowHeight="12.75"/>
  <cols>
    <col min="1" max="1" width="68.625" style="1" customWidth="1"/>
    <col min="2" max="2" width="6.125" style="2" customWidth="1"/>
    <col min="3" max="3" width="18.00390625" style="1" hidden="1" customWidth="1"/>
    <col min="4" max="4" width="34.125" style="1" customWidth="1"/>
    <col min="5" max="16384" width="10.375" style="1" customWidth="1"/>
  </cols>
  <sheetData>
    <row r="1" spans="1:4" ht="36.75" customHeight="1">
      <c r="A1" s="1066" t="s">
        <v>767</v>
      </c>
      <c r="B1" s="1067"/>
      <c r="C1" s="1067"/>
      <c r="D1" s="1067"/>
    </row>
    <row r="2" spans="1:4" ht="21" customHeight="1">
      <c r="A2" s="1066" t="s">
        <v>827</v>
      </c>
      <c r="B2" s="1066"/>
      <c r="C2" s="1066"/>
      <c r="D2" s="1066"/>
    </row>
    <row r="3" spans="1:4" ht="21" customHeight="1">
      <c r="A3" s="1066" t="s">
        <v>727</v>
      </c>
      <c r="B3" s="1066"/>
      <c r="C3" s="1066"/>
      <c r="D3" s="1066"/>
    </row>
    <row r="4" spans="1:4" ht="18.75" customHeight="1">
      <c r="A4" s="680"/>
      <c r="B4" s="681"/>
      <c r="C4" s="681"/>
      <c r="D4" s="711" t="s">
        <v>726</v>
      </c>
    </row>
    <row r="5" spans="3:4" ht="16.5" thickBot="1">
      <c r="C5" s="1068" t="s">
        <v>690</v>
      </c>
      <c r="D5" s="1068"/>
    </row>
    <row r="6" spans="1:4" ht="15.75" customHeight="1">
      <c r="A6" s="1069" t="s">
        <v>645</v>
      </c>
      <c r="B6" s="1071" t="s">
        <v>164</v>
      </c>
      <c r="C6" s="1073" t="s">
        <v>88</v>
      </c>
      <c r="D6" s="1073" t="s">
        <v>596</v>
      </c>
    </row>
    <row r="7" spans="1:4" ht="11.25" customHeight="1">
      <c r="A7" s="1070"/>
      <c r="B7" s="1072"/>
      <c r="C7" s="1074"/>
      <c r="D7" s="1074"/>
    </row>
    <row r="8" spans="1:4" s="5" customFormat="1" ht="16.5" thickBot="1">
      <c r="A8" s="3" t="s">
        <v>217</v>
      </c>
      <c r="B8" s="4" t="s">
        <v>218</v>
      </c>
      <c r="C8" s="4" t="s">
        <v>219</v>
      </c>
      <c r="D8" s="4" t="s">
        <v>219</v>
      </c>
    </row>
    <row r="9" spans="1:4" s="8" customFormat="1" ht="15.75">
      <c r="A9" s="863" t="s">
        <v>740</v>
      </c>
      <c r="B9" s="7" t="s">
        <v>222</v>
      </c>
      <c r="C9" s="865">
        <v>81695507</v>
      </c>
      <c r="D9" s="865">
        <v>74281251</v>
      </c>
    </row>
    <row r="10" spans="1:4" s="8" customFormat="1" ht="15.75">
      <c r="A10" s="640" t="s">
        <v>741</v>
      </c>
      <c r="B10" s="18" t="s">
        <v>223</v>
      </c>
      <c r="C10" s="866">
        <v>17021772</v>
      </c>
      <c r="D10" s="866">
        <v>18088988</v>
      </c>
    </row>
    <row r="11" spans="1:4" s="8" customFormat="1" ht="15.75">
      <c r="A11" s="640" t="s">
        <v>742</v>
      </c>
      <c r="B11" s="18" t="s">
        <v>224</v>
      </c>
      <c r="C11" s="866">
        <v>6314941</v>
      </c>
      <c r="D11" s="866">
        <v>5088138</v>
      </c>
    </row>
    <row r="12" spans="1:4" s="650" customFormat="1" ht="15.75">
      <c r="A12" s="867" t="s">
        <v>743</v>
      </c>
      <c r="B12" s="868" t="s">
        <v>225</v>
      </c>
      <c r="C12" s="869">
        <f>SUM(C9:C11)</f>
        <v>105032220</v>
      </c>
      <c r="D12" s="869">
        <f>SUM(D9:D11)</f>
        <v>97458377</v>
      </c>
    </row>
    <row r="13" spans="1:4" s="8" customFormat="1" ht="15.75">
      <c r="A13" s="641" t="s">
        <v>744</v>
      </c>
      <c r="B13" s="18" t="s">
        <v>226</v>
      </c>
      <c r="C13" s="646">
        <v>118470957</v>
      </c>
      <c r="D13" s="646">
        <v>115860252</v>
      </c>
    </row>
    <row r="14" spans="1:4" s="8" customFormat="1" ht="15.75">
      <c r="A14" s="641" t="s">
        <v>745</v>
      </c>
      <c r="B14" s="18" t="s">
        <v>227</v>
      </c>
      <c r="C14" s="646">
        <v>40283573</v>
      </c>
      <c r="D14" s="646">
        <v>56920051</v>
      </c>
    </row>
    <row r="15" spans="1:4" s="8" customFormat="1" ht="15.75">
      <c r="A15" s="641" t="s">
        <v>746</v>
      </c>
      <c r="B15" s="18" t="s">
        <v>228</v>
      </c>
      <c r="C15" s="646">
        <v>1207402</v>
      </c>
      <c r="D15" s="646">
        <v>5791144</v>
      </c>
    </row>
    <row r="16" spans="1:4" s="8" customFormat="1" ht="15.75">
      <c r="A16" s="641" t="s">
        <v>747</v>
      </c>
      <c r="B16" s="18" t="s">
        <v>229</v>
      </c>
      <c r="C16" s="646">
        <v>8576347</v>
      </c>
      <c r="D16" s="646">
        <v>3728968</v>
      </c>
    </row>
    <row r="17" spans="1:4" s="650" customFormat="1" ht="15.75">
      <c r="A17" s="9" t="s">
        <v>748</v>
      </c>
      <c r="B17" s="868" t="s">
        <v>230</v>
      </c>
      <c r="C17" s="651">
        <f>SUM(C13:C16)</f>
        <v>168538279</v>
      </c>
      <c r="D17" s="651">
        <f>SUM(D13:D16)</f>
        <v>182300415</v>
      </c>
    </row>
    <row r="18" spans="1:4" s="8" customFormat="1" ht="15.75">
      <c r="A18" s="641" t="s">
        <v>749</v>
      </c>
      <c r="B18" s="18" t="s">
        <v>231</v>
      </c>
      <c r="C18" s="646">
        <v>22150684</v>
      </c>
      <c r="D18" s="646">
        <v>23963658</v>
      </c>
    </row>
    <row r="19" spans="1:4" s="650" customFormat="1" ht="15.75">
      <c r="A19" s="641" t="s">
        <v>750</v>
      </c>
      <c r="B19" s="652" t="s">
        <v>232</v>
      </c>
      <c r="C19" s="646">
        <v>29261145</v>
      </c>
      <c r="D19" s="646">
        <v>35154125</v>
      </c>
    </row>
    <row r="20" spans="1:4" s="648" customFormat="1" ht="15.75">
      <c r="A20" s="641" t="s">
        <v>751</v>
      </c>
      <c r="B20" s="18" t="s">
        <v>233</v>
      </c>
      <c r="C20" s="646">
        <v>437957</v>
      </c>
      <c r="D20" s="646">
        <v>790972</v>
      </c>
    </row>
    <row r="21" spans="1:4" s="650" customFormat="1" ht="15.75">
      <c r="A21" s="9" t="s">
        <v>752</v>
      </c>
      <c r="B21" s="868" t="s">
        <v>234</v>
      </c>
      <c r="C21" s="651">
        <f>SUM(C18:C20)</f>
        <v>51849786</v>
      </c>
      <c r="D21" s="651">
        <f>SUM(D18:D20)</f>
        <v>59908755</v>
      </c>
    </row>
    <row r="22" spans="1:4" s="650" customFormat="1" ht="15.75">
      <c r="A22" s="641" t="s">
        <v>753</v>
      </c>
      <c r="B22" s="652" t="s">
        <v>235</v>
      </c>
      <c r="C22" s="646">
        <v>40133143</v>
      </c>
      <c r="D22" s="646">
        <v>75223068</v>
      </c>
    </row>
    <row r="23" spans="1:4" s="8" customFormat="1" ht="15.75">
      <c r="A23" s="641" t="s">
        <v>754</v>
      </c>
      <c r="B23" s="652" t="s">
        <v>236</v>
      </c>
      <c r="C23" s="646">
        <v>10969034</v>
      </c>
      <c r="D23" s="646">
        <v>27335726</v>
      </c>
    </row>
    <row r="24" spans="1:4" s="8" customFormat="1" ht="15.75">
      <c r="A24" s="641" t="s">
        <v>755</v>
      </c>
      <c r="B24" s="652" t="s">
        <v>237</v>
      </c>
      <c r="C24" s="646">
        <v>12737712</v>
      </c>
      <c r="D24" s="646">
        <v>22417608</v>
      </c>
    </row>
    <row r="25" spans="1:4" s="650" customFormat="1" ht="15.75">
      <c r="A25" s="9" t="s">
        <v>756</v>
      </c>
      <c r="B25" s="868" t="s">
        <v>238</v>
      </c>
      <c r="C25" s="651">
        <f>SUM(C22:C24)</f>
        <v>63839889</v>
      </c>
      <c r="D25" s="651">
        <f>SUM(D22:D24)</f>
        <v>124976402</v>
      </c>
    </row>
    <row r="26" spans="1:4" s="650" customFormat="1" ht="15.75">
      <c r="A26" s="9" t="s">
        <v>757</v>
      </c>
      <c r="B26" s="868" t="s">
        <v>239</v>
      </c>
      <c r="C26" s="651">
        <v>35900525</v>
      </c>
      <c r="D26" s="651">
        <v>42646157</v>
      </c>
    </row>
    <row r="27" spans="1:4" s="650" customFormat="1" ht="15.75">
      <c r="A27" s="9" t="s">
        <v>758</v>
      </c>
      <c r="B27" s="868" t="s">
        <v>240</v>
      </c>
      <c r="C27" s="651">
        <v>111501205</v>
      </c>
      <c r="D27" s="651">
        <v>75904797</v>
      </c>
    </row>
    <row r="28" spans="1:4" s="870" customFormat="1" ht="19.5" customHeight="1">
      <c r="A28" s="653" t="s">
        <v>759</v>
      </c>
      <c r="B28" s="875" t="s">
        <v>241</v>
      </c>
      <c r="C28" s="654">
        <f>C12+C17-C21-C25-C26-C27</f>
        <v>10479094</v>
      </c>
      <c r="D28" s="654">
        <f>D12+D17-D21-D25-D26-D27</f>
        <v>-23677319</v>
      </c>
    </row>
    <row r="29" spans="1:4" s="650" customFormat="1" ht="15.75">
      <c r="A29" s="641" t="s">
        <v>766</v>
      </c>
      <c r="B29" s="652" t="s">
        <v>242</v>
      </c>
      <c r="C29" s="647">
        <v>276626</v>
      </c>
      <c r="D29" s="647">
        <v>171</v>
      </c>
    </row>
    <row r="30" spans="1:4" s="650" customFormat="1" ht="15.75">
      <c r="A30" s="641" t="s">
        <v>760</v>
      </c>
      <c r="B30" s="652" t="s">
        <v>243</v>
      </c>
      <c r="C30" s="647">
        <v>276626</v>
      </c>
      <c r="D30" s="647">
        <v>4120</v>
      </c>
    </row>
    <row r="31" spans="1:4" s="650" customFormat="1" ht="15.75">
      <c r="A31" s="9" t="s">
        <v>761</v>
      </c>
      <c r="B31" s="868" t="s">
        <v>244</v>
      </c>
      <c r="C31" s="651">
        <f>C30</f>
        <v>276626</v>
      </c>
      <c r="D31" s="651">
        <f>SUM(D29:D30)</f>
        <v>4291</v>
      </c>
    </row>
    <row r="32" spans="1:4" s="8" customFormat="1" ht="15.75">
      <c r="A32" s="640" t="s">
        <v>762</v>
      </c>
      <c r="B32" s="18" t="s">
        <v>245</v>
      </c>
      <c r="C32" s="866">
        <v>337</v>
      </c>
      <c r="D32" s="866">
        <v>0</v>
      </c>
    </row>
    <row r="33" spans="1:4" s="650" customFormat="1" ht="15.75">
      <c r="A33" s="9" t="s">
        <v>763</v>
      </c>
      <c r="B33" s="868" t="s">
        <v>246</v>
      </c>
      <c r="C33" s="651">
        <f>C32</f>
        <v>337</v>
      </c>
      <c r="D33" s="651">
        <f>D32</f>
        <v>0</v>
      </c>
    </row>
    <row r="34" spans="1:4" s="870" customFormat="1" ht="18" customHeight="1">
      <c r="A34" s="876" t="s">
        <v>764</v>
      </c>
      <c r="B34" s="877" t="s">
        <v>247</v>
      </c>
      <c r="C34" s="878">
        <f>C31-C33</f>
        <v>276289</v>
      </c>
      <c r="D34" s="878">
        <f>D31-D33</f>
        <v>4291</v>
      </c>
    </row>
    <row r="35" spans="1:4" s="874" customFormat="1" ht="21.75" customHeight="1">
      <c r="A35" s="871" t="s">
        <v>765</v>
      </c>
      <c r="B35" s="872" t="s">
        <v>248</v>
      </c>
      <c r="C35" s="873">
        <f>C28+C34</f>
        <v>10755383</v>
      </c>
      <c r="D35" s="873">
        <f>D28+D34</f>
        <v>-23673028</v>
      </c>
    </row>
    <row r="36" spans="1:4" ht="15.75">
      <c r="A36" s="12"/>
      <c r="C36" s="13"/>
      <c r="D36" s="13"/>
    </row>
    <row r="37" spans="1:4" ht="15.75">
      <c r="A37" s="12"/>
      <c r="C37" s="13"/>
      <c r="D37" s="13"/>
    </row>
    <row r="38" spans="1:4" ht="15.75">
      <c r="A38" s="14"/>
      <c r="C38" s="13"/>
      <c r="D38" s="13"/>
    </row>
    <row r="39" spans="1:4" ht="15.75">
      <c r="A39" s="1083"/>
      <c r="B39" s="1083"/>
      <c r="C39" s="1083"/>
      <c r="D39" s="1083"/>
    </row>
    <row r="40" spans="1:4" ht="15.75">
      <c r="A40" s="1083"/>
      <c r="B40" s="1083"/>
      <c r="C40" s="1083"/>
      <c r="D40" s="1083"/>
    </row>
  </sheetData>
  <sheetProtection/>
  <mergeCells count="10">
    <mergeCell ref="A39:D39"/>
    <mergeCell ref="A40:D40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6" right="0.58" top="0.77" bottom="0.984251968503937" header="0.7874015748031497" footer="0.7874015748031497"/>
  <pageSetup fitToHeight="1" fitToWidth="1" horizontalDpi="600" verticalDpi="600" orientation="portrait" paperSize="9" scale="9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F14" sqref="A1:F14"/>
    </sheetView>
  </sheetViews>
  <sheetFormatPr defaultColWidth="9.00390625" defaultRowHeight="12.75"/>
  <cols>
    <col min="1" max="1" width="9.375" style="40" customWidth="1"/>
    <col min="2" max="2" width="50.375" style="40" customWidth="1"/>
    <col min="3" max="4" width="23.00390625" style="40" customWidth="1"/>
    <col min="5" max="5" width="27.00390625" style="40" customWidth="1"/>
    <col min="6" max="6" width="5.50390625" style="40" customWidth="1"/>
    <col min="7" max="16384" width="9.375" style="40" customWidth="1"/>
  </cols>
  <sheetData>
    <row r="1" spans="1:6" ht="12.75">
      <c r="A1" s="39"/>
      <c r="F1" s="1089"/>
    </row>
    <row r="2" spans="1:6" ht="33" customHeight="1">
      <c r="A2" s="1086" t="s">
        <v>832</v>
      </c>
      <c r="B2" s="1086"/>
      <c r="C2" s="1086"/>
      <c r="D2" s="1086"/>
      <c r="E2" s="1086"/>
      <c r="F2" s="1089"/>
    </row>
    <row r="3" spans="1:6" ht="33" customHeight="1">
      <c r="A3" s="682"/>
      <c r="B3" s="682"/>
      <c r="C3" s="682"/>
      <c r="D3" s="682"/>
      <c r="E3" s="712" t="s">
        <v>598</v>
      </c>
      <c r="F3" s="1089"/>
    </row>
    <row r="4" spans="1:6" ht="16.5" thickBot="1">
      <c r="A4" s="41"/>
      <c r="E4" s="713" t="s">
        <v>690</v>
      </c>
      <c r="F4" s="1089"/>
    </row>
    <row r="5" spans="1:8" ht="63.75" thickBot="1">
      <c r="A5" s="42" t="s">
        <v>216</v>
      </c>
      <c r="B5" s="43" t="s">
        <v>295</v>
      </c>
      <c r="C5" s="43" t="s">
        <v>296</v>
      </c>
      <c r="D5" s="43" t="s">
        <v>297</v>
      </c>
      <c r="E5" s="44" t="s">
        <v>298</v>
      </c>
      <c r="F5" s="1089"/>
      <c r="H5" s="39"/>
    </row>
    <row r="6" spans="1:12" ht="16.5">
      <c r="A6" s="45" t="s">
        <v>283</v>
      </c>
      <c r="B6" s="46" t="s">
        <v>597</v>
      </c>
      <c r="C6" s="737"/>
      <c r="D6" s="47">
        <v>1700000</v>
      </c>
      <c r="E6" s="48"/>
      <c r="F6" s="1089"/>
      <c r="H6" s="1086"/>
      <c r="I6" s="1086"/>
      <c r="J6" s="1086"/>
      <c r="K6" s="1086"/>
      <c r="L6" s="1086"/>
    </row>
    <row r="7" spans="1:6" ht="15.75">
      <c r="A7" s="49" t="s">
        <v>284</v>
      </c>
      <c r="B7" s="50"/>
      <c r="C7" s="51"/>
      <c r="D7" s="52"/>
      <c r="E7" s="53"/>
      <c r="F7" s="1089"/>
    </row>
    <row r="8" spans="1:6" ht="15.75">
      <c r="A8" s="49" t="s">
        <v>285</v>
      </c>
      <c r="B8" s="50"/>
      <c r="C8" s="51"/>
      <c r="D8" s="52"/>
      <c r="E8" s="53"/>
      <c r="F8" s="1089"/>
    </row>
    <row r="9" spans="1:6" ht="15.75">
      <c r="A9" s="49" t="s">
        <v>286</v>
      </c>
      <c r="B9" s="50"/>
      <c r="C9" s="51"/>
      <c r="D9" s="52"/>
      <c r="E9" s="53"/>
      <c r="F9" s="1089"/>
    </row>
    <row r="10" spans="1:6" ht="16.5" thickBot="1">
      <c r="A10" s="49" t="s">
        <v>287</v>
      </c>
      <c r="B10" s="50"/>
      <c r="C10" s="51"/>
      <c r="D10" s="52"/>
      <c r="E10" s="53"/>
      <c r="F10" s="1089"/>
    </row>
    <row r="11" spans="1:6" ht="16.5" thickBot="1">
      <c r="A11" s="1087" t="s">
        <v>299</v>
      </c>
      <c r="B11" s="1088"/>
      <c r="C11" s="54"/>
      <c r="D11" s="55">
        <f>IF(SUM(D6:D10)=0,"",SUM(D6:D10))</f>
        <v>1700000</v>
      </c>
      <c r="E11" s="56">
        <f>IF(SUM(E6:E10)=0,"",SUM(E6:E10))</f>
      </c>
      <c r="F11" s="1089"/>
    </row>
    <row r="12" ht="15.75">
      <c r="A12" s="41"/>
    </row>
  </sheetData>
  <sheetProtection/>
  <mergeCells count="4">
    <mergeCell ref="A2:E2"/>
    <mergeCell ref="A11:B11"/>
    <mergeCell ref="F1:F11"/>
    <mergeCell ref="H6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24">
      <selection activeCell="A57" sqref="A57:IV57"/>
    </sheetView>
  </sheetViews>
  <sheetFormatPr defaultColWidth="10.625" defaultRowHeight="12.75"/>
  <cols>
    <col min="1" max="1" width="8.375" style="151" customWidth="1"/>
    <col min="2" max="2" width="52.125" style="151" customWidth="1"/>
    <col min="3" max="3" width="17.875" style="151" customWidth="1"/>
    <col min="4" max="4" width="16.875" style="151" customWidth="1"/>
    <col min="5" max="5" width="16.00390625" style="151" customWidth="1"/>
    <col min="6" max="16384" width="10.625" style="151" customWidth="1"/>
  </cols>
  <sheetData>
    <row r="1" spans="1:5" ht="30" customHeight="1">
      <c r="A1" s="931" t="s">
        <v>413</v>
      </c>
      <c r="B1" s="931"/>
      <c r="C1" s="931"/>
      <c r="D1" s="931"/>
      <c r="E1" s="931"/>
    </row>
    <row r="2" spans="1:5" ht="18" customHeight="1">
      <c r="A2" s="932" t="s">
        <v>782</v>
      </c>
      <c r="B2" s="932"/>
      <c r="C2" s="932"/>
      <c r="D2" s="932"/>
      <c r="E2" s="932"/>
    </row>
    <row r="3" spans="1:5" ht="19.5" customHeight="1">
      <c r="A3" s="153"/>
      <c r="B3" s="154"/>
      <c r="C3" s="152"/>
      <c r="D3" s="933" t="s">
        <v>600</v>
      </c>
      <c r="E3" s="933"/>
    </row>
    <row r="4" spans="1:5" ht="13.5" thickBot="1">
      <c r="A4" s="155"/>
      <c r="B4" s="155"/>
      <c r="C4" s="156"/>
      <c r="D4" s="934" t="s">
        <v>690</v>
      </c>
      <c r="E4" s="934"/>
    </row>
    <row r="5" spans="1:5" ht="38.25" customHeight="1" thickBot="1" thickTop="1">
      <c r="A5" s="184" t="s">
        <v>343</v>
      </c>
      <c r="B5" s="185" t="s">
        <v>344</v>
      </c>
      <c r="C5" s="159" t="s">
        <v>783</v>
      </c>
      <c r="D5" s="159" t="s">
        <v>776</v>
      </c>
      <c r="E5" s="159" t="s">
        <v>777</v>
      </c>
    </row>
    <row r="6" spans="1:5" ht="12.75" customHeight="1" thickTop="1">
      <c r="A6" s="160" t="s">
        <v>270</v>
      </c>
      <c r="B6" s="161" t="s">
        <v>218</v>
      </c>
      <c r="C6" s="161" t="s">
        <v>219</v>
      </c>
      <c r="D6" s="161" t="s">
        <v>220</v>
      </c>
      <c r="E6" s="161" t="s">
        <v>221</v>
      </c>
    </row>
    <row r="7" spans="1:5" s="187" customFormat="1" ht="21.75" customHeight="1">
      <c r="A7" s="186" t="s">
        <v>414</v>
      </c>
      <c r="B7" s="163" t="s">
        <v>415</v>
      </c>
      <c r="C7" s="714">
        <f>C8+C15</f>
        <v>54033000</v>
      </c>
      <c r="D7" s="164">
        <f>D8+D15</f>
        <v>55408118</v>
      </c>
      <c r="E7" s="714">
        <f>E8+E15</f>
        <v>54416869</v>
      </c>
    </row>
    <row r="8" spans="1:5" s="188" customFormat="1" ht="21.75" customHeight="1">
      <c r="A8" s="189" t="s">
        <v>416</v>
      </c>
      <c r="B8" s="168" t="s">
        <v>417</v>
      </c>
      <c r="C8" s="716">
        <f>SUM(C9:C14)</f>
        <v>37753000</v>
      </c>
      <c r="D8" s="169">
        <f>SUM(D9:D14)</f>
        <v>38331118</v>
      </c>
      <c r="E8" s="716">
        <f>SUM(E9:E14)</f>
        <v>37382401</v>
      </c>
    </row>
    <row r="9" spans="1:5" s="188" customFormat="1" ht="22.5" customHeight="1" hidden="1">
      <c r="A9" s="189" t="s">
        <v>418</v>
      </c>
      <c r="B9" s="168" t="s">
        <v>419</v>
      </c>
      <c r="C9" s="716">
        <v>34830000</v>
      </c>
      <c r="D9" s="169">
        <v>33943596</v>
      </c>
      <c r="E9" s="716">
        <v>33665826</v>
      </c>
    </row>
    <row r="10" spans="1:5" s="188" customFormat="1" ht="22.5" customHeight="1" hidden="1">
      <c r="A10" s="189" t="s">
        <v>420</v>
      </c>
      <c r="B10" s="168" t="s">
        <v>421</v>
      </c>
      <c r="C10" s="716">
        <v>0</v>
      </c>
      <c r="D10" s="169">
        <v>50000</v>
      </c>
      <c r="E10" s="716">
        <v>50000</v>
      </c>
    </row>
    <row r="11" spans="1:5" s="188" customFormat="1" ht="21.75" customHeight="1" hidden="1">
      <c r="A11" s="189" t="s">
        <v>422</v>
      </c>
      <c r="B11" s="168" t="s">
        <v>423</v>
      </c>
      <c r="C11" s="716">
        <v>1648000</v>
      </c>
      <c r="D11" s="716">
        <v>2788822</v>
      </c>
      <c r="E11" s="716">
        <v>2326595</v>
      </c>
    </row>
    <row r="12" spans="1:5" s="188" customFormat="1" ht="21.75" customHeight="1" hidden="1">
      <c r="A12" s="189" t="s">
        <v>424</v>
      </c>
      <c r="B12" s="168" t="s">
        <v>425</v>
      </c>
      <c r="C12" s="716">
        <v>36000</v>
      </c>
      <c r="D12" s="716">
        <v>36000</v>
      </c>
      <c r="E12" s="716">
        <v>29400</v>
      </c>
    </row>
    <row r="13" spans="1:5" s="188" customFormat="1" ht="21.75" customHeight="1" hidden="1">
      <c r="A13" s="189" t="s">
        <v>426</v>
      </c>
      <c r="B13" s="168" t="s">
        <v>427</v>
      </c>
      <c r="C13" s="716">
        <v>534000</v>
      </c>
      <c r="D13" s="716">
        <v>495000</v>
      </c>
      <c r="E13" s="716">
        <v>403500</v>
      </c>
    </row>
    <row r="14" spans="1:5" s="188" customFormat="1" ht="21.75" customHeight="1" hidden="1">
      <c r="A14" s="189" t="s">
        <v>428</v>
      </c>
      <c r="B14" s="168" t="s">
        <v>429</v>
      </c>
      <c r="C14" s="716">
        <v>705000</v>
      </c>
      <c r="D14" s="716">
        <v>1017700</v>
      </c>
      <c r="E14" s="716">
        <v>907080</v>
      </c>
    </row>
    <row r="15" spans="1:5" s="188" customFormat="1" ht="21.75" customHeight="1">
      <c r="A15" s="189" t="s">
        <v>430</v>
      </c>
      <c r="B15" s="168" t="s">
        <v>431</v>
      </c>
      <c r="C15" s="716">
        <f>SUM(C16:C18)</f>
        <v>16280000</v>
      </c>
      <c r="D15" s="169">
        <f>SUM(D16:D18)</f>
        <v>17077000</v>
      </c>
      <c r="E15" s="716">
        <f>SUM(E16:E18)</f>
        <v>17034468</v>
      </c>
    </row>
    <row r="16" spans="1:5" s="188" customFormat="1" ht="21.75" customHeight="1" hidden="1">
      <c r="A16" s="189" t="s">
        <v>432</v>
      </c>
      <c r="B16" s="168" t="s">
        <v>433</v>
      </c>
      <c r="C16" s="716">
        <v>13500000</v>
      </c>
      <c r="D16" s="169">
        <v>14310000</v>
      </c>
      <c r="E16" s="716">
        <v>14290724</v>
      </c>
    </row>
    <row r="17" spans="1:5" s="188" customFormat="1" ht="28.5" customHeight="1" hidden="1">
      <c r="A17" s="189" t="s">
        <v>434</v>
      </c>
      <c r="B17" s="168" t="s">
        <v>435</v>
      </c>
      <c r="C17" s="716">
        <v>2280000</v>
      </c>
      <c r="D17" s="169">
        <v>2365000</v>
      </c>
      <c r="E17" s="716">
        <v>2343750</v>
      </c>
    </row>
    <row r="18" spans="1:5" s="188" customFormat="1" ht="21.75" customHeight="1" hidden="1">
      <c r="A18" s="189" t="s">
        <v>436</v>
      </c>
      <c r="B18" s="168" t="s">
        <v>437</v>
      </c>
      <c r="C18" s="716">
        <v>500000</v>
      </c>
      <c r="D18" s="169">
        <v>402000</v>
      </c>
      <c r="E18" s="716">
        <v>399994</v>
      </c>
    </row>
    <row r="19" spans="1:5" s="187" customFormat="1" ht="34.5" customHeight="1">
      <c r="A19" s="190" t="s">
        <v>438</v>
      </c>
      <c r="B19" s="191" t="s">
        <v>439</v>
      </c>
      <c r="C19" s="718">
        <v>11799356</v>
      </c>
      <c r="D19" s="174">
        <v>13125627</v>
      </c>
      <c r="E19" s="718">
        <v>12667004</v>
      </c>
    </row>
    <row r="20" spans="1:5" s="187" customFormat="1" ht="21.75" customHeight="1">
      <c r="A20" s="190" t="s">
        <v>440</v>
      </c>
      <c r="B20" s="173" t="s">
        <v>441</v>
      </c>
      <c r="C20" s="722">
        <f>C21+C24+C27+C35+C34</f>
        <v>40697400</v>
      </c>
      <c r="D20" s="179">
        <f>D21+D24+D27+D34+D35</f>
        <v>47225429</v>
      </c>
      <c r="E20" s="722">
        <f>E21+E24+E27+E34+E35</f>
        <v>38578426</v>
      </c>
    </row>
    <row r="21" spans="1:5" s="188" customFormat="1" ht="21.75" customHeight="1">
      <c r="A21" s="189" t="s">
        <v>442</v>
      </c>
      <c r="B21" s="168" t="s">
        <v>443</v>
      </c>
      <c r="C21" s="716">
        <f>SUM(C22:C23)</f>
        <v>5480000</v>
      </c>
      <c r="D21" s="169">
        <f>SUM(D22:D23)</f>
        <v>6239334</v>
      </c>
      <c r="E21" s="716">
        <f>SUM(E22:E23)</f>
        <v>5279629</v>
      </c>
    </row>
    <row r="22" spans="1:5" s="188" customFormat="1" ht="21.75" customHeight="1" hidden="1">
      <c r="A22" s="189" t="s">
        <v>444</v>
      </c>
      <c r="B22" s="168" t="s">
        <v>445</v>
      </c>
      <c r="C22" s="716">
        <v>1420000</v>
      </c>
      <c r="D22" s="169">
        <v>1270000</v>
      </c>
      <c r="E22" s="716">
        <v>661884</v>
      </c>
    </row>
    <row r="23" spans="1:5" s="188" customFormat="1" ht="21.75" customHeight="1" hidden="1">
      <c r="A23" s="189" t="s">
        <v>446</v>
      </c>
      <c r="B23" s="168" t="s">
        <v>447</v>
      </c>
      <c r="C23" s="716">
        <v>4060000</v>
      </c>
      <c r="D23" s="169">
        <v>4969334</v>
      </c>
      <c r="E23" s="716">
        <v>4617745</v>
      </c>
    </row>
    <row r="24" spans="1:5" s="188" customFormat="1" ht="21.75" customHeight="1">
      <c r="A24" s="189" t="s">
        <v>448</v>
      </c>
      <c r="B24" s="168" t="s">
        <v>449</v>
      </c>
      <c r="C24" s="716">
        <f>SUM(C25:C26)</f>
        <v>715000</v>
      </c>
      <c r="D24" s="169">
        <f>SUM(D25:D26)</f>
        <v>853500</v>
      </c>
      <c r="E24" s="716">
        <f>SUM(E25:E26)</f>
        <v>722952</v>
      </c>
    </row>
    <row r="25" spans="1:5" s="188" customFormat="1" ht="21.75" customHeight="1" hidden="1">
      <c r="A25" s="189" t="s">
        <v>450</v>
      </c>
      <c r="B25" s="168" t="s">
        <v>451</v>
      </c>
      <c r="C25" s="716">
        <v>250000</v>
      </c>
      <c r="D25" s="169">
        <v>345000</v>
      </c>
      <c r="E25" s="716">
        <v>274916</v>
      </c>
    </row>
    <row r="26" spans="1:5" s="188" customFormat="1" ht="21.75" customHeight="1" hidden="1">
      <c r="A26" s="189" t="s">
        <v>452</v>
      </c>
      <c r="B26" s="168" t="s">
        <v>453</v>
      </c>
      <c r="C26" s="716">
        <v>465000</v>
      </c>
      <c r="D26" s="169">
        <v>508500</v>
      </c>
      <c r="E26" s="716">
        <v>448036</v>
      </c>
    </row>
    <row r="27" spans="1:5" s="188" customFormat="1" ht="21.75" customHeight="1">
      <c r="A27" s="189" t="s">
        <v>454</v>
      </c>
      <c r="B27" s="168" t="s">
        <v>455</v>
      </c>
      <c r="C27" s="716">
        <f>SUM(C28:C33)</f>
        <v>24765000</v>
      </c>
      <c r="D27" s="169">
        <f>SUM(D28:D33)</f>
        <v>29263772</v>
      </c>
      <c r="E27" s="716">
        <f>SUM(E28:E33)</f>
        <v>23683037</v>
      </c>
    </row>
    <row r="28" spans="1:5" s="188" customFormat="1" ht="21.75" customHeight="1" hidden="1">
      <c r="A28" s="189" t="s">
        <v>456</v>
      </c>
      <c r="B28" s="170" t="s">
        <v>457</v>
      </c>
      <c r="C28" s="716">
        <v>6930000</v>
      </c>
      <c r="D28" s="169">
        <v>7465000</v>
      </c>
      <c r="E28" s="716">
        <v>7393688</v>
      </c>
    </row>
    <row r="29" spans="1:5" s="188" customFormat="1" ht="21.75" customHeight="1" hidden="1">
      <c r="A29" s="189" t="s">
        <v>458</v>
      </c>
      <c r="B29" s="170" t="s">
        <v>459</v>
      </c>
      <c r="C29" s="716">
        <v>400000</v>
      </c>
      <c r="D29" s="169">
        <v>535000</v>
      </c>
      <c r="E29" s="716">
        <v>423705</v>
      </c>
    </row>
    <row r="30" spans="1:5" s="188" customFormat="1" ht="21.75" customHeight="1" hidden="1">
      <c r="A30" s="189" t="s">
        <v>460</v>
      </c>
      <c r="B30" s="168" t="s">
        <v>461</v>
      </c>
      <c r="C30" s="716">
        <v>2535000</v>
      </c>
      <c r="D30" s="169">
        <v>2653250</v>
      </c>
      <c r="E30" s="716">
        <v>2309255</v>
      </c>
    </row>
    <row r="31" spans="1:5" s="188" customFormat="1" ht="21.75" customHeight="1" hidden="1">
      <c r="A31" s="189" t="s">
        <v>606</v>
      </c>
      <c r="B31" s="168" t="s">
        <v>607</v>
      </c>
      <c r="C31" s="716">
        <v>575000</v>
      </c>
      <c r="D31" s="169">
        <v>754000</v>
      </c>
      <c r="E31" s="716">
        <v>659031</v>
      </c>
    </row>
    <row r="32" spans="1:5" s="188" customFormat="1" ht="21.75" customHeight="1" hidden="1">
      <c r="A32" s="189" t="s">
        <v>462</v>
      </c>
      <c r="B32" s="168" t="s">
        <v>463</v>
      </c>
      <c r="C32" s="716">
        <v>8480000</v>
      </c>
      <c r="D32" s="169">
        <v>12135822</v>
      </c>
      <c r="E32" s="716">
        <v>7489018</v>
      </c>
    </row>
    <row r="33" spans="1:5" s="188" customFormat="1" ht="21.75" customHeight="1" hidden="1">
      <c r="A33" s="189" t="s">
        <v>464</v>
      </c>
      <c r="B33" s="168" t="s">
        <v>465</v>
      </c>
      <c r="C33" s="716">
        <v>5845000</v>
      </c>
      <c r="D33" s="169">
        <v>5720700</v>
      </c>
      <c r="E33" s="716">
        <v>5408340</v>
      </c>
    </row>
    <row r="34" spans="1:5" s="188" customFormat="1" ht="21.75" customHeight="1">
      <c r="A34" s="906" t="s">
        <v>466</v>
      </c>
      <c r="B34" s="907" t="s">
        <v>467</v>
      </c>
      <c r="C34" s="719">
        <v>550000</v>
      </c>
      <c r="D34" s="176">
        <v>869758</v>
      </c>
      <c r="E34" s="719">
        <v>677204</v>
      </c>
    </row>
    <row r="35" spans="1:5" s="188" customFormat="1" ht="21.75" customHeight="1">
      <c r="A35" s="189" t="s">
        <v>468</v>
      </c>
      <c r="B35" s="168" t="s">
        <v>469</v>
      </c>
      <c r="C35" s="716">
        <f>SUM(C36:C38)</f>
        <v>9187400</v>
      </c>
      <c r="D35" s="169">
        <f>SUM(D36:D38)</f>
        <v>9999065</v>
      </c>
      <c r="E35" s="716">
        <f>SUM(E36:E38)</f>
        <v>8215604</v>
      </c>
    </row>
    <row r="36" spans="1:5" s="188" customFormat="1" ht="21.75" customHeight="1" hidden="1">
      <c r="A36" s="189" t="s">
        <v>470</v>
      </c>
      <c r="B36" s="168" t="s">
        <v>205</v>
      </c>
      <c r="C36" s="728">
        <v>7317400</v>
      </c>
      <c r="D36" s="444">
        <v>6674065</v>
      </c>
      <c r="E36" s="728">
        <v>5224627</v>
      </c>
    </row>
    <row r="37" spans="1:5" s="188" customFormat="1" ht="21.75" customHeight="1" hidden="1">
      <c r="A37" s="189" t="s">
        <v>682</v>
      </c>
      <c r="B37" s="168" t="s">
        <v>683</v>
      </c>
      <c r="C37" s="832">
        <v>0</v>
      </c>
      <c r="D37" s="444">
        <v>1029000</v>
      </c>
      <c r="E37" s="728">
        <v>1029000</v>
      </c>
    </row>
    <row r="38" spans="1:5" s="188" customFormat="1" ht="21.75" customHeight="1" hidden="1">
      <c r="A38" s="189" t="s">
        <v>471</v>
      </c>
      <c r="B38" s="168" t="s">
        <v>472</v>
      </c>
      <c r="C38" s="728">
        <v>1870000</v>
      </c>
      <c r="D38" s="444">
        <v>2296000</v>
      </c>
      <c r="E38" s="728">
        <v>1961977</v>
      </c>
    </row>
    <row r="39" spans="1:5" s="187" customFormat="1" ht="21" customHeight="1">
      <c r="A39" s="190" t="s">
        <v>473</v>
      </c>
      <c r="B39" s="173" t="s">
        <v>474</v>
      </c>
      <c r="C39" s="718">
        <f>SUM(C40:C41)</f>
        <v>5400000</v>
      </c>
      <c r="D39" s="174">
        <f>SUM(D40:D41)</f>
        <v>5914500</v>
      </c>
      <c r="E39" s="718">
        <f>SUM(E40:E41)</f>
        <v>5873373</v>
      </c>
    </row>
    <row r="40" spans="1:5" s="187" customFormat="1" ht="21.75" customHeight="1" hidden="1">
      <c r="A40" s="189" t="s">
        <v>475</v>
      </c>
      <c r="B40" s="168" t="s">
        <v>476</v>
      </c>
      <c r="C40" s="716">
        <v>400000</v>
      </c>
      <c r="D40" s="169">
        <v>314500</v>
      </c>
      <c r="E40" s="716">
        <v>314500</v>
      </c>
    </row>
    <row r="41" spans="1:5" s="187" customFormat="1" ht="24" customHeight="1" hidden="1">
      <c r="A41" s="189" t="s">
        <v>477</v>
      </c>
      <c r="B41" s="168" t="s">
        <v>478</v>
      </c>
      <c r="C41" s="716">
        <v>5000000</v>
      </c>
      <c r="D41" s="444">
        <v>5600000</v>
      </c>
      <c r="E41" s="716">
        <v>5558873</v>
      </c>
    </row>
    <row r="42" spans="1:5" s="187" customFormat="1" ht="21.75" customHeight="1">
      <c r="A42" s="190" t="s">
        <v>479</v>
      </c>
      <c r="B42" s="173" t="s">
        <v>480</v>
      </c>
      <c r="C42" s="722">
        <f>SUM(C43:C47)</f>
        <v>54706707</v>
      </c>
      <c r="D42" s="179">
        <f>SUM(D43:D46)</f>
        <v>54115494</v>
      </c>
      <c r="E42" s="722">
        <f>SUM(E43:E47)</f>
        <v>53734162</v>
      </c>
    </row>
    <row r="43" spans="1:5" s="187" customFormat="1" ht="21.75" customHeight="1">
      <c r="A43" s="189" t="s">
        <v>481</v>
      </c>
      <c r="B43" s="168" t="s">
        <v>482</v>
      </c>
      <c r="C43" s="716">
        <v>300937</v>
      </c>
      <c r="D43" s="169">
        <v>351664</v>
      </c>
      <c r="E43" s="716">
        <v>351664</v>
      </c>
    </row>
    <row r="44" spans="1:5" s="187" customFormat="1" ht="21.75" customHeight="1">
      <c r="A44" s="189" t="s">
        <v>483</v>
      </c>
      <c r="B44" s="168" t="s">
        <v>484</v>
      </c>
      <c r="C44" s="716">
        <v>45530770</v>
      </c>
      <c r="D44" s="169">
        <v>45837475</v>
      </c>
      <c r="E44" s="716">
        <v>45509813</v>
      </c>
    </row>
    <row r="45" spans="1:5" s="187" customFormat="1" ht="30.75" customHeight="1">
      <c r="A45" s="189" t="s">
        <v>485</v>
      </c>
      <c r="B45" s="168" t="s">
        <v>486</v>
      </c>
      <c r="C45" s="716">
        <v>4050000</v>
      </c>
      <c r="D45" s="169">
        <v>4050000</v>
      </c>
      <c r="E45" s="716">
        <v>4000000</v>
      </c>
    </row>
    <row r="46" spans="1:5" s="187" customFormat="1" ht="21.75" customHeight="1">
      <c r="A46" s="189" t="s">
        <v>784</v>
      </c>
      <c r="B46" s="168" t="s">
        <v>487</v>
      </c>
      <c r="C46" s="716">
        <v>2825000</v>
      </c>
      <c r="D46" s="169">
        <v>3876355</v>
      </c>
      <c r="E46" s="716">
        <v>3872685</v>
      </c>
    </row>
    <row r="47" spans="1:5" s="187" customFormat="1" ht="21.75" customHeight="1">
      <c r="A47" s="189" t="s">
        <v>608</v>
      </c>
      <c r="B47" s="168" t="s">
        <v>609</v>
      </c>
      <c r="C47" s="716">
        <v>2000000</v>
      </c>
      <c r="D47" s="169">
        <v>0</v>
      </c>
      <c r="E47" s="716">
        <v>0</v>
      </c>
    </row>
    <row r="48" spans="1:5" s="187" customFormat="1" ht="21.75" customHeight="1">
      <c r="A48" s="190" t="s">
        <v>488</v>
      </c>
      <c r="B48" s="173" t="s">
        <v>489</v>
      </c>
      <c r="C48" s="722">
        <f>SUM(C49:C52)</f>
        <v>4860000</v>
      </c>
      <c r="D48" s="722">
        <f>SUM(D49:D52)</f>
        <v>82245452</v>
      </c>
      <c r="E48" s="722">
        <f>SUM(E49:E52)</f>
        <v>16753535</v>
      </c>
    </row>
    <row r="49" spans="1:5" s="187" customFormat="1" ht="21.75" customHeight="1" hidden="1">
      <c r="A49" s="189" t="s">
        <v>785</v>
      </c>
      <c r="B49" s="168" t="s">
        <v>786</v>
      </c>
      <c r="C49" s="716">
        <v>0</v>
      </c>
      <c r="D49" s="169">
        <v>700000</v>
      </c>
      <c r="E49" s="716">
        <v>400000</v>
      </c>
    </row>
    <row r="50" spans="1:5" s="187" customFormat="1" ht="21.75" customHeight="1" hidden="1">
      <c r="A50" s="189" t="s">
        <v>490</v>
      </c>
      <c r="B50" s="168" t="s">
        <v>491</v>
      </c>
      <c r="C50" s="716">
        <v>787500</v>
      </c>
      <c r="D50" s="169">
        <v>51917913</v>
      </c>
      <c r="E50" s="716">
        <v>1175959</v>
      </c>
    </row>
    <row r="51" spans="1:5" s="188" customFormat="1" ht="21.75" customHeight="1" hidden="1">
      <c r="A51" s="189" t="s">
        <v>492</v>
      </c>
      <c r="B51" s="168" t="s">
        <v>493</v>
      </c>
      <c r="C51" s="716">
        <v>3039250</v>
      </c>
      <c r="D51" s="176">
        <v>12687190</v>
      </c>
      <c r="E51" s="719">
        <v>12172215</v>
      </c>
    </row>
    <row r="52" spans="1:5" s="187" customFormat="1" ht="21.75" customHeight="1" hidden="1">
      <c r="A52" s="189" t="s">
        <v>494</v>
      </c>
      <c r="B52" s="168" t="s">
        <v>495</v>
      </c>
      <c r="C52" s="719">
        <v>1033250</v>
      </c>
      <c r="D52" s="169">
        <v>16940349</v>
      </c>
      <c r="E52" s="716">
        <v>3005361</v>
      </c>
    </row>
    <row r="53" spans="1:5" s="187" customFormat="1" ht="21.75" customHeight="1">
      <c r="A53" s="190" t="s">
        <v>496</v>
      </c>
      <c r="B53" s="173" t="s">
        <v>497</v>
      </c>
      <c r="C53" s="722">
        <f>SUM(C54:C55)</f>
        <v>27310000</v>
      </c>
      <c r="D53" s="179">
        <f>SUM(D54:D55)</f>
        <v>26223331</v>
      </c>
      <c r="E53" s="722">
        <f>SUM(E54:E55)</f>
        <v>14163236</v>
      </c>
    </row>
    <row r="54" spans="1:5" s="187" customFormat="1" ht="21.75" customHeight="1" hidden="1">
      <c r="A54" s="189" t="s">
        <v>498</v>
      </c>
      <c r="B54" s="168" t="s">
        <v>499</v>
      </c>
      <c r="C54" s="716">
        <v>21506000</v>
      </c>
      <c r="D54" s="169">
        <v>20956833</v>
      </c>
      <c r="E54" s="716">
        <v>11602159</v>
      </c>
    </row>
    <row r="55" spans="1:5" s="187" customFormat="1" ht="21.75" customHeight="1" hidden="1">
      <c r="A55" s="189" t="s">
        <v>500</v>
      </c>
      <c r="B55" s="168" t="s">
        <v>501</v>
      </c>
      <c r="C55" s="716">
        <v>5804000</v>
      </c>
      <c r="D55" s="169">
        <v>5266498</v>
      </c>
      <c r="E55" s="716">
        <v>2561077</v>
      </c>
    </row>
    <row r="56" spans="1:5" s="187" customFormat="1" ht="21.75" customHeight="1">
      <c r="A56" s="190" t="s">
        <v>502</v>
      </c>
      <c r="B56" s="173" t="s">
        <v>503</v>
      </c>
      <c r="C56" s="718">
        <f>C57</f>
        <v>4500000</v>
      </c>
      <c r="D56" s="718">
        <f>D57</f>
        <v>4500000</v>
      </c>
      <c r="E56" s="718">
        <f>E57</f>
        <v>4500000</v>
      </c>
    </row>
    <row r="57" spans="1:5" s="187" customFormat="1" ht="29.25" customHeight="1" hidden="1">
      <c r="A57" s="189" t="s">
        <v>787</v>
      </c>
      <c r="B57" s="168" t="s">
        <v>788</v>
      </c>
      <c r="C57" s="716">
        <v>4500000</v>
      </c>
      <c r="D57" s="169">
        <v>4500000</v>
      </c>
      <c r="E57" s="716">
        <v>4500000</v>
      </c>
    </row>
    <row r="58" spans="1:5" s="194" customFormat="1" ht="36" customHeight="1">
      <c r="A58" s="192" t="s">
        <v>504</v>
      </c>
      <c r="B58" s="193" t="s">
        <v>505</v>
      </c>
      <c r="C58" s="729">
        <f>C7+C19+C20+C39+C42+C48+C53+C56</f>
        <v>203306463</v>
      </c>
      <c r="D58" s="729">
        <f>D7+D19+D20+D39+D42+D48+D53+D56</f>
        <v>288757951</v>
      </c>
      <c r="E58" s="729">
        <f>E7+E19+E20+E39+E42+E48+E53+E56</f>
        <v>200686605</v>
      </c>
    </row>
    <row r="59" spans="1:5" s="188" customFormat="1" ht="21.75" customHeight="1">
      <c r="A59" s="192" t="s">
        <v>506</v>
      </c>
      <c r="B59" s="193" t="s">
        <v>507</v>
      </c>
      <c r="C59" s="722">
        <f>SUM(C60:C61)</f>
        <v>70703752</v>
      </c>
      <c r="D59" s="722">
        <f>SUM(D60:D61)</f>
        <v>70708177</v>
      </c>
      <c r="E59" s="722">
        <f>SUM(E60:E61)</f>
        <v>70708177</v>
      </c>
    </row>
    <row r="60" spans="1:5" s="188" customFormat="1" ht="21.75" customHeight="1">
      <c r="A60" s="189" t="s">
        <v>508</v>
      </c>
      <c r="B60" s="168" t="s">
        <v>509</v>
      </c>
      <c r="C60" s="716">
        <v>3789108</v>
      </c>
      <c r="D60" s="169">
        <v>3789108</v>
      </c>
      <c r="E60" s="716">
        <v>3789108</v>
      </c>
    </row>
    <row r="61" spans="1:5" s="194" customFormat="1" ht="30.75" customHeight="1">
      <c r="A61" s="189" t="s">
        <v>510</v>
      </c>
      <c r="B61" s="168" t="s">
        <v>511</v>
      </c>
      <c r="C61" s="716">
        <v>66914644</v>
      </c>
      <c r="D61" s="169">
        <v>66919069</v>
      </c>
      <c r="E61" s="716">
        <v>66919069</v>
      </c>
    </row>
    <row r="62" spans="1:5" ht="34.5" customHeight="1" thickBot="1">
      <c r="A62" s="195" t="s">
        <v>512</v>
      </c>
      <c r="B62" s="196" t="s">
        <v>513</v>
      </c>
      <c r="C62" s="733">
        <f>C58+C59</f>
        <v>274010215</v>
      </c>
      <c r="D62" s="734">
        <f>D58+D59</f>
        <v>359466128</v>
      </c>
      <c r="E62" s="733">
        <f>E58+E59</f>
        <v>271394782</v>
      </c>
    </row>
    <row r="63" spans="1:5" ht="12.75">
      <c r="A63" s="197"/>
      <c r="B63" s="731"/>
      <c r="C63" s="732"/>
      <c r="D63" s="148"/>
      <c r="E63" s="148"/>
    </row>
    <row r="64" spans="2:5" ht="16.5">
      <c r="B64" s="148"/>
      <c r="C64" s="730"/>
      <c r="D64" s="148"/>
      <c r="E64" s="148"/>
    </row>
    <row r="65" spans="2:5" ht="16.5">
      <c r="B65" s="148"/>
      <c r="C65" s="730"/>
      <c r="D65" s="148"/>
      <c r="E65" s="148"/>
    </row>
    <row r="66" spans="2:5" ht="12.75">
      <c r="B66" s="148"/>
      <c r="C66" s="148"/>
      <c r="D66" s="148"/>
      <c r="E66" s="148"/>
    </row>
    <row r="67" spans="2:5" ht="12.75">
      <c r="B67" s="148"/>
      <c r="C67" s="148"/>
      <c r="D67" s="148"/>
      <c r="E67" s="148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8661417322834646" bottom="0.8267716535433072" header="0.5118110236220472" footer="0.5118110236220472"/>
  <pageSetup fitToHeight="2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9">
      <selection activeCell="B31" sqref="B31"/>
    </sheetView>
  </sheetViews>
  <sheetFormatPr defaultColWidth="10.625" defaultRowHeight="12.75"/>
  <cols>
    <col min="1" max="1" width="10.625" style="198" customWidth="1"/>
    <col min="2" max="2" width="57.875" style="198" customWidth="1"/>
    <col min="3" max="3" width="17.00390625" style="198" customWidth="1"/>
    <col min="4" max="4" width="15.50390625" style="198" customWidth="1"/>
    <col min="5" max="5" width="13.50390625" style="198" customWidth="1"/>
    <col min="6" max="6" width="20.50390625" style="198" customWidth="1"/>
    <col min="7" max="16384" width="10.625" style="198" customWidth="1"/>
  </cols>
  <sheetData>
    <row r="1" spans="1:3" ht="18" customHeight="1">
      <c r="A1" s="935"/>
      <c r="B1" s="936"/>
      <c r="C1" s="113"/>
    </row>
    <row r="2" spans="1:3" ht="13.5" customHeight="1">
      <c r="A2" s="112"/>
      <c r="B2" s="113"/>
      <c r="C2" s="113"/>
    </row>
    <row r="3" spans="1:5" ht="29.25" customHeight="1">
      <c r="A3" s="937" t="s">
        <v>677</v>
      </c>
      <c r="B3" s="937"/>
      <c r="C3" s="937"/>
      <c r="D3" s="937"/>
      <c r="E3" s="937"/>
    </row>
    <row r="4" spans="1:5" ht="14.25" customHeight="1">
      <c r="A4" s="937"/>
      <c r="B4" s="937"/>
      <c r="C4" s="937"/>
      <c r="D4" s="937"/>
      <c r="E4" s="937"/>
    </row>
    <row r="5" spans="1:5" ht="25.5" customHeight="1">
      <c r="A5" s="937" t="s">
        <v>601</v>
      </c>
      <c r="B5" s="937"/>
      <c r="C5" s="937"/>
      <c r="D5" s="937"/>
      <c r="E5" s="937"/>
    </row>
    <row r="6" spans="1:5" ht="23.25" customHeight="1">
      <c r="A6" s="199"/>
      <c r="B6" s="114"/>
      <c r="C6" s="114"/>
      <c r="D6" s="200"/>
      <c r="E6" s="201" t="s">
        <v>514</v>
      </c>
    </row>
    <row r="7" spans="1:5" ht="18" customHeight="1" thickBot="1">
      <c r="A7" s="199"/>
      <c r="B7" s="202"/>
      <c r="C7" s="202"/>
      <c r="D7" s="938" t="s">
        <v>690</v>
      </c>
      <c r="E7" s="938"/>
    </row>
    <row r="8" spans="1:3" ht="6" customHeight="1" hidden="1">
      <c r="A8" s="203"/>
      <c r="B8" s="204"/>
      <c r="C8" s="204"/>
    </row>
    <row r="9" spans="1:3" ht="22.5" customHeight="1" hidden="1">
      <c r="A9" s="205"/>
      <c r="B9" s="206"/>
      <c r="C9" s="204"/>
    </row>
    <row r="10" spans="1:5" s="151" customFormat="1" ht="42.75" customHeight="1" thickBot="1" thickTop="1">
      <c r="A10" s="207" t="s">
        <v>343</v>
      </c>
      <c r="B10" s="158" t="s">
        <v>833</v>
      </c>
      <c r="C10" s="208" t="s">
        <v>775</v>
      </c>
      <c r="D10" s="208" t="s">
        <v>776</v>
      </c>
      <c r="E10" s="833" t="s">
        <v>777</v>
      </c>
    </row>
    <row r="11" spans="1:5" s="151" customFormat="1" ht="12.75" customHeight="1" thickTop="1">
      <c r="A11" s="160" t="s">
        <v>270</v>
      </c>
      <c r="B11" s="161" t="s">
        <v>218</v>
      </c>
      <c r="C11" s="209" t="s">
        <v>219</v>
      </c>
      <c r="D11" s="209" t="s">
        <v>220</v>
      </c>
      <c r="E11" s="834" t="s">
        <v>221</v>
      </c>
    </row>
    <row r="12" spans="1:5" ht="15" customHeight="1">
      <c r="A12" s="210" t="s">
        <v>345</v>
      </c>
      <c r="B12" s="211" t="s">
        <v>515</v>
      </c>
      <c r="C12" s="212">
        <f>C13</f>
        <v>4420695</v>
      </c>
      <c r="D12" s="212">
        <f>D13</f>
        <v>6405455</v>
      </c>
      <c r="E12" s="835">
        <f>E13</f>
        <v>6405455</v>
      </c>
    </row>
    <row r="13" spans="1:5" ht="15" customHeight="1">
      <c r="A13" s="213" t="s">
        <v>358</v>
      </c>
      <c r="B13" s="214" t="s">
        <v>516</v>
      </c>
      <c r="C13" s="215">
        <v>4420695</v>
      </c>
      <c r="D13" s="215">
        <v>6405455</v>
      </c>
      <c r="E13" s="836">
        <v>6405455</v>
      </c>
    </row>
    <row r="14" spans="1:5" ht="15" customHeight="1">
      <c r="A14" s="216" t="s">
        <v>376</v>
      </c>
      <c r="B14" s="217" t="s">
        <v>377</v>
      </c>
      <c r="C14" s="449">
        <f>SUM(C15:C19)</f>
        <v>17868500</v>
      </c>
      <c r="D14" s="449">
        <f>SUM(D15:D19)</f>
        <v>16210075</v>
      </c>
      <c r="E14" s="837">
        <f>SUM(E15:E19)</f>
        <v>16155550</v>
      </c>
    </row>
    <row r="15" spans="1:5" ht="15" customHeight="1">
      <c r="A15" s="167" t="s">
        <v>378</v>
      </c>
      <c r="B15" s="168" t="s">
        <v>379</v>
      </c>
      <c r="C15" s="447">
        <v>8300000</v>
      </c>
      <c r="D15" s="447">
        <v>7333008</v>
      </c>
      <c r="E15" s="836">
        <v>7278483</v>
      </c>
    </row>
    <row r="16" spans="1:5" ht="15" customHeight="1">
      <c r="A16" s="167" t="s">
        <v>789</v>
      </c>
      <c r="B16" s="168" t="s">
        <v>607</v>
      </c>
      <c r="C16" s="447">
        <v>20000</v>
      </c>
      <c r="D16" s="447">
        <v>96985</v>
      </c>
      <c r="E16" s="836">
        <v>96985</v>
      </c>
    </row>
    <row r="17" spans="1:5" ht="15" customHeight="1">
      <c r="A17" s="167" t="s">
        <v>384</v>
      </c>
      <c r="B17" s="168" t="s">
        <v>385</v>
      </c>
      <c r="C17" s="447">
        <v>5750000</v>
      </c>
      <c r="D17" s="447">
        <v>5402896</v>
      </c>
      <c r="E17" s="836">
        <v>5402896</v>
      </c>
    </row>
    <row r="18" spans="1:5" ht="15" customHeight="1">
      <c r="A18" s="167" t="s">
        <v>386</v>
      </c>
      <c r="B18" s="168" t="s">
        <v>790</v>
      </c>
      <c r="C18" s="447">
        <v>3793500</v>
      </c>
      <c r="D18" s="447">
        <v>3377015</v>
      </c>
      <c r="E18" s="836">
        <v>3377015</v>
      </c>
    </row>
    <row r="19" spans="1:5" ht="15" customHeight="1">
      <c r="A19" s="167" t="s">
        <v>388</v>
      </c>
      <c r="B19" s="168" t="s">
        <v>389</v>
      </c>
      <c r="C19" s="215">
        <v>5000</v>
      </c>
      <c r="D19" s="215">
        <v>171</v>
      </c>
      <c r="E19" s="836">
        <v>171</v>
      </c>
    </row>
    <row r="20" spans="1:5" ht="15" customHeight="1">
      <c r="A20" s="216" t="s">
        <v>392</v>
      </c>
      <c r="B20" s="217" t="s">
        <v>393</v>
      </c>
      <c r="C20" s="449">
        <f>C21</f>
        <v>15000</v>
      </c>
      <c r="D20" s="449">
        <f>D21</f>
        <v>11000</v>
      </c>
      <c r="E20" s="837">
        <f>E21</f>
        <v>11000</v>
      </c>
    </row>
    <row r="21" spans="1:5" ht="15" customHeight="1">
      <c r="A21" s="167" t="s">
        <v>680</v>
      </c>
      <c r="B21" s="168" t="s">
        <v>681</v>
      </c>
      <c r="C21" s="447">
        <v>15000</v>
      </c>
      <c r="D21" s="447">
        <v>11000</v>
      </c>
      <c r="E21" s="836">
        <v>11000</v>
      </c>
    </row>
    <row r="22" spans="1:5" ht="24.75" customHeight="1">
      <c r="A22" s="172" t="s">
        <v>517</v>
      </c>
      <c r="B22" s="173" t="s">
        <v>403</v>
      </c>
      <c r="C22" s="218">
        <f>C12+C14+C20</f>
        <v>22304195</v>
      </c>
      <c r="D22" s="218">
        <f>D12+D14+D20</f>
        <v>22626530</v>
      </c>
      <c r="E22" s="838">
        <f>E12+E14+E20</f>
        <v>22572005</v>
      </c>
    </row>
    <row r="23" spans="1:5" ht="15" customHeight="1">
      <c r="A23" s="172"/>
      <c r="B23" s="173"/>
      <c r="C23" s="218"/>
      <c r="D23" s="218"/>
      <c r="E23" s="839"/>
    </row>
    <row r="24" spans="1:5" ht="15" customHeight="1">
      <c r="A24" s="216" t="s">
        <v>404</v>
      </c>
      <c r="B24" s="217" t="s">
        <v>405</v>
      </c>
      <c r="C24" s="449">
        <f>SUM(C25:C26)</f>
        <v>68410329</v>
      </c>
      <c r="D24" s="449">
        <f>SUM(D25:D26)</f>
        <v>68414754</v>
      </c>
      <c r="E24" s="840">
        <f>SUM(E25:E26)</f>
        <v>68414754</v>
      </c>
    </row>
    <row r="25" spans="1:5" ht="15" customHeight="1">
      <c r="A25" s="167" t="s">
        <v>407</v>
      </c>
      <c r="B25" s="168" t="s">
        <v>408</v>
      </c>
      <c r="C25" s="447">
        <v>1495685</v>
      </c>
      <c r="D25" s="447">
        <v>1495685</v>
      </c>
      <c r="E25" s="836">
        <v>1495685</v>
      </c>
    </row>
    <row r="26" spans="1:6" s="151" customFormat="1" ht="15" customHeight="1">
      <c r="A26" s="213" t="s">
        <v>518</v>
      </c>
      <c r="B26" s="214" t="s">
        <v>519</v>
      </c>
      <c r="C26" s="452">
        <v>66914644</v>
      </c>
      <c r="D26" s="452">
        <v>66919069</v>
      </c>
      <c r="E26" s="836">
        <v>66919069</v>
      </c>
      <c r="F26" s="198"/>
    </row>
    <row r="27" spans="1:6" s="151" customFormat="1" ht="32.25" customHeight="1" thickBot="1">
      <c r="A27" s="180" t="s">
        <v>520</v>
      </c>
      <c r="B27" s="181" t="s">
        <v>412</v>
      </c>
      <c r="C27" s="451">
        <f>C24+C22</f>
        <v>90714524</v>
      </c>
      <c r="D27" s="451">
        <f>D24+D22</f>
        <v>91041284</v>
      </c>
      <c r="E27" s="841">
        <f>E22+E24</f>
        <v>90986759</v>
      </c>
      <c r="F27" s="198"/>
    </row>
    <row r="28" spans="1:6" ht="16.5" thickTop="1">
      <c r="A28" s="219"/>
      <c r="B28" s="219"/>
      <c r="C28" s="219"/>
      <c r="D28" s="219"/>
      <c r="E28" s="220"/>
      <c r="F28" s="151"/>
    </row>
    <row r="29" spans="1:6" ht="16.5" thickBot="1">
      <c r="A29" s="221"/>
      <c r="B29" s="222"/>
      <c r="C29" s="222"/>
      <c r="D29" s="222"/>
      <c r="E29" s="221"/>
      <c r="F29" s="151"/>
    </row>
    <row r="30" spans="1:6" ht="44.25" thickBot="1" thickTop="1">
      <c r="A30" s="207" t="s">
        <v>343</v>
      </c>
      <c r="B30" s="158" t="s">
        <v>834</v>
      </c>
      <c r="C30" s="208" t="s">
        <v>775</v>
      </c>
      <c r="D30" s="208" t="s">
        <v>776</v>
      </c>
      <c r="E30" s="833" t="s">
        <v>777</v>
      </c>
      <c r="F30" s="151"/>
    </row>
    <row r="31" spans="1:5" ht="13.5" thickTop="1">
      <c r="A31" s="160" t="s">
        <v>270</v>
      </c>
      <c r="B31" s="161" t="s">
        <v>218</v>
      </c>
      <c r="C31" s="209" t="s">
        <v>219</v>
      </c>
      <c r="D31" s="209" t="s">
        <v>220</v>
      </c>
      <c r="E31" s="834" t="s">
        <v>221</v>
      </c>
    </row>
    <row r="32" spans="1:5" ht="15" customHeight="1">
      <c r="A32" s="210" t="s">
        <v>414</v>
      </c>
      <c r="B32" s="211" t="s">
        <v>415</v>
      </c>
      <c r="C32" s="446">
        <f>SUM(C33:C34)</f>
        <v>46610245</v>
      </c>
      <c r="D32" s="446">
        <f>SUM(D33:D34)</f>
        <v>47794943</v>
      </c>
      <c r="E32" s="837">
        <f>SUM(E33:E34)</f>
        <v>47746274</v>
      </c>
    </row>
    <row r="33" spans="1:5" ht="15" customHeight="1">
      <c r="A33" s="167" t="s">
        <v>416</v>
      </c>
      <c r="B33" s="168" t="s">
        <v>417</v>
      </c>
      <c r="C33" s="447">
        <v>46560245</v>
      </c>
      <c r="D33" s="447">
        <v>47789943</v>
      </c>
      <c r="E33" s="836">
        <v>47741858</v>
      </c>
    </row>
    <row r="34" spans="1:5" ht="15" customHeight="1">
      <c r="A34" s="167" t="s">
        <v>430</v>
      </c>
      <c r="B34" s="168" t="s">
        <v>431</v>
      </c>
      <c r="C34" s="447">
        <v>50000</v>
      </c>
      <c r="D34" s="447">
        <v>5000</v>
      </c>
      <c r="E34" s="836">
        <v>4416</v>
      </c>
    </row>
    <row r="35" spans="1:5" ht="27.75" customHeight="1">
      <c r="A35" s="216" t="s">
        <v>438</v>
      </c>
      <c r="B35" s="223" t="s">
        <v>439</v>
      </c>
      <c r="C35" s="448">
        <v>10838079</v>
      </c>
      <c r="D35" s="448">
        <v>10900541</v>
      </c>
      <c r="E35" s="840">
        <v>10716052</v>
      </c>
    </row>
    <row r="36" spans="1:5" ht="15" customHeight="1">
      <c r="A36" s="216" t="s">
        <v>440</v>
      </c>
      <c r="B36" s="217" t="s">
        <v>441</v>
      </c>
      <c r="C36" s="449">
        <f>SUM(C37:C41)</f>
        <v>31920000</v>
      </c>
      <c r="D36" s="449">
        <f>SUM(D37:D41)</f>
        <v>31361600</v>
      </c>
      <c r="E36" s="840">
        <f>SUM(E37:E41)</f>
        <v>29393152</v>
      </c>
    </row>
    <row r="37" spans="1:5" ht="15" customHeight="1">
      <c r="A37" s="167" t="s">
        <v>442</v>
      </c>
      <c r="B37" s="168" t="s">
        <v>443</v>
      </c>
      <c r="C37" s="447">
        <v>18790000</v>
      </c>
      <c r="D37" s="447">
        <v>18702100</v>
      </c>
      <c r="E37" s="882">
        <v>18211785</v>
      </c>
    </row>
    <row r="38" spans="1:5" ht="15" customHeight="1">
      <c r="A38" s="167" t="s">
        <v>448</v>
      </c>
      <c r="B38" s="168" t="s">
        <v>449</v>
      </c>
      <c r="C38" s="447">
        <v>1360000</v>
      </c>
      <c r="D38" s="447">
        <v>1180000</v>
      </c>
      <c r="E38" s="882">
        <v>1167083</v>
      </c>
    </row>
    <row r="39" spans="1:5" ht="15" customHeight="1">
      <c r="A39" s="167" t="s">
        <v>454</v>
      </c>
      <c r="B39" s="168" t="s">
        <v>455</v>
      </c>
      <c r="C39" s="447">
        <v>5390000</v>
      </c>
      <c r="D39" s="447">
        <v>5839500</v>
      </c>
      <c r="E39" s="882">
        <v>5302314</v>
      </c>
    </row>
    <row r="40" spans="1:5" ht="15" customHeight="1">
      <c r="A40" s="167" t="s">
        <v>466</v>
      </c>
      <c r="B40" s="168" t="s">
        <v>467</v>
      </c>
      <c r="C40" s="447">
        <v>600000</v>
      </c>
      <c r="D40" s="447">
        <v>550000</v>
      </c>
      <c r="E40" s="882">
        <v>547444</v>
      </c>
    </row>
    <row r="41" spans="1:5" ht="15" customHeight="1">
      <c r="A41" s="167" t="s">
        <v>468</v>
      </c>
      <c r="B41" s="168" t="s">
        <v>469</v>
      </c>
      <c r="C41" s="447">
        <v>5780000</v>
      </c>
      <c r="D41" s="447">
        <v>5090000</v>
      </c>
      <c r="E41" s="882">
        <v>4164526</v>
      </c>
    </row>
    <row r="42" spans="1:5" ht="15" customHeight="1">
      <c r="A42" s="165" t="s">
        <v>521</v>
      </c>
      <c r="B42" s="166" t="s">
        <v>489</v>
      </c>
      <c r="C42" s="450">
        <f>SUM(C43:C45)</f>
        <v>1346200</v>
      </c>
      <c r="D42" s="450">
        <f>SUM(D43:D45)</f>
        <v>984200</v>
      </c>
      <c r="E42" s="883">
        <f>SUM(E43:E45)</f>
        <v>969802</v>
      </c>
    </row>
    <row r="43" spans="1:6" s="224" customFormat="1" ht="15" customHeight="1">
      <c r="A43" s="167" t="s">
        <v>684</v>
      </c>
      <c r="B43" s="168" t="s">
        <v>685</v>
      </c>
      <c r="C43" s="447">
        <v>860000</v>
      </c>
      <c r="D43" s="447">
        <v>210000</v>
      </c>
      <c r="E43" s="882">
        <v>207500</v>
      </c>
      <c r="F43" s="198"/>
    </row>
    <row r="44" spans="1:6" s="224" customFormat="1" ht="15" customHeight="1">
      <c r="A44" s="167" t="s">
        <v>492</v>
      </c>
      <c r="B44" s="168" t="s">
        <v>522</v>
      </c>
      <c r="C44" s="447">
        <v>200000</v>
      </c>
      <c r="D44" s="447">
        <v>575000</v>
      </c>
      <c r="E44" s="882">
        <v>572951</v>
      </c>
      <c r="F44" s="198"/>
    </row>
    <row r="45" spans="1:6" s="224" customFormat="1" ht="15" customHeight="1">
      <c r="A45" s="167" t="s">
        <v>494</v>
      </c>
      <c r="B45" s="168" t="s">
        <v>523</v>
      </c>
      <c r="C45" s="447">
        <v>286200</v>
      </c>
      <c r="D45" s="447">
        <v>199200</v>
      </c>
      <c r="E45" s="882">
        <v>189351</v>
      </c>
      <c r="F45" s="198"/>
    </row>
    <row r="46" spans="1:5" ht="26.25" customHeight="1" thickBot="1">
      <c r="A46" s="180" t="s">
        <v>504</v>
      </c>
      <c r="B46" s="181" t="s">
        <v>513</v>
      </c>
      <c r="C46" s="451">
        <f>C32+C35+C36+C42</f>
        <v>90714524</v>
      </c>
      <c r="D46" s="451">
        <f>D32+D35+D36+D42</f>
        <v>91041284</v>
      </c>
      <c r="E46" s="884">
        <f>E32+E35+E36+E42</f>
        <v>88825280</v>
      </c>
    </row>
    <row r="47" spans="1:6" ht="16.5" thickTop="1">
      <c r="A47" s="219"/>
      <c r="B47" s="219"/>
      <c r="C47" s="219"/>
      <c r="D47" s="219"/>
      <c r="E47" s="225"/>
      <c r="F47" s="224"/>
    </row>
    <row r="48" spans="1:6" ht="16.5" thickBot="1">
      <c r="A48" s="226"/>
      <c r="B48" s="227"/>
      <c r="C48" s="227"/>
      <c r="D48" s="227"/>
      <c r="E48" s="227"/>
      <c r="F48" s="224"/>
    </row>
    <row r="49" spans="1:5" ht="15" thickBot="1">
      <c r="A49" s="228" t="s">
        <v>676</v>
      </c>
      <c r="B49" s="229"/>
      <c r="C49" s="230"/>
      <c r="D49" s="230"/>
      <c r="E49" s="464">
        <v>18</v>
      </c>
    </row>
  </sheetData>
  <sheetProtection/>
  <mergeCells count="4">
    <mergeCell ref="A1:B1"/>
    <mergeCell ref="A3:E4"/>
    <mergeCell ref="A5:E5"/>
    <mergeCell ref="D7:E7"/>
  </mergeCells>
  <printOptions verticalCentered="1"/>
  <pageMargins left="0.51" right="0.5511811023622047" top="0.56" bottom="0.3937007874015748" header="0" footer="0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view="pageBreakPreview" zoomScaleSheetLayoutView="100" zoomScalePageLayoutView="0" workbookViewId="0" topLeftCell="A31">
      <selection activeCell="D43" sqref="D43"/>
    </sheetView>
  </sheetViews>
  <sheetFormatPr defaultColWidth="10.625" defaultRowHeight="12.75"/>
  <cols>
    <col min="1" max="1" width="82.125" style="234" customWidth="1"/>
    <col min="2" max="2" width="12.625" style="234" customWidth="1"/>
    <col min="3" max="3" width="15.375" style="234" customWidth="1"/>
    <col min="4" max="4" width="17.375" style="234" customWidth="1"/>
    <col min="5" max="5" width="12.625" style="234" customWidth="1"/>
    <col min="6" max="6" width="15.375" style="234" customWidth="1"/>
    <col min="7" max="7" width="16.625" style="234" customWidth="1"/>
    <col min="8" max="8" width="16.125" style="234" customWidth="1"/>
    <col min="9" max="16384" width="10.625" style="232" customWidth="1"/>
  </cols>
  <sheetData>
    <row r="1" spans="1:8" ht="23.25" customHeight="1">
      <c r="A1" s="943" t="s">
        <v>797</v>
      </c>
      <c r="B1" s="943"/>
      <c r="C1" s="943"/>
      <c r="D1" s="943"/>
      <c r="E1" s="943"/>
      <c r="F1" s="943"/>
      <c r="G1" s="943"/>
      <c r="H1" s="943"/>
    </row>
    <row r="2" spans="1:8" ht="12.75" customHeight="1">
      <c r="A2" s="231"/>
      <c r="B2" s="231"/>
      <c r="C2" s="231"/>
      <c r="D2" s="233"/>
      <c r="E2" s="231"/>
      <c r="G2" s="231"/>
      <c r="H2" s="233" t="s">
        <v>524</v>
      </c>
    </row>
    <row r="3" spans="3:8" ht="15">
      <c r="C3" s="942"/>
      <c r="D3" s="942"/>
      <c r="G3" s="942" t="s">
        <v>690</v>
      </c>
      <c r="H3" s="942"/>
    </row>
    <row r="4" spans="1:8" ht="31.5" customHeight="1">
      <c r="A4" s="944" t="s">
        <v>525</v>
      </c>
      <c r="B4" s="939" t="s">
        <v>798</v>
      </c>
      <c r="C4" s="940"/>
      <c r="D4" s="941"/>
      <c r="E4" s="939" t="s">
        <v>799</v>
      </c>
      <c r="F4" s="940"/>
      <c r="G4" s="941"/>
      <c r="H4" s="445" t="s">
        <v>207</v>
      </c>
    </row>
    <row r="5" spans="1:8" s="237" customFormat="1" ht="28.5">
      <c r="A5" s="945"/>
      <c r="B5" s="235" t="s">
        <v>526</v>
      </c>
      <c r="C5" s="235" t="s">
        <v>527</v>
      </c>
      <c r="D5" s="236" t="s">
        <v>528</v>
      </c>
      <c r="E5" s="235" t="s">
        <v>526</v>
      </c>
      <c r="F5" s="235" t="s">
        <v>527</v>
      </c>
      <c r="G5" s="236" t="s">
        <v>528</v>
      </c>
      <c r="H5" s="477" t="s">
        <v>208</v>
      </c>
    </row>
    <row r="6" spans="1:8" ht="14.25">
      <c r="A6" s="238"/>
      <c r="B6" s="453" t="s">
        <v>206</v>
      </c>
      <c r="C6" s="239" t="s">
        <v>691</v>
      </c>
      <c r="D6" s="240" t="s">
        <v>692</v>
      </c>
      <c r="E6" s="453" t="s">
        <v>206</v>
      </c>
      <c r="F6" s="239" t="s">
        <v>691</v>
      </c>
      <c r="G6" s="240" t="s">
        <v>692</v>
      </c>
      <c r="H6" s="240" t="s">
        <v>692</v>
      </c>
    </row>
    <row r="7" spans="1:8" ht="14.25">
      <c r="A7" s="454" t="s">
        <v>529</v>
      </c>
      <c r="B7" s="241"/>
      <c r="C7" s="241"/>
      <c r="D7" s="241"/>
      <c r="E7" s="241"/>
      <c r="F7" s="241"/>
      <c r="G7" s="241"/>
      <c r="H7" s="241"/>
    </row>
    <row r="8" spans="1:8" ht="14.25">
      <c r="A8" s="455" t="s">
        <v>530</v>
      </c>
      <c r="B8" s="242">
        <v>11.14</v>
      </c>
      <c r="C8" s="243">
        <v>4580000</v>
      </c>
      <c r="D8" s="243">
        <f>B8*C8</f>
        <v>51021200</v>
      </c>
      <c r="E8" s="242">
        <v>11.14</v>
      </c>
      <c r="F8" s="243">
        <v>4580000</v>
      </c>
      <c r="G8" s="243">
        <f>E8*F8</f>
        <v>51021200</v>
      </c>
      <c r="H8" s="243">
        <f>G8-D8</f>
        <v>0</v>
      </c>
    </row>
    <row r="9" spans="1:8" ht="15">
      <c r="A9" s="455" t="s">
        <v>531</v>
      </c>
      <c r="B9" s="242"/>
      <c r="C9" s="243"/>
      <c r="D9" s="244">
        <v>41241986</v>
      </c>
      <c r="E9" s="242"/>
      <c r="F9" s="243"/>
      <c r="G9" s="244">
        <v>41241986</v>
      </c>
      <c r="H9" s="244">
        <f aca="true" t="shared" si="0" ref="H9:H26">G9-D9</f>
        <v>0</v>
      </c>
    </row>
    <row r="10" spans="1:8" ht="14.25">
      <c r="A10" s="455" t="s">
        <v>532</v>
      </c>
      <c r="B10" s="243"/>
      <c r="C10" s="243"/>
      <c r="D10" s="243">
        <f>D12+D14+D16+D18</f>
        <v>8482248</v>
      </c>
      <c r="E10" s="243"/>
      <c r="F10" s="243"/>
      <c r="G10" s="243">
        <f>G12+G14+G16+G18</f>
        <v>8482248</v>
      </c>
      <c r="H10" s="243">
        <f t="shared" si="0"/>
        <v>0</v>
      </c>
    </row>
    <row r="11" spans="1:8" ht="25.5">
      <c r="A11" s="455" t="s">
        <v>533</v>
      </c>
      <c r="B11" s="243"/>
      <c r="C11" s="243"/>
      <c r="D11" s="244">
        <v>0</v>
      </c>
      <c r="E11" s="243"/>
      <c r="F11" s="243"/>
      <c r="G11" s="244">
        <v>0</v>
      </c>
      <c r="H11" s="244">
        <f t="shared" si="0"/>
        <v>0</v>
      </c>
    </row>
    <row r="12" spans="1:8" ht="15">
      <c r="A12" s="253" t="s">
        <v>534</v>
      </c>
      <c r="B12" s="245"/>
      <c r="C12" s="246"/>
      <c r="D12" s="247">
        <v>3447580</v>
      </c>
      <c r="E12" s="245"/>
      <c r="F12" s="246"/>
      <c r="G12" s="247">
        <v>3447580</v>
      </c>
      <c r="H12" s="252">
        <f t="shared" si="0"/>
        <v>0</v>
      </c>
    </row>
    <row r="13" spans="1:8" ht="15">
      <c r="A13" s="253" t="s">
        <v>535</v>
      </c>
      <c r="B13" s="245"/>
      <c r="C13" s="246"/>
      <c r="D13" s="247">
        <v>0</v>
      </c>
      <c r="E13" s="245"/>
      <c r="F13" s="246"/>
      <c r="G13" s="247">
        <v>0</v>
      </c>
      <c r="H13" s="252">
        <f t="shared" si="0"/>
        <v>0</v>
      </c>
    </row>
    <row r="14" spans="1:8" ht="15">
      <c r="A14" s="253" t="s">
        <v>536</v>
      </c>
      <c r="B14" s="247"/>
      <c r="C14" s="247"/>
      <c r="D14" s="247">
        <v>2624000</v>
      </c>
      <c r="E14" s="247"/>
      <c r="F14" s="247"/>
      <c r="G14" s="247">
        <v>2624000</v>
      </c>
      <c r="H14" s="252">
        <f t="shared" si="0"/>
        <v>0</v>
      </c>
    </row>
    <row r="15" spans="1:8" ht="15">
      <c r="A15" s="253" t="s">
        <v>537</v>
      </c>
      <c r="B15" s="247"/>
      <c r="C15" s="247"/>
      <c r="D15" s="247">
        <v>0</v>
      </c>
      <c r="E15" s="247"/>
      <c r="F15" s="247"/>
      <c r="G15" s="247"/>
      <c r="H15" s="252">
        <f t="shared" si="0"/>
        <v>0</v>
      </c>
    </row>
    <row r="16" spans="1:8" ht="15">
      <c r="A16" s="253" t="s">
        <v>538</v>
      </c>
      <c r="B16" s="247"/>
      <c r="C16" s="247"/>
      <c r="D16" s="247">
        <v>1184868</v>
      </c>
      <c r="E16" s="247"/>
      <c r="F16" s="247"/>
      <c r="G16" s="247">
        <v>1184868</v>
      </c>
      <c r="H16" s="252">
        <f t="shared" si="0"/>
        <v>0</v>
      </c>
    </row>
    <row r="17" spans="1:8" ht="15">
      <c r="A17" s="253" t="s">
        <v>539</v>
      </c>
      <c r="B17" s="247"/>
      <c r="C17" s="247"/>
      <c r="D17" s="247">
        <v>0</v>
      </c>
      <c r="E17" s="247"/>
      <c r="F17" s="247"/>
      <c r="G17" s="247">
        <v>0</v>
      </c>
      <c r="H17" s="252">
        <f t="shared" si="0"/>
        <v>0</v>
      </c>
    </row>
    <row r="18" spans="1:8" ht="15">
      <c r="A18" s="253" t="s">
        <v>540</v>
      </c>
      <c r="B18" s="247"/>
      <c r="C18" s="247"/>
      <c r="D18" s="247">
        <v>1225800</v>
      </c>
      <c r="E18" s="247"/>
      <c r="F18" s="247"/>
      <c r="G18" s="247">
        <v>1225800</v>
      </c>
      <c r="H18" s="252">
        <f t="shared" si="0"/>
        <v>0</v>
      </c>
    </row>
    <row r="19" spans="1:8" ht="15">
      <c r="A19" s="253" t="s">
        <v>541</v>
      </c>
      <c r="B19" s="247"/>
      <c r="C19" s="247"/>
      <c r="D19" s="247">
        <v>0</v>
      </c>
      <c r="E19" s="247"/>
      <c r="F19" s="247"/>
      <c r="G19" s="247">
        <v>0</v>
      </c>
      <c r="H19" s="252">
        <f t="shared" si="0"/>
        <v>0</v>
      </c>
    </row>
    <row r="20" spans="1:8" ht="14.25">
      <c r="A20" s="455" t="s">
        <v>542</v>
      </c>
      <c r="B20" s="248"/>
      <c r="C20" s="248"/>
      <c r="D20" s="248">
        <v>3500000</v>
      </c>
      <c r="E20" s="248"/>
      <c r="F20" s="248"/>
      <c r="G20" s="248">
        <v>3500000</v>
      </c>
      <c r="H20" s="243">
        <f t="shared" si="0"/>
        <v>0</v>
      </c>
    </row>
    <row r="21" spans="1:8" ht="14.25" customHeight="1">
      <c r="A21" s="455" t="s">
        <v>543</v>
      </c>
      <c r="B21" s="248"/>
      <c r="C21" s="248"/>
      <c r="D21" s="249">
        <v>0</v>
      </c>
      <c r="E21" s="248"/>
      <c r="F21" s="248"/>
      <c r="G21" s="249">
        <v>0</v>
      </c>
      <c r="H21" s="244">
        <f t="shared" si="0"/>
        <v>0</v>
      </c>
    </row>
    <row r="22" spans="1:8" ht="14.25" customHeight="1">
      <c r="A22" s="455" t="s">
        <v>693</v>
      </c>
      <c r="B22" s="248"/>
      <c r="C22" s="248"/>
      <c r="D22" s="248">
        <v>7650</v>
      </c>
      <c r="E22" s="248"/>
      <c r="F22" s="248"/>
      <c r="G22" s="248">
        <v>7650</v>
      </c>
      <c r="H22" s="243">
        <f>G22-D22</f>
        <v>0</v>
      </c>
    </row>
    <row r="23" spans="1:8" ht="14.25" customHeight="1">
      <c r="A23" s="455" t="s">
        <v>545</v>
      </c>
      <c r="B23" s="248"/>
      <c r="C23" s="248"/>
      <c r="D23" s="248">
        <v>0</v>
      </c>
      <c r="E23" s="248"/>
      <c r="F23" s="248"/>
      <c r="G23" s="248">
        <v>0</v>
      </c>
      <c r="H23" s="243">
        <f>G23-D23</f>
        <v>0</v>
      </c>
    </row>
    <row r="24" spans="1:8" ht="14.25" customHeight="1">
      <c r="A24" s="455" t="s">
        <v>544</v>
      </c>
      <c r="B24" s="248"/>
      <c r="C24" s="248"/>
      <c r="D24" s="248">
        <v>18000</v>
      </c>
      <c r="E24" s="248"/>
      <c r="F24" s="248"/>
      <c r="G24" s="248">
        <v>18000</v>
      </c>
      <c r="H24" s="243">
        <f t="shared" si="0"/>
        <v>0</v>
      </c>
    </row>
    <row r="25" spans="1:8" ht="14.25" customHeight="1">
      <c r="A25" s="455" t="s">
        <v>545</v>
      </c>
      <c r="B25" s="248"/>
      <c r="C25" s="248"/>
      <c r="D25" s="248">
        <v>0</v>
      </c>
      <c r="E25" s="248"/>
      <c r="F25" s="248"/>
      <c r="G25" s="248">
        <v>0</v>
      </c>
      <c r="H25" s="243">
        <f t="shared" si="0"/>
        <v>0</v>
      </c>
    </row>
    <row r="26" spans="1:8" ht="14.25" customHeight="1">
      <c r="A26" s="455" t="s">
        <v>546</v>
      </c>
      <c r="B26" s="248"/>
      <c r="C26" s="248"/>
      <c r="D26" s="248">
        <f>D8-D9+D10+D20+D22+D24</f>
        <v>21787112</v>
      </c>
      <c r="E26" s="248"/>
      <c r="F26" s="248"/>
      <c r="G26" s="248">
        <f>G8-G9+G10+G20+G22+G24</f>
        <v>21787112</v>
      </c>
      <c r="H26" s="243">
        <f t="shared" si="0"/>
        <v>0</v>
      </c>
    </row>
    <row r="27" spans="1:8" ht="14.25" customHeight="1">
      <c r="A27" s="455" t="s">
        <v>694</v>
      </c>
      <c r="B27" s="248"/>
      <c r="C27" s="248"/>
      <c r="D27" s="248">
        <v>213995</v>
      </c>
      <c r="E27" s="248"/>
      <c r="F27" s="248"/>
      <c r="G27" s="248">
        <v>213995</v>
      </c>
      <c r="H27" s="243">
        <f>G27-D27</f>
        <v>0</v>
      </c>
    </row>
    <row r="28" spans="1:8" ht="14.25">
      <c r="A28" s="456" t="s">
        <v>547</v>
      </c>
      <c r="B28" s="250"/>
      <c r="C28" s="250"/>
      <c r="D28" s="250">
        <f>D9+D21+D27</f>
        <v>41455981</v>
      </c>
      <c r="E28" s="250"/>
      <c r="F28" s="250"/>
      <c r="G28" s="250">
        <f>G9+G21+G27</f>
        <v>41455981</v>
      </c>
      <c r="H28" s="250">
        <f>H9+H21</f>
        <v>0</v>
      </c>
    </row>
    <row r="29" spans="1:8" ht="14.25">
      <c r="A29" s="455" t="s">
        <v>548</v>
      </c>
      <c r="B29" s="243"/>
      <c r="C29" s="243"/>
      <c r="D29" s="243"/>
      <c r="E29" s="243"/>
      <c r="F29" s="243"/>
      <c r="G29" s="243"/>
      <c r="H29" s="243"/>
    </row>
    <row r="30" spans="1:8" ht="15">
      <c r="A30" s="253" t="s">
        <v>549</v>
      </c>
      <c r="B30" s="251">
        <v>6.33</v>
      </c>
      <c r="C30" s="252">
        <v>4469900</v>
      </c>
      <c r="D30" s="252">
        <v>28160370</v>
      </c>
      <c r="E30" s="886">
        <v>6.33</v>
      </c>
      <c r="F30" s="252">
        <v>4469900</v>
      </c>
      <c r="G30" s="252">
        <v>28309366</v>
      </c>
      <c r="H30" s="252">
        <f aca="true" t="shared" si="1" ref="H30:H35">G30-D30</f>
        <v>148996</v>
      </c>
    </row>
    <row r="31" spans="1:8" ht="15">
      <c r="A31" s="253" t="s">
        <v>550</v>
      </c>
      <c r="B31" s="247">
        <v>4</v>
      </c>
      <c r="C31" s="252">
        <v>1800000</v>
      </c>
      <c r="D31" s="252">
        <f>B31*C31</f>
        <v>7200000</v>
      </c>
      <c r="E31" s="247">
        <v>4</v>
      </c>
      <c r="F31" s="252">
        <v>1800000</v>
      </c>
      <c r="G31" s="252">
        <f>E31*F31</f>
        <v>7200000</v>
      </c>
      <c r="H31" s="252">
        <f t="shared" si="1"/>
        <v>0</v>
      </c>
    </row>
    <row r="32" spans="1:8" ht="15">
      <c r="A32" s="253" t="s">
        <v>551</v>
      </c>
      <c r="B32" s="251">
        <v>6.1</v>
      </c>
      <c r="C32" s="252">
        <v>38200</v>
      </c>
      <c r="D32" s="252">
        <f>B32*C32</f>
        <v>233020</v>
      </c>
      <c r="E32" s="251">
        <v>6.2</v>
      </c>
      <c r="F32" s="252">
        <v>38200</v>
      </c>
      <c r="G32" s="252">
        <f>E32*F32</f>
        <v>236840</v>
      </c>
      <c r="H32" s="252">
        <f t="shared" si="1"/>
        <v>3820</v>
      </c>
    </row>
    <row r="33" spans="1:8" ht="15">
      <c r="A33" s="457" t="s">
        <v>552</v>
      </c>
      <c r="B33" s="254">
        <v>63.3</v>
      </c>
      <c r="C33" s="254">
        <v>81700</v>
      </c>
      <c r="D33" s="255">
        <v>5174334</v>
      </c>
      <c r="E33" s="254">
        <v>64</v>
      </c>
      <c r="F33" s="254">
        <v>81700</v>
      </c>
      <c r="G33" s="255">
        <v>5201567</v>
      </c>
      <c r="H33" s="252">
        <f t="shared" si="1"/>
        <v>27233</v>
      </c>
    </row>
    <row r="34" spans="1:8" ht="38.25">
      <c r="A34" s="458" t="s">
        <v>800</v>
      </c>
      <c r="B34" s="256">
        <v>1</v>
      </c>
      <c r="C34" s="256">
        <v>418900</v>
      </c>
      <c r="D34" s="256">
        <f>B34*C34</f>
        <v>418900</v>
      </c>
      <c r="E34" s="256">
        <v>1</v>
      </c>
      <c r="F34" s="256">
        <v>418900</v>
      </c>
      <c r="G34" s="257">
        <f>E34*F34</f>
        <v>418900</v>
      </c>
      <c r="H34" s="252">
        <f t="shared" si="1"/>
        <v>0</v>
      </c>
    </row>
    <row r="35" spans="1:8" ht="38.25">
      <c r="A35" s="458" t="s">
        <v>801</v>
      </c>
      <c r="B35" s="256">
        <v>1</v>
      </c>
      <c r="C35" s="256">
        <v>383992</v>
      </c>
      <c r="D35" s="256">
        <f>B35*C35</f>
        <v>383992</v>
      </c>
      <c r="E35" s="256">
        <v>1</v>
      </c>
      <c r="F35" s="256">
        <v>383992</v>
      </c>
      <c r="G35" s="257">
        <f>E35*F35</f>
        <v>383992</v>
      </c>
      <c r="H35" s="252">
        <f t="shared" si="1"/>
        <v>0</v>
      </c>
    </row>
    <row r="36" spans="1:8" ht="28.5">
      <c r="A36" s="459" t="s">
        <v>553</v>
      </c>
      <c r="B36" s="258"/>
      <c r="C36" s="258"/>
      <c r="D36" s="258">
        <f>SUM(D30:D35)</f>
        <v>41570616</v>
      </c>
      <c r="E36" s="258"/>
      <c r="F36" s="258"/>
      <c r="G36" s="258">
        <f>SUM(G30:G35)</f>
        <v>41750665</v>
      </c>
      <c r="H36" s="258">
        <f>SUM(H30:H35)</f>
        <v>180049</v>
      </c>
    </row>
    <row r="37" spans="1:8" ht="14.25">
      <c r="A37" s="460" t="s">
        <v>554</v>
      </c>
      <c r="B37" s="259"/>
      <c r="C37" s="259"/>
      <c r="D37" s="259"/>
      <c r="E37" s="259"/>
      <c r="F37" s="259"/>
      <c r="G37" s="259"/>
      <c r="H37" s="259"/>
    </row>
    <row r="38" spans="1:8" ht="15">
      <c r="A38" s="253" t="s">
        <v>555</v>
      </c>
      <c r="B38" s="257"/>
      <c r="C38" s="257"/>
      <c r="D38" s="257"/>
      <c r="E38" s="257"/>
      <c r="F38" s="257"/>
      <c r="G38" s="257"/>
      <c r="H38" s="257">
        <f>G38-D38</f>
        <v>0</v>
      </c>
    </row>
    <row r="39" spans="1:8" ht="15">
      <c r="A39" s="253" t="s">
        <v>696</v>
      </c>
      <c r="B39" s="843">
        <v>2</v>
      </c>
      <c r="C39" s="260">
        <v>3000000</v>
      </c>
      <c r="D39" s="260">
        <f>B39*C39</f>
        <v>6000000</v>
      </c>
      <c r="E39" s="843">
        <v>2</v>
      </c>
      <c r="F39" s="260">
        <v>3000000</v>
      </c>
      <c r="G39" s="260">
        <f>E39*F39</f>
        <v>6000000</v>
      </c>
      <c r="H39" s="257">
        <v>0</v>
      </c>
    </row>
    <row r="40" spans="1:8" ht="15">
      <c r="A40" s="253" t="s">
        <v>556</v>
      </c>
      <c r="B40" s="843">
        <v>2</v>
      </c>
      <c r="C40" s="260">
        <v>55360</v>
      </c>
      <c r="D40" s="260">
        <f>B40*C40</f>
        <v>110720</v>
      </c>
      <c r="E40" s="843">
        <v>1</v>
      </c>
      <c r="F40" s="260">
        <v>55360</v>
      </c>
      <c r="G40" s="260">
        <f>E40*F40</f>
        <v>55360</v>
      </c>
      <c r="H40" s="257">
        <f>G40-D40</f>
        <v>-55360</v>
      </c>
    </row>
    <row r="41" spans="1:8" ht="28.5" customHeight="1">
      <c r="A41" s="458" t="s">
        <v>557</v>
      </c>
      <c r="B41" s="261">
        <v>6.2</v>
      </c>
      <c r="C41" s="463">
        <v>1632000</v>
      </c>
      <c r="D41" s="260">
        <f>B41*C41</f>
        <v>10118400</v>
      </c>
      <c r="E41" s="261">
        <v>5.85</v>
      </c>
      <c r="F41" s="463">
        <v>1632000</v>
      </c>
      <c r="G41" s="260">
        <f>E41*F41</f>
        <v>9547200</v>
      </c>
      <c r="H41" s="257">
        <f>G41-D41</f>
        <v>-571200</v>
      </c>
    </row>
    <row r="42" spans="1:8" ht="15">
      <c r="A42" s="458" t="s">
        <v>558</v>
      </c>
      <c r="B42" s="261"/>
      <c r="C42" s="262"/>
      <c r="D42" s="256">
        <v>8588426</v>
      </c>
      <c r="E42" s="261"/>
      <c r="F42" s="262"/>
      <c r="G42" s="256">
        <v>8588426</v>
      </c>
      <c r="H42" s="257">
        <f>G42-D42</f>
        <v>0</v>
      </c>
    </row>
    <row r="43" spans="1:8" ht="15">
      <c r="A43" s="458" t="s">
        <v>695</v>
      </c>
      <c r="B43" s="844">
        <v>285</v>
      </c>
      <c r="C43" s="262">
        <v>628</v>
      </c>
      <c r="D43" s="256">
        <f>B43*C43</f>
        <v>178980</v>
      </c>
      <c r="E43" s="844">
        <v>285</v>
      </c>
      <c r="F43" s="262">
        <v>674</v>
      </c>
      <c r="G43" s="256">
        <f>E43*F43</f>
        <v>192090</v>
      </c>
      <c r="H43" s="257">
        <f>G43-D43</f>
        <v>13110</v>
      </c>
    </row>
    <row r="44" spans="1:8" ht="28.5">
      <c r="A44" s="459" t="s">
        <v>559</v>
      </c>
      <c r="B44" s="263"/>
      <c r="C44" s="264"/>
      <c r="D44" s="265">
        <f>SUM(D38:D43)</f>
        <v>24996526</v>
      </c>
      <c r="E44" s="263"/>
      <c r="F44" s="264"/>
      <c r="G44" s="265">
        <f>SUM(G38:G43)</f>
        <v>24383076</v>
      </c>
      <c r="H44" s="265">
        <f>SUM(H38:H43)</f>
        <v>-613450</v>
      </c>
    </row>
    <row r="45" spans="1:8" s="266" customFormat="1" ht="28.5">
      <c r="A45" s="459" t="s">
        <v>560</v>
      </c>
      <c r="B45" s="258"/>
      <c r="C45" s="264"/>
      <c r="D45" s="265">
        <v>1200000</v>
      </c>
      <c r="E45" s="258"/>
      <c r="F45" s="264"/>
      <c r="G45" s="265">
        <v>1200000</v>
      </c>
      <c r="H45" s="265">
        <f>G45-D45</f>
        <v>0</v>
      </c>
    </row>
    <row r="46" spans="1:8" ht="25.5" customHeight="1">
      <c r="A46" s="461" t="s">
        <v>561</v>
      </c>
      <c r="B46" s="267"/>
      <c r="C46" s="268"/>
      <c r="D46" s="269">
        <f>D28+D36+D44+D45</f>
        <v>109223123</v>
      </c>
      <c r="E46" s="267"/>
      <c r="F46" s="268"/>
      <c r="G46" s="269">
        <f>G28+G36+G44+G45</f>
        <v>108789722</v>
      </c>
      <c r="H46" s="269">
        <f>H28+H36+H44+H45</f>
        <v>-433401</v>
      </c>
    </row>
    <row r="47" spans="1:5" ht="15">
      <c r="A47" s="462"/>
      <c r="B47" s="270"/>
      <c r="E47" s="270"/>
    </row>
  </sheetData>
  <sheetProtection/>
  <mergeCells count="6">
    <mergeCell ref="E4:G4"/>
    <mergeCell ref="G3:H3"/>
    <mergeCell ref="A1:H1"/>
    <mergeCell ref="A4:A5"/>
    <mergeCell ref="B4:D4"/>
    <mergeCell ref="C3:D3"/>
  </mergeCells>
  <printOptions horizontalCentered="1"/>
  <pageMargins left="0.28" right="0.2362204724409449" top="0.3937007874015748" bottom="0.1968503937007874" header="0.2755905511811024" footer="0.1968503937007874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C1">
      <selection activeCell="C4" sqref="C4"/>
    </sheetView>
  </sheetViews>
  <sheetFormatPr defaultColWidth="9.00390625" defaultRowHeight="12.75"/>
  <cols>
    <col min="1" max="1" width="11.50390625" style="739" hidden="1" customWidth="1"/>
    <col min="2" max="2" width="3.875" style="739" hidden="1" customWidth="1"/>
    <col min="3" max="3" width="59.00390625" style="739" customWidth="1"/>
    <col min="4" max="4" width="13.625" style="739" customWidth="1"/>
    <col min="5" max="5" width="12.625" style="739" hidden="1" customWidth="1"/>
    <col min="6" max="6" width="11.50390625" style="739" hidden="1" customWidth="1"/>
    <col min="7" max="7" width="13.00390625" style="739" hidden="1" customWidth="1"/>
    <col min="8" max="8" width="11.50390625" style="739" hidden="1" customWidth="1"/>
    <col min="9" max="10" width="13.00390625" style="739" customWidth="1"/>
    <col min="11" max="11" width="53.50390625" style="739" customWidth="1"/>
    <col min="12" max="12" width="13.125" style="739" customWidth="1"/>
    <col min="13" max="13" width="13.50390625" style="739" hidden="1" customWidth="1"/>
    <col min="14" max="14" width="12.125" style="739" hidden="1" customWidth="1"/>
    <col min="15" max="15" width="11.875" style="739" hidden="1" customWidth="1"/>
    <col min="16" max="16" width="12.125" style="739" hidden="1" customWidth="1"/>
    <col min="17" max="17" width="13.00390625" style="739" customWidth="1"/>
    <col min="18" max="18" width="13.375" style="739" customWidth="1"/>
    <col min="19" max="16384" width="9.375" style="739" customWidth="1"/>
  </cols>
  <sheetData>
    <row r="1" spans="3:18" ht="30" customHeight="1">
      <c r="C1" s="946" t="s">
        <v>71</v>
      </c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740"/>
    </row>
    <row r="2" spans="3:18" ht="30" customHeight="1">
      <c r="C2" s="946" t="s">
        <v>562</v>
      </c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740"/>
    </row>
    <row r="3" spans="3:18" ht="17.25" customHeight="1">
      <c r="C3" s="946" t="s">
        <v>601</v>
      </c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946"/>
      <c r="Q3" s="946"/>
      <c r="R3" s="740"/>
    </row>
    <row r="4" spans="3:18" ht="17.25" customHeight="1">
      <c r="C4" s="740"/>
      <c r="D4" s="740"/>
      <c r="E4" s="740"/>
      <c r="F4" s="740"/>
      <c r="G4" s="740"/>
      <c r="H4" s="740"/>
      <c r="I4" s="740"/>
      <c r="J4" s="740"/>
      <c r="K4" s="741"/>
      <c r="L4" s="741"/>
      <c r="M4" s="741"/>
      <c r="O4" s="741"/>
      <c r="Q4" s="741"/>
      <c r="R4" s="741" t="s">
        <v>563</v>
      </c>
    </row>
    <row r="5" spans="7:18" ht="19.5" customHeight="1" thickBot="1">
      <c r="G5" s="742"/>
      <c r="I5" s="742"/>
      <c r="J5" s="742"/>
      <c r="K5" s="743"/>
      <c r="L5" s="743"/>
      <c r="M5" s="743"/>
      <c r="O5" s="743"/>
      <c r="Q5" s="743"/>
      <c r="R5" s="847" t="s">
        <v>704</v>
      </c>
    </row>
    <row r="6" spans="1:18" ht="42" customHeight="1">
      <c r="A6" s="744" t="s">
        <v>564</v>
      </c>
      <c r="B6" s="745" t="s">
        <v>565</v>
      </c>
      <c r="C6" s="745" t="s">
        <v>699</v>
      </c>
      <c r="D6" s="745" t="s">
        <v>775</v>
      </c>
      <c r="E6" s="745" t="s">
        <v>632</v>
      </c>
      <c r="F6" s="745" t="s">
        <v>633</v>
      </c>
      <c r="G6" s="745" t="s">
        <v>634</v>
      </c>
      <c r="H6" s="745" t="s">
        <v>635</v>
      </c>
      <c r="I6" s="745" t="s">
        <v>636</v>
      </c>
      <c r="J6" s="745" t="s">
        <v>777</v>
      </c>
      <c r="K6" s="845" t="s">
        <v>700</v>
      </c>
      <c r="L6" s="745" t="s">
        <v>775</v>
      </c>
      <c r="M6" s="745" t="s">
        <v>637</v>
      </c>
      <c r="N6" s="745" t="s">
        <v>633</v>
      </c>
      <c r="O6" s="745" t="s">
        <v>634</v>
      </c>
      <c r="P6" s="745" t="s">
        <v>635</v>
      </c>
      <c r="Q6" s="745" t="s">
        <v>636</v>
      </c>
      <c r="R6" s="745" t="s">
        <v>777</v>
      </c>
    </row>
    <row r="7" spans="1:18" s="749" customFormat="1" ht="10.5">
      <c r="A7" s="746">
        <v>1</v>
      </c>
      <c r="B7" s="747">
        <v>2</v>
      </c>
      <c r="C7" s="747" t="s">
        <v>270</v>
      </c>
      <c r="D7" s="747" t="s">
        <v>218</v>
      </c>
      <c r="E7" s="747" t="s">
        <v>220</v>
      </c>
      <c r="F7" s="747" t="s">
        <v>220</v>
      </c>
      <c r="G7" s="747" t="s">
        <v>221</v>
      </c>
      <c r="H7" s="747" t="s">
        <v>220</v>
      </c>
      <c r="I7" s="747" t="s">
        <v>219</v>
      </c>
      <c r="J7" s="747" t="s">
        <v>220</v>
      </c>
      <c r="K7" s="748" t="s">
        <v>221</v>
      </c>
      <c r="L7" s="747" t="s">
        <v>197</v>
      </c>
      <c r="M7" s="747" t="s">
        <v>199</v>
      </c>
      <c r="N7" s="747" t="s">
        <v>199</v>
      </c>
      <c r="O7" s="747" t="s">
        <v>638</v>
      </c>
      <c r="P7" s="747" t="s">
        <v>639</v>
      </c>
      <c r="Q7" s="747" t="s">
        <v>198</v>
      </c>
      <c r="R7" s="905" t="s">
        <v>199</v>
      </c>
    </row>
    <row r="8" spans="1:18" ht="18.75" customHeight="1">
      <c r="A8" s="750" t="s">
        <v>566</v>
      </c>
      <c r="B8" s="751" t="s">
        <v>567</v>
      </c>
      <c r="C8" s="752" t="s">
        <v>835</v>
      </c>
      <c r="D8" s="753">
        <v>0</v>
      </c>
      <c r="E8" s="753"/>
      <c r="F8" s="753"/>
      <c r="G8" s="753"/>
      <c r="H8" s="753"/>
      <c r="I8" s="753">
        <v>400000</v>
      </c>
      <c r="J8" s="879">
        <v>400000</v>
      </c>
      <c r="K8" s="846" t="s">
        <v>588</v>
      </c>
      <c r="L8" s="754">
        <v>23295319</v>
      </c>
      <c r="M8" s="754"/>
      <c r="N8" s="754"/>
      <c r="O8" s="754"/>
      <c r="P8" s="754"/>
      <c r="Q8" s="754">
        <v>23295319</v>
      </c>
      <c r="R8" s="879">
        <v>23295319</v>
      </c>
    </row>
    <row r="9" spans="1:18" ht="26.25" customHeight="1">
      <c r="A9" s="750" t="s">
        <v>566</v>
      </c>
      <c r="B9" s="751" t="s">
        <v>567</v>
      </c>
      <c r="C9" s="752" t="s">
        <v>697</v>
      </c>
      <c r="D9" s="753">
        <v>2000000</v>
      </c>
      <c r="E9" s="753"/>
      <c r="F9" s="753"/>
      <c r="G9" s="753"/>
      <c r="H9" s="753"/>
      <c r="I9" s="753">
        <v>2177231</v>
      </c>
      <c r="J9" s="879">
        <v>2146675</v>
      </c>
      <c r="K9" s="769" t="s">
        <v>860</v>
      </c>
      <c r="L9" s="754">
        <v>3810000</v>
      </c>
      <c r="M9" s="754"/>
      <c r="N9" s="754"/>
      <c r="O9" s="754"/>
      <c r="P9" s="754"/>
      <c r="Q9" s="754">
        <v>3501676</v>
      </c>
      <c r="R9" s="879">
        <f>2757225+267978+751237</f>
        <v>3776440</v>
      </c>
    </row>
    <row r="10" spans="1:18" ht="16.5" customHeight="1">
      <c r="A10" s="750" t="s">
        <v>566</v>
      </c>
      <c r="B10" s="751" t="s">
        <v>567</v>
      </c>
      <c r="C10" s="752" t="s">
        <v>836</v>
      </c>
      <c r="D10" s="753">
        <v>10000000</v>
      </c>
      <c r="E10" s="753"/>
      <c r="F10" s="753"/>
      <c r="G10" s="753"/>
      <c r="H10" s="753"/>
      <c r="I10" s="753">
        <v>1376374</v>
      </c>
      <c r="J10" s="879">
        <v>1376374</v>
      </c>
      <c r="K10" s="769" t="s">
        <v>855</v>
      </c>
      <c r="L10" s="754">
        <v>0</v>
      </c>
      <c r="M10" s="754"/>
      <c r="N10" s="754"/>
      <c r="O10" s="754"/>
      <c r="P10" s="754"/>
      <c r="Q10" s="754">
        <v>3296921</v>
      </c>
      <c r="R10" s="879">
        <v>3296921</v>
      </c>
    </row>
    <row r="11" spans="1:18" ht="16.5" customHeight="1">
      <c r="A11" s="750" t="s">
        <v>568</v>
      </c>
      <c r="B11" s="751" t="s">
        <v>569</v>
      </c>
      <c r="C11" s="752" t="s">
        <v>837</v>
      </c>
      <c r="D11" s="753">
        <v>0</v>
      </c>
      <c r="E11" s="753"/>
      <c r="F11" s="753"/>
      <c r="G11" s="753"/>
      <c r="H11" s="753"/>
      <c r="I11" s="753">
        <v>165864</v>
      </c>
      <c r="J11" s="879">
        <v>165864</v>
      </c>
      <c r="K11" s="769" t="s">
        <v>701</v>
      </c>
      <c r="L11" s="754">
        <v>0</v>
      </c>
      <c r="M11" s="754"/>
      <c r="N11" s="754"/>
      <c r="O11" s="754"/>
      <c r="P11" s="754"/>
      <c r="Q11" s="754">
        <v>194000</v>
      </c>
      <c r="R11" s="879">
        <v>194000</v>
      </c>
    </row>
    <row r="12" spans="1:18" ht="18" customHeight="1">
      <c r="A12" s="750" t="s">
        <v>570</v>
      </c>
      <c r="B12" s="751" t="s">
        <v>571</v>
      </c>
      <c r="C12" s="752" t="s">
        <v>838</v>
      </c>
      <c r="D12" s="753">
        <v>1000000</v>
      </c>
      <c r="E12" s="753"/>
      <c r="F12" s="753"/>
      <c r="G12" s="753"/>
      <c r="H12" s="753"/>
      <c r="I12" s="753">
        <v>7500000</v>
      </c>
      <c r="J12" s="879">
        <v>0</v>
      </c>
      <c r="K12" s="769" t="s">
        <v>857</v>
      </c>
      <c r="L12" s="754">
        <v>0</v>
      </c>
      <c r="M12" s="754"/>
      <c r="N12" s="754"/>
      <c r="O12" s="754"/>
      <c r="P12" s="754"/>
      <c r="Q12" s="754">
        <v>37745229</v>
      </c>
      <c r="R12" s="879">
        <v>37745229</v>
      </c>
    </row>
    <row r="13" spans="1:18" ht="22.5" customHeight="1">
      <c r="A13" s="750" t="s">
        <v>566</v>
      </c>
      <c r="B13" s="751" t="s">
        <v>572</v>
      </c>
      <c r="C13" s="752" t="s">
        <v>698</v>
      </c>
      <c r="D13" s="753">
        <v>3810000</v>
      </c>
      <c r="E13" s="753"/>
      <c r="F13" s="753"/>
      <c r="G13" s="753"/>
      <c r="H13" s="753"/>
      <c r="I13" s="753">
        <v>3293924</v>
      </c>
      <c r="J13" s="879">
        <v>516790</v>
      </c>
      <c r="K13" s="769" t="s">
        <v>856</v>
      </c>
      <c r="L13" s="754">
        <v>0</v>
      </c>
      <c r="M13" s="754"/>
      <c r="N13" s="754"/>
      <c r="O13" s="754"/>
      <c r="P13" s="754"/>
      <c r="Q13" s="754">
        <v>37910301</v>
      </c>
      <c r="R13" s="879">
        <v>37910301</v>
      </c>
    </row>
    <row r="14" spans="1:18" ht="24" customHeight="1">
      <c r="A14" s="750" t="s">
        <v>570</v>
      </c>
      <c r="B14" s="751" t="s">
        <v>571</v>
      </c>
      <c r="C14" s="752" t="s">
        <v>839</v>
      </c>
      <c r="D14" s="753">
        <v>1500000</v>
      </c>
      <c r="E14" s="753"/>
      <c r="F14" s="753"/>
      <c r="G14" s="753"/>
      <c r="H14" s="753"/>
      <c r="I14" s="753">
        <v>2223400</v>
      </c>
      <c r="J14" s="879">
        <v>1424290</v>
      </c>
      <c r="K14" s="769" t="s">
        <v>858</v>
      </c>
      <c r="L14" s="754">
        <v>0</v>
      </c>
      <c r="M14" s="754"/>
      <c r="N14" s="754"/>
      <c r="O14" s="754"/>
      <c r="P14" s="754"/>
      <c r="Q14" s="754">
        <v>50000</v>
      </c>
      <c r="R14" s="754">
        <v>50000</v>
      </c>
    </row>
    <row r="15" spans="1:18" ht="19.5" customHeight="1">
      <c r="A15" s="755">
        <v>999000</v>
      </c>
      <c r="B15" s="751" t="s">
        <v>572</v>
      </c>
      <c r="C15" s="752" t="s">
        <v>840</v>
      </c>
      <c r="D15" s="753">
        <v>2000000</v>
      </c>
      <c r="E15" s="753"/>
      <c r="F15" s="753"/>
      <c r="G15" s="753"/>
      <c r="H15" s="753"/>
      <c r="I15" s="753">
        <v>4663542</v>
      </c>
      <c r="J15" s="879">
        <v>4482632</v>
      </c>
      <c r="K15" s="756" t="s">
        <v>859</v>
      </c>
      <c r="L15" s="754">
        <v>0</v>
      </c>
      <c r="M15" s="754"/>
      <c r="N15" s="754"/>
      <c r="O15" s="754"/>
      <c r="P15" s="754"/>
      <c r="Q15" s="754">
        <v>408377</v>
      </c>
      <c r="R15" s="754">
        <v>408377</v>
      </c>
    </row>
    <row r="16" spans="1:18" ht="21" customHeight="1">
      <c r="A16" s="750" t="s">
        <v>573</v>
      </c>
      <c r="B16" s="751" t="s">
        <v>574</v>
      </c>
      <c r="C16" s="752" t="s">
        <v>841</v>
      </c>
      <c r="D16" s="753">
        <v>0</v>
      </c>
      <c r="E16" s="753"/>
      <c r="F16" s="753"/>
      <c r="G16" s="753"/>
      <c r="H16" s="753"/>
      <c r="I16" s="753">
        <v>390000</v>
      </c>
      <c r="J16" s="879">
        <v>92200</v>
      </c>
      <c r="K16" s="757"/>
      <c r="L16" s="754"/>
      <c r="M16" s="754"/>
      <c r="N16" s="754"/>
      <c r="O16" s="754"/>
      <c r="P16" s="754"/>
      <c r="Q16" s="754"/>
      <c r="R16" s="754"/>
    </row>
    <row r="17" spans="1:18" ht="12.75">
      <c r="A17" s="750" t="s">
        <v>575</v>
      </c>
      <c r="B17" s="751" t="s">
        <v>576</v>
      </c>
      <c r="C17" s="752" t="s">
        <v>842</v>
      </c>
      <c r="D17" s="753">
        <v>1000000</v>
      </c>
      <c r="E17" s="753"/>
      <c r="F17" s="753"/>
      <c r="G17" s="753"/>
      <c r="H17" s="753"/>
      <c r="I17" s="753">
        <v>1000000</v>
      </c>
      <c r="J17" s="879">
        <v>0</v>
      </c>
      <c r="K17" s="757"/>
      <c r="L17" s="754"/>
      <c r="M17" s="754"/>
      <c r="N17" s="754"/>
      <c r="O17" s="754"/>
      <c r="P17" s="754"/>
      <c r="Q17" s="754"/>
      <c r="R17" s="754"/>
    </row>
    <row r="18" spans="1:18" ht="18" customHeight="1">
      <c r="A18" s="750"/>
      <c r="B18" s="751"/>
      <c r="C18" s="752" t="s">
        <v>843</v>
      </c>
      <c r="D18" s="753">
        <v>360000</v>
      </c>
      <c r="E18" s="753"/>
      <c r="F18" s="753"/>
      <c r="G18" s="753"/>
      <c r="H18" s="753"/>
      <c r="I18" s="753">
        <v>1941489</v>
      </c>
      <c r="J18" s="879">
        <v>1941489</v>
      </c>
      <c r="K18" s="757"/>
      <c r="L18" s="754"/>
      <c r="M18" s="754"/>
      <c r="N18" s="754"/>
      <c r="O18" s="754"/>
      <c r="P18" s="754"/>
      <c r="Q18" s="754"/>
      <c r="R18" s="754"/>
    </row>
    <row r="19" spans="1:18" ht="12.75">
      <c r="A19" s="750"/>
      <c r="B19" s="751"/>
      <c r="C19" s="752" t="s">
        <v>844</v>
      </c>
      <c r="D19" s="753">
        <v>1500000</v>
      </c>
      <c r="E19" s="753"/>
      <c r="F19" s="753"/>
      <c r="G19" s="753"/>
      <c r="H19" s="753"/>
      <c r="I19" s="753">
        <v>0</v>
      </c>
      <c r="J19" s="879">
        <v>0</v>
      </c>
      <c r="K19" s="757"/>
      <c r="L19" s="754"/>
      <c r="M19" s="754"/>
      <c r="N19" s="754"/>
      <c r="O19" s="754"/>
      <c r="P19" s="754"/>
      <c r="Q19" s="754"/>
      <c r="R19" s="754"/>
    </row>
    <row r="20" spans="1:18" ht="18" customHeight="1">
      <c r="A20" s="750"/>
      <c r="B20" s="751"/>
      <c r="C20" s="752" t="s">
        <v>845</v>
      </c>
      <c r="D20" s="753">
        <v>2000000</v>
      </c>
      <c r="E20" s="753"/>
      <c r="F20" s="753"/>
      <c r="G20" s="753"/>
      <c r="H20" s="753"/>
      <c r="I20" s="753">
        <v>0</v>
      </c>
      <c r="J20" s="879">
        <v>0</v>
      </c>
      <c r="K20" s="757"/>
      <c r="L20" s="754"/>
      <c r="M20" s="754"/>
      <c r="N20" s="754"/>
      <c r="O20" s="754"/>
      <c r="P20" s="754"/>
      <c r="Q20" s="754"/>
      <c r="R20" s="754"/>
    </row>
    <row r="21" spans="1:18" ht="16.5" customHeight="1">
      <c r="A21" s="750" t="s">
        <v>573</v>
      </c>
      <c r="B21" s="751" t="s">
        <v>574</v>
      </c>
      <c r="C21" s="752" t="s">
        <v>846</v>
      </c>
      <c r="D21" s="753">
        <v>4500000</v>
      </c>
      <c r="E21" s="753"/>
      <c r="F21" s="753"/>
      <c r="G21" s="753"/>
      <c r="H21" s="753"/>
      <c r="I21" s="753">
        <v>4500000</v>
      </c>
      <c r="J21" s="879">
        <v>4500000</v>
      </c>
      <c r="K21" s="758"/>
      <c r="L21" s="754"/>
      <c r="M21" s="754"/>
      <c r="N21" s="754"/>
      <c r="O21" s="754"/>
      <c r="P21" s="754"/>
      <c r="Q21" s="754"/>
      <c r="R21" s="754"/>
    </row>
    <row r="22" spans="1:18" ht="18.75" customHeight="1">
      <c r="A22" s="750" t="s">
        <v>566</v>
      </c>
      <c r="B22" s="751" t="s">
        <v>577</v>
      </c>
      <c r="C22" s="752" t="s">
        <v>847</v>
      </c>
      <c r="D22" s="753">
        <v>0</v>
      </c>
      <c r="E22" s="753"/>
      <c r="F22" s="753"/>
      <c r="G22" s="753"/>
      <c r="H22" s="753"/>
      <c r="I22" s="753">
        <v>3296923</v>
      </c>
      <c r="J22" s="879">
        <v>3296923</v>
      </c>
      <c r="K22" s="759"/>
      <c r="L22" s="754"/>
      <c r="M22" s="754"/>
      <c r="N22" s="754"/>
      <c r="O22" s="754"/>
      <c r="P22" s="754"/>
      <c r="Q22" s="754"/>
      <c r="R22" s="754"/>
    </row>
    <row r="23" spans="1:18" ht="24" customHeight="1">
      <c r="A23" s="750" t="s">
        <v>566</v>
      </c>
      <c r="B23" s="751" t="s">
        <v>577</v>
      </c>
      <c r="C23" s="752" t="s">
        <v>848</v>
      </c>
      <c r="D23" s="753">
        <v>0</v>
      </c>
      <c r="E23" s="753"/>
      <c r="F23" s="753"/>
      <c r="G23" s="753"/>
      <c r="H23" s="753"/>
      <c r="I23" s="753">
        <v>35870000</v>
      </c>
      <c r="J23" s="879">
        <v>13614300</v>
      </c>
      <c r="K23" s="759"/>
      <c r="L23" s="754"/>
      <c r="M23" s="754"/>
      <c r="N23" s="754"/>
      <c r="O23" s="754"/>
      <c r="P23" s="754"/>
      <c r="Q23" s="754"/>
      <c r="R23" s="754"/>
    </row>
    <row r="24" spans="1:18" ht="25.5" customHeight="1">
      <c r="A24" s="760"/>
      <c r="B24" s="761"/>
      <c r="C24" s="752" t="s">
        <v>849</v>
      </c>
      <c r="D24" s="753">
        <v>0</v>
      </c>
      <c r="E24" s="753"/>
      <c r="F24" s="753"/>
      <c r="G24" s="753"/>
      <c r="H24" s="753"/>
      <c r="I24" s="753">
        <v>41110301</v>
      </c>
      <c r="J24" s="879">
        <v>0</v>
      </c>
      <c r="K24" s="759"/>
      <c r="L24" s="762"/>
      <c r="M24" s="762"/>
      <c r="N24" s="762"/>
      <c r="O24" s="762"/>
      <c r="P24" s="762"/>
      <c r="Q24" s="762"/>
      <c r="R24" s="762"/>
    </row>
    <row r="25" spans="1:18" ht="18.75" customHeight="1">
      <c r="A25" s="750" t="s">
        <v>566</v>
      </c>
      <c r="B25" s="751" t="s">
        <v>577</v>
      </c>
      <c r="C25" s="752" t="s">
        <v>850</v>
      </c>
      <c r="D25" s="753">
        <v>0</v>
      </c>
      <c r="E25" s="753"/>
      <c r="F25" s="753"/>
      <c r="G25" s="753"/>
      <c r="H25" s="753"/>
      <c r="I25" s="753">
        <v>457360</v>
      </c>
      <c r="J25" s="879">
        <v>457360</v>
      </c>
      <c r="K25" s="759"/>
      <c r="L25" s="754"/>
      <c r="M25" s="754"/>
      <c r="N25" s="754"/>
      <c r="O25" s="754"/>
      <c r="P25" s="754"/>
      <c r="Q25" s="754"/>
      <c r="R25" s="754"/>
    </row>
    <row r="26" spans="1:18" ht="24.75" customHeight="1">
      <c r="A26" s="760"/>
      <c r="B26" s="761"/>
      <c r="C26" s="752" t="s">
        <v>851</v>
      </c>
      <c r="D26" s="753">
        <v>0</v>
      </c>
      <c r="E26" s="753"/>
      <c r="F26" s="753"/>
      <c r="G26" s="753"/>
      <c r="H26" s="753"/>
      <c r="I26" s="753">
        <v>841375</v>
      </c>
      <c r="J26" s="879">
        <v>841375</v>
      </c>
      <c r="K26" s="759"/>
      <c r="L26" s="762"/>
      <c r="M26" s="762"/>
      <c r="N26" s="762"/>
      <c r="O26" s="762"/>
      <c r="P26" s="762"/>
      <c r="Q26" s="762"/>
      <c r="R26" s="762"/>
    </row>
    <row r="27" spans="1:18" ht="23.25" customHeight="1">
      <c r="A27" s="750" t="s">
        <v>566</v>
      </c>
      <c r="B27" s="751" t="s">
        <v>577</v>
      </c>
      <c r="C27" s="752" t="s">
        <v>852</v>
      </c>
      <c r="D27" s="753">
        <v>0</v>
      </c>
      <c r="E27" s="753"/>
      <c r="F27" s="753"/>
      <c r="G27" s="753"/>
      <c r="H27" s="753"/>
      <c r="I27" s="753">
        <v>115000</v>
      </c>
      <c r="J27" s="879">
        <v>114500</v>
      </c>
      <c r="K27" s="759"/>
      <c r="L27" s="754"/>
      <c r="M27" s="754"/>
      <c r="N27" s="754"/>
      <c r="O27" s="754"/>
      <c r="P27" s="754"/>
      <c r="Q27" s="754"/>
      <c r="R27" s="754"/>
    </row>
    <row r="28" spans="1:18" ht="18" customHeight="1">
      <c r="A28" s="760"/>
      <c r="B28" s="761"/>
      <c r="C28" s="752" t="s">
        <v>853</v>
      </c>
      <c r="D28" s="753">
        <v>0</v>
      </c>
      <c r="E28" s="753"/>
      <c r="F28" s="753"/>
      <c r="G28" s="753"/>
      <c r="H28" s="753"/>
      <c r="I28" s="753">
        <v>45999</v>
      </c>
      <c r="J28" s="879">
        <v>45999</v>
      </c>
      <c r="K28" s="759"/>
      <c r="L28" s="762"/>
      <c r="M28" s="762"/>
      <c r="N28" s="762"/>
      <c r="O28" s="762"/>
      <c r="P28" s="762"/>
      <c r="Q28" s="762"/>
      <c r="R28" s="762"/>
    </row>
    <row r="29" spans="1:18" ht="18" customHeight="1">
      <c r="A29" s="760"/>
      <c r="B29" s="761"/>
      <c r="C29" s="752" t="s">
        <v>854</v>
      </c>
      <c r="D29" s="753">
        <v>0</v>
      </c>
      <c r="E29" s="753"/>
      <c r="F29" s="753"/>
      <c r="G29" s="753"/>
      <c r="H29" s="753"/>
      <c r="I29" s="753">
        <v>1600001</v>
      </c>
      <c r="J29" s="753">
        <v>0</v>
      </c>
      <c r="K29" s="759"/>
      <c r="L29" s="762"/>
      <c r="M29" s="762"/>
      <c r="N29" s="762"/>
      <c r="O29" s="762"/>
      <c r="P29" s="762"/>
      <c r="Q29" s="762"/>
      <c r="R29" s="762"/>
    </row>
    <row r="30" spans="1:18" ht="13.5" thickBot="1">
      <c r="A30" s="763"/>
      <c r="B30" s="764"/>
      <c r="C30" s="765"/>
      <c r="D30" s="766">
        <f>SUM(D8:D29)</f>
        <v>29670000</v>
      </c>
      <c r="E30" s="766">
        <f aca="true" t="shared" si="0" ref="E30:J30">SUM(E8:E29)</f>
        <v>0</v>
      </c>
      <c r="F30" s="766">
        <f t="shared" si="0"/>
        <v>0</v>
      </c>
      <c r="G30" s="766">
        <f t="shared" si="0"/>
        <v>0</v>
      </c>
      <c r="H30" s="766">
        <f t="shared" si="0"/>
        <v>0</v>
      </c>
      <c r="I30" s="766">
        <f t="shared" si="0"/>
        <v>112968783</v>
      </c>
      <c r="J30" s="766">
        <f t="shared" si="0"/>
        <v>35416771</v>
      </c>
      <c r="K30" s="767"/>
      <c r="L30" s="766">
        <f>SUM(L8:L27)</f>
        <v>27105319</v>
      </c>
      <c r="M30" s="766">
        <v>28416</v>
      </c>
      <c r="N30" s="766">
        <f>SUM(N8:N27)</f>
        <v>0</v>
      </c>
      <c r="O30" s="766">
        <v>37123</v>
      </c>
      <c r="P30" s="766">
        <f>SUM(P8:P27)</f>
        <v>0</v>
      </c>
      <c r="Q30" s="766">
        <f>SUM(Q8:Q27)</f>
        <v>106401823</v>
      </c>
      <c r="R30" s="766">
        <f>SUM(R8:R27)</f>
        <v>106676587</v>
      </c>
    </row>
    <row r="31" spans="1:2" ht="12.75">
      <c r="A31" s="763"/>
      <c r="B31" s="764"/>
    </row>
    <row r="32" spans="1:2" ht="12.75">
      <c r="A32" s="763"/>
      <c r="B32" s="764"/>
    </row>
    <row r="33" spans="1:2" ht="13.5" thickBot="1">
      <c r="A33" s="768" t="s">
        <v>578</v>
      </c>
      <c r="B33" s="765"/>
    </row>
  </sheetData>
  <sheetProtection/>
  <mergeCells count="3">
    <mergeCell ref="C1:Q1"/>
    <mergeCell ref="C2:Q2"/>
    <mergeCell ref="C3:Q3"/>
  </mergeCells>
  <printOptions horizontalCentered="1"/>
  <pageMargins left="0.15748031496062992" right="0.31496062992125984" top="0.5905511811023623" bottom="0.5905511811023623" header="0" footer="0"/>
  <pageSetup fitToHeight="1" fitToWidth="1" horizontalDpi="600" verticalDpi="600" orientation="landscape" paperSize="9" scale="83" r:id="rId1"/>
  <headerFooter alignWithMargins="0">
    <oddHeader>&amp;C&amp;"Times New Roman CE,Félkövér"&amp;12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90" zoomScalePageLayoutView="0" workbookViewId="0" topLeftCell="A1">
      <selection activeCell="A1" sqref="A1:E1"/>
    </sheetView>
  </sheetViews>
  <sheetFormatPr defaultColWidth="10.625" defaultRowHeight="12.75"/>
  <cols>
    <col min="1" max="1" width="8.375" style="273" customWidth="1"/>
    <col min="2" max="2" width="67.50390625" style="273" customWidth="1"/>
    <col min="3" max="4" width="16.375" style="273" customWidth="1"/>
    <col min="5" max="5" width="13.00390625" style="273" customWidth="1"/>
    <col min="6" max="16384" width="10.625" style="273" customWidth="1"/>
  </cols>
  <sheetData>
    <row r="1" spans="1:5" ht="56.25" customHeight="1">
      <c r="A1" s="947" t="s">
        <v>803</v>
      </c>
      <c r="B1" s="947"/>
      <c r="C1" s="947"/>
      <c r="D1" s="947"/>
      <c r="E1" s="947"/>
    </row>
    <row r="2" spans="4:5" ht="19.5" customHeight="1">
      <c r="D2" s="948" t="s">
        <v>589</v>
      </c>
      <c r="E2" s="948"/>
    </row>
    <row r="3" spans="4:5" ht="19.5" customHeight="1">
      <c r="D3" s="949" t="s">
        <v>690</v>
      </c>
      <c r="E3" s="949"/>
    </row>
    <row r="4" spans="1:5" ht="15" customHeight="1">
      <c r="A4" s="953" t="s">
        <v>584</v>
      </c>
      <c r="B4" s="954" t="s">
        <v>282</v>
      </c>
      <c r="C4" s="950" t="s">
        <v>775</v>
      </c>
      <c r="D4" s="950" t="s">
        <v>802</v>
      </c>
      <c r="E4" s="950" t="s">
        <v>777</v>
      </c>
    </row>
    <row r="5" spans="1:5" ht="15" customHeight="1">
      <c r="A5" s="953"/>
      <c r="B5" s="954"/>
      <c r="C5" s="951"/>
      <c r="D5" s="951"/>
      <c r="E5" s="951"/>
    </row>
    <row r="6" spans="1:5" ht="15" customHeight="1">
      <c r="A6" s="953"/>
      <c r="B6" s="954"/>
      <c r="C6" s="951"/>
      <c r="D6" s="951"/>
      <c r="E6" s="951"/>
    </row>
    <row r="7" spans="1:5" ht="3.75" customHeight="1">
      <c r="A7" s="953"/>
      <c r="B7" s="954"/>
      <c r="C7" s="952"/>
      <c r="D7" s="952"/>
      <c r="E7" s="952"/>
    </row>
    <row r="8" spans="1:5" ht="24.75" customHeight="1">
      <c r="A8" s="274"/>
      <c r="B8" s="276" t="s">
        <v>702</v>
      </c>
      <c r="C8" s="279">
        <v>400000</v>
      </c>
      <c r="D8" s="279">
        <v>314500</v>
      </c>
      <c r="E8" s="275">
        <v>314500</v>
      </c>
    </row>
    <row r="9" spans="1:5" ht="24.75" customHeight="1">
      <c r="A9" s="274" t="s">
        <v>283</v>
      </c>
      <c r="B9" s="277" t="s">
        <v>183</v>
      </c>
      <c r="C9" s="278">
        <f>SUM(C8:C8)</f>
        <v>400000</v>
      </c>
      <c r="D9" s="278">
        <f>SUM(D8:D8)</f>
        <v>314500</v>
      </c>
      <c r="E9" s="278">
        <f>SUM(E8:E8)</f>
        <v>314500</v>
      </c>
    </row>
    <row r="10" spans="1:5" ht="24.75" customHeight="1">
      <c r="A10" s="280"/>
      <c r="B10" s="276" t="s">
        <v>611</v>
      </c>
      <c r="C10" s="279">
        <v>3000000</v>
      </c>
      <c r="D10" s="279">
        <v>3550000</v>
      </c>
      <c r="E10" s="279">
        <v>3528300</v>
      </c>
    </row>
    <row r="11" spans="1:5" ht="27.75" customHeight="1">
      <c r="A11" s="280"/>
      <c r="B11" s="276" t="s">
        <v>703</v>
      </c>
      <c r="C11" s="279">
        <v>500000</v>
      </c>
      <c r="D11" s="279">
        <v>615000</v>
      </c>
      <c r="E11" s="279">
        <v>608323</v>
      </c>
    </row>
    <row r="12" spans="1:5" ht="27.75" customHeight="1">
      <c r="A12" s="280"/>
      <c r="B12" s="276" t="s">
        <v>612</v>
      </c>
      <c r="C12" s="279">
        <v>1500000</v>
      </c>
      <c r="D12" s="279">
        <v>1435000</v>
      </c>
      <c r="E12" s="279">
        <v>1422250</v>
      </c>
    </row>
    <row r="13" spans="1:5" ht="24.75" customHeight="1">
      <c r="A13" s="280" t="s">
        <v>284</v>
      </c>
      <c r="B13" s="277" t="s">
        <v>184</v>
      </c>
      <c r="C13" s="281">
        <f>SUM(C10:C12)</f>
        <v>5000000</v>
      </c>
      <c r="D13" s="281">
        <f>SUM(D10:D12)</f>
        <v>5600000</v>
      </c>
      <c r="E13" s="281">
        <f>SUM(E10:E12)</f>
        <v>5558873</v>
      </c>
    </row>
    <row r="14" spans="1:5" ht="36" customHeight="1">
      <c r="A14" s="478"/>
      <c r="B14" s="479" t="s">
        <v>185</v>
      </c>
      <c r="C14" s="480">
        <f>C9+C13</f>
        <v>5400000</v>
      </c>
      <c r="D14" s="480">
        <f>D9+D13</f>
        <v>5914500</v>
      </c>
      <c r="E14" s="480">
        <f>E9+E13</f>
        <v>5873373</v>
      </c>
    </row>
    <row r="17" spans="2:3" ht="12.75">
      <c r="B17" s="282"/>
      <c r="C17" s="282"/>
    </row>
    <row r="18" spans="2:3" ht="12.75">
      <c r="B18" s="282"/>
      <c r="C18" s="282"/>
    </row>
  </sheetData>
  <sheetProtection/>
  <mergeCells count="8">
    <mergeCell ref="A1:E1"/>
    <mergeCell ref="D2:E2"/>
    <mergeCell ref="D3:E3"/>
    <mergeCell ref="D4:D7"/>
    <mergeCell ref="A4:A7"/>
    <mergeCell ref="B4:B7"/>
    <mergeCell ref="C4:C7"/>
    <mergeCell ref="E4:E7"/>
  </mergeCells>
  <printOptions horizontalCentered="1"/>
  <pageMargins left="0.2362204724409449" right="0.2362204724409449" top="1.09" bottom="0.19" header="0.36" footer="0.19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2">
      <selection activeCell="A28" sqref="A28:D28"/>
    </sheetView>
  </sheetViews>
  <sheetFormatPr defaultColWidth="9.00390625" defaultRowHeight="12.75"/>
  <cols>
    <col min="1" max="1" width="5.00390625" style="0" customWidth="1"/>
    <col min="2" max="2" width="47.875" style="0" customWidth="1"/>
    <col min="3" max="3" width="56.125" style="0" customWidth="1"/>
    <col min="4" max="4" width="16.00390625" style="0" customWidth="1"/>
  </cols>
  <sheetData>
    <row r="1" spans="1:4" ht="12.75">
      <c r="A1" s="481"/>
      <c r="B1" s="481"/>
      <c r="C1" s="481"/>
      <c r="D1" s="481"/>
    </row>
    <row r="2" spans="1:4" ht="47.25" customHeight="1">
      <c r="A2" s="955" t="s">
        <v>871</v>
      </c>
      <c r="B2" s="955"/>
      <c r="C2" s="955"/>
      <c r="D2" s="955"/>
    </row>
    <row r="3" spans="1:4" ht="12.75">
      <c r="A3" s="956"/>
      <c r="B3" s="956"/>
      <c r="C3" s="956"/>
      <c r="D3" s="956"/>
    </row>
    <row r="4" spans="3:4" s="273" customFormat="1" ht="19.5" customHeight="1">
      <c r="C4" s="948" t="s">
        <v>583</v>
      </c>
      <c r="D4" s="948"/>
    </row>
    <row r="5" spans="3:4" s="273" customFormat="1" ht="19.5" customHeight="1" thickBot="1">
      <c r="C5" s="968" t="s">
        <v>690</v>
      </c>
      <c r="D5" s="968"/>
    </row>
    <row r="6" spans="1:4" ht="38.25" customHeight="1">
      <c r="A6" s="482" t="s">
        <v>164</v>
      </c>
      <c r="B6" s="483" t="s">
        <v>153</v>
      </c>
      <c r="C6" s="483" t="s">
        <v>154</v>
      </c>
      <c r="D6" s="484" t="s">
        <v>590</v>
      </c>
    </row>
    <row r="7" spans="1:4" ht="23.25" customHeight="1">
      <c r="A7" s="962" t="s">
        <v>162</v>
      </c>
      <c r="B7" s="963"/>
      <c r="C7" s="963"/>
      <c r="D7" s="964"/>
    </row>
    <row r="8" spans="1:4" ht="19.5" customHeight="1">
      <c r="A8" s="485" t="s">
        <v>283</v>
      </c>
      <c r="B8" s="491" t="s">
        <v>861</v>
      </c>
      <c r="C8" s="486" t="s">
        <v>158</v>
      </c>
      <c r="D8" s="487">
        <v>44056413</v>
      </c>
    </row>
    <row r="9" spans="1:4" ht="33.75" customHeight="1">
      <c r="A9" s="485" t="s">
        <v>284</v>
      </c>
      <c r="B9" s="486" t="s">
        <v>159</v>
      </c>
      <c r="C9" s="491" t="s">
        <v>705</v>
      </c>
      <c r="D9" s="487">
        <v>66919069</v>
      </c>
    </row>
    <row r="10" spans="1:4" ht="17.25" customHeight="1" hidden="1">
      <c r="A10" s="485" t="s">
        <v>285</v>
      </c>
      <c r="B10" s="491"/>
      <c r="C10" s="488" t="s">
        <v>160</v>
      </c>
      <c r="D10" s="487"/>
    </row>
    <row r="11" spans="1:4" ht="17.25" customHeight="1">
      <c r="A11" s="485" t="s">
        <v>285</v>
      </c>
      <c r="B11" s="491" t="s">
        <v>863</v>
      </c>
      <c r="C11" s="488" t="s">
        <v>862</v>
      </c>
      <c r="D11" s="487">
        <v>48767</v>
      </c>
    </row>
    <row r="12" spans="1:4" ht="23.25" customHeight="1">
      <c r="A12" s="485" t="s">
        <v>286</v>
      </c>
      <c r="B12" s="486" t="s">
        <v>157</v>
      </c>
      <c r="C12" s="491" t="s">
        <v>161</v>
      </c>
      <c r="D12" s="487">
        <v>1028400</v>
      </c>
    </row>
    <row r="13" spans="1:4" ht="23.25" customHeight="1">
      <c r="A13" s="485" t="s">
        <v>287</v>
      </c>
      <c r="B13" s="486" t="s">
        <v>613</v>
      </c>
      <c r="C13" s="491" t="s">
        <v>614</v>
      </c>
      <c r="D13" s="487">
        <v>425000</v>
      </c>
    </row>
    <row r="14" spans="1:4" ht="15.75" customHeight="1" thickBot="1">
      <c r="A14" s="965" t="s">
        <v>152</v>
      </c>
      <c r="B14" s="966"/>
      <c r="C14" s="967"/>
      <c r="D14" s="492">
        <f>SUM(D8:D13)</f>
        <v>112477649</v>
      </c>
    </row>
    <row r="15" spans="1:4" ht="24" customHeight="1">
      <c r="A15" s="959" t="s">
        <v>156</v>
      </c>
      <c r="B15" s="960"/>
      <c r="C15" s="960"/>
      <c r="D15" s="961"/>
    </row>
    <row r="16" spans="1:4" ht="15.75" customHeight="1">
      <c r="A16" s="485" t="s">
        <v>288</v>
      </c>
      <c r="B16" s="486" t="s">
        <v>616</v>
      </c>
      <c r="C16" s="486" t="s">
        <v>168</v>
      </c>
      <c r="D16" s="487">
        <v>2400000</v>
      </c>
    </row>
    <row r="17" spans="1:4" ht="15.75" customHeight="1">
      <c r="A17" s="485" t="s">
        <v>289</v>
      </c>
      <c r="B17" s="488" t="s">
        <v>707</v>
      </c>
      <c r="C17" s="486" t="s">
        <v>168</v>
      </c>
      <c r="D17" s="487">
        <v>500000</v>
      </c>
    </row>
    <row r="18" spans="1:4" ht="15.75" customHeight="1">
      <c r="A18" s="485" t="s">
        <v>290</v>
      </c>
      <c r="B18" s="488" t="s">
        <v>155</v>
      </c>
      <c r="C18" s="486" t="s">
        <v>168</v>
      </c>
      <c r="D18" s="487">
        <v>300000</v>
      </c>
    </row>
    <row r="19" spans="1:4" ht="16.5" customHeight="1">
      <c r="A19" s="485" t="s">
        <v>291</v>
      </c>
      <c r="B19" s="493" t="s">
        <v>163</v>
      </c>
      <c r="C19" s="486" t="s">
        <v>168</v>
      </c>
      <c r="D19" s="487">
        <v>70000</v>
      </c>
    </row>
    <row r="20" spans="1:4" ht="15.75" customHeight="1">
      <c r="A20" s="485" t="s">
        <v>231</v>
      </c>
      <c r="B20" s="488" t="s">
        <v>165</v>
      </c>
      <c r="C20" s="486" t="s">
        <v>168</v>
      </c>
      <c r="D20" s="487">
        <v>300000</v>
      </c>
    </row>
    <row r="21" spans="1:4" ht="15.75" customHeight="1">
      <c r="A21" s="485" t="s">
        <v>232</v>
      </c>
      <c r="B21" s="488" t="s">
        <v>166</v>
      </c>
      <c r="C21" s="486" t="s">
        <v>168</v>
      </c>
      <c r="D21" s="487">
        <v>300000</v>
      </c>
    </row>
    <row r="22" spans="1:4" ht="15.75" customHeight="1">
      <c r="A22" s="485" t="s">
        <v>233</v>
      </c>
      <c r="B22" s="486" t="s">
        <v>167</v>
      </c>
      <c r="C22" s="486" t="s">
        <v>168</v>
      </c>
      <c r="D22" s="487">
        <v>300000</v>
      </c>
    </row>
    <row r="23" spans="1:4" ht="15.75" customHeight="1">
      <c r="A23" s="485" t="s">
        <v>234</v>
      </c>
      <c r="B23" s="498" t="s">
        <v>865</v>
      </c>
      <c r="C23" s="486" t="s">
        <v>866</v>
      </c>
      <c r="D23" s="499">
        <v>51330</v>
      </c>
    </row>
    <row r="24" spans="1:4" ht="15.75" customHeight="1">
      <c r="A24" s="485" t="s">
        <v>235</v>
      </c>
      <c r="B24" s="498" t="s">
        <v>867</v>
      </c>
      <c r="C24" s="486" t="s">
        <v>868</v>
      </c>
      <c r="D24" s="499">
        <v>242716</v>
      </c>
    </row>
    <row r="25" spans="1:4" ht="15.75" customHeight="1">
      <c r="A25" s="485" t="s">
        <v>236</v>
      </c>
      <c r="B25" s="498" t="s">
        <v>869</v>
      </c>
      <c r="C25" s="486" t="s">
        <v>870</v>
      </c>
      <c r="D25" s="499">
        <v>30000</v>
      </c>
    </row>
    <row r="26" spans="1:4" ht="19.5" customHeight="1">
      <c r="A26" s="485" t="s">
        <v>237</v>
      </c>
      <c r="B26" s="498" t="s">
        <v>617</v>
      </c>
      <c r="C26" s="491" t="s">
        <v>864</v>
      </c>
      <c r="D26" s="499">
        <v>278639</v>
      </c>
    </row>
    <row r="27" spans="1:4" ht="15.75" customHeight="1" thickBot="1">
      <c r="A27" s="494" t="s">
        <v>152</v>
      </c>
      <c r="B27" s="495"/>
      <c r="C27" s="496"/>
      <c r="D27" s="497">
        <f>SUM(D16:D26)</f>
        <v>4772685</v>
      </c>
    </row>
    <row r="28" spans="1:4" ht="24" customHeight="1">
      <c r="A28" s="959" t="s">
        <v>615</v>
      </c>
      <c r="B28" s="960"/>
      <c r="C28" s="960"/>
      <c r="D28" s="961"/>
    </row>
    <row r="29" spans="1:4" ht="15.75" customHeight="1">
      <c r="A29" s="485" t="s">
        <v>238</v>
      </c>
      <c r="B29" s="486" t="s">
        <v>616</v>
      </c>
      <c r="C29" s="486" t="s">
        <v>706</v>
      </c>
      <c r="D29" s="487">
        <v>4000000</v>
      </c>
    </row>
    <row r="30" spans="1:4" ht="15.75" customHeight="1" thickBot="1">
      <c r="A30" s="494" t="s">
        <v>152</v>
      </c>
      <c r="B30" s="495"/>
      <c r="C30" s="496"/>
      <c r="D30" s="497">
        <f>SUM(D29:D29)</f>
        <v>4000000</v>
      </c>
    </row>
    <row r="31" spans="1:4" ht="15.75" customHeight="1" thickBot="1">
      <c r="A31" s="848"/>
      <c r="B31" s="849"/>
      <c r="C31" s="850"/>
      <c r="D31" s="851"/>
    </row>
    <row r="32" spans="1:4" ht="24" customHeight="1">
      <c r="A32" s="959" t="s">
        <v>709</v>
      </c>
      <c r="B32" s="960"/>
      <c r="C32" s="960"/>
      <c r="D32" s="961"/>
    </row>
    <row r="33" spans="1:4" ht="15.75" customHeight="1">
      <c r="A33" s="485" t="s">
        <v>239</v>
      </c>
      <c r="B33" s="486" t="s">
        <v>616</v>
      </c>
      <c r="C33" s="486" t="s">
        <v>710</v>
      </c>
      <c r="D33" s="487">
        <v>4500000</v>
      </c>
    </row>
    <row r="34" spans="1:4" ht="15.75" customHeight="1" thickBot="1">
      <c r="A34" s="494" t="s">
        <v>152</v>
      </c>
      <c r="B34" s="495"/>
      <c r="C34" s="496"/>
      <c r="D34" s="497">
        <f>SUM(D33:D33)</f>
        <v>4500000</v>
      </c>
    </row>
    <row r="35" spans="1:4" ht="15.75" customHeight="1" thickBot="1">
      <c r="A35" s="848"/>
      <c r="B35" s="849"/>
      <c r="C35" s="850"/>
      <c r="D35" s="851"/>
    </row>
    <row r="36" spans="1:4" ht="15.75" customHeight="1" thickBot="1">
      <c r="A36" s="957" t="s">
        <v>618</v>
      </c>
      <c r="B36" s="958"/>
      <c r="C36" s="489"/>
      <c r="D36" s="490">
        <f>D14+D27+D30+D34</f>
        <v>125750334</v>
      </c>
    </row>
    <row r="37" spans="1:4" ht="12.75">
      <c r="A37" s="481"/>
      <c r="B37" s="481"/>
      <c r="C37" s="481"/>
      <c r="D37" s="481"/>
    </row>
    <row r="38" spans="1:4" ht="12.75">
      <c r="A38" s="481"/>
      <c r="B38" s="481"/>
      <c r="C38" s="481"/>
      <c r="D38" s="481"/>
    </row>
  </sheetData>
  <sheetProtection/>
  <mergeCells count="10">
    <mergeCell ref="A2:D2"/>
    <mergeCell ref="A3:D3"/>
    <mergeCell ref="A36:B36"/>
    <mergeCell ref="A15:D15"/>
    <mergeCell ref="A7:D7"/>
    <mergeCell ref="A14:C14"/>
    <mergeCell ref="C4:D4"/>
    <mergeCell ref="C5:D5"/>
    <mergeCell ref="A28:D28"/>
    <mergeCell ref="A32:D32"/>
  </mergeCells>
  <conditionalFormatting sqref="D36">
    <cfRule type="cellIs" priority="1" dxfId="2" operator="equal" stopIfTrue="1">
      <formula>0</formula>
    </cfRule>
  </conditionalFormatting>
  <printOptions/>
  <pageMargins left="0.7874015748031497" right="0.7874015748031497" top="1.5748031496062993" bottom="0.984251968503937" header="0.7874015748031497" footer="0.7874015748031497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5.625" style="554" customWidth="1"/>
    <col min="2" max="2" width="63.125" style="502" customWidth="1"/>
    <col min="3" max="3" width="15.375" style="502" customWidth="1"/>
    <col min="4" max="4" width="17.375" style="502" customWidth="1"/>
    <col min="5" max="16384" width="9.375" style="502" customWidth="1"/>
  </cols>
  <sheetData>
    <row r="1" spans="1:4" ht="40.5" customHeight="1">
      <c r="A1" s="971" t="s">
        <v>804</v>
      </c>
      <c r="B1" s="971"/>
      <c r="C1" s="971"/>
      <c r="D1" s="971"/>
    </row>
    <row r="2" spans="1:4" ht="15.75" customHeight="1">
      <c r="A2" s="500"/>
      <c r="B2" s="501"/>
      <c r="C2" s="970" t="s">
        <v>591</v>
      </c>
      <c r="D2" s="970"/>
    </row>
    <row r="3" spans="1:4" s="508" customFormat="1" ht="15.75" thickBot="1">
      <c r="A3" s="504"/>
      <c r="B3" s="505"/>
      <c r="C3" s="506"/>
      <c r="D3" s="507" t="s">
        <v>708</v>
      </c>
    </row>
    <row r="4" spans="1:4" s="537" customFormat="1" ht="48" customHeight="1">
      <c r="A4" s="555" t="s">
        <v>292</v>
      </c>
      <c r="B4" s="556" t="s">
        <v>136</v>
      </c>
      <c r="C4" s="556" t="s">
        <v>137</v>
      </c>
      <c r="D4" s="557" t="s">
        <v>138</v>
      </c>
    </row>
    <row r="5" spans="1:4" s="537" customFormat="1" ht="14.25" customHeight="1" thickBot="1">
      <c r="A5" s="558"/>
      <c r="B5" s="559"/>
      <c r="C5" s="559"/>
      <c r="D5" s="560"/>
    </row>
    <row r="6" spans="1:4" s="537" customFormat="1" ht="13.5" customHeight="1" thickBot="1">
      <c r="A6" s="534" t="s">
        <v>270</v>
      </c>
      <c r="B6" s="535" t="s">
        <v>218</v>
      </c>
      <c r="C6" s="535" t="s">
        <v>219</v>
      </c>
      <c r="D6" s="536" t="s">
        <v>220</v>
      </c>
    </row>
    <row r="7" spans="1:4" ht="18" customHeight="1">
      <c r="A7" s="538" t="s">
        <v>283</v>
      </c>
      <c r="B7" s="539" t="s">
        <v>139</v>
      </c>
      <c r="C7" s="540">
        <v>307818</v>
      </c>
      <c r="D7" s="541">
        <v>0</v>
      </c>
    </row>
    <row r="8" spans="1:4" ht="18" customHeight="1">
      <c r="A8" s="542" t="s">
        <v>284</v>
      </c>
      <c r="B8" s="543" t="s">
        <v>140</v>
      </c>
      <c r="C8" s="544">
        <v>0</v>
      </c>
      <c r="D8" s="545">
        <v>0</v>
      </c>
    </row>
    <row r="9" spans="1:4" ht="18" customHeight="1">
      <c r="A9" s="542" t="s">
        <v>285</v>
      </c>
      <c r="B9" s="543" t="s">
        <v>141</v>
      </c>
      <c r="C9" s="544">
        <v>0</v>
      </c>
      <c r="D9" s="545">
        <v>0</v>
      </c>
    </row>
    <row r="10" spans="1:4" ht="18" customHeight="1">
      <c r="A10" s="542" t="s">
        <v>286</v>
      </c>
      <c r="B10" s="543" t="s">
        <v>142</v>
      </c>
      <c r="C10" s="544">
        <v>0</v>
      </c>
      <c r="D10" s="545">
        <v>0</v>
      </c>
    </row>
    <row r="11" spans="1:4" ht="18" customHeight="1">
      <c r="A11" s="542" t="s">
        <v>287</v>
      </c>
      <c r="B11" s="543" t="s">
        <v>143</v>
      </c>
      <c r="C11" s="544">
        <f>SUM(C12:C17)</f>
        <v>71868854</v>
      </c>
      <c r="D11" s="545">
        <v>0</v>
      </c>
    </row>
    <row r="12" spans="1:4" ht="18" customHeight="1">
      <c r="A12" s="852" t="s">
        <v>288</v>
      </c>
      <c r="B12" s="853" t="s">
        <v>144</v>
      </c>
      <c r="C12" s="854">
        <v>0</v>
      </c>
      <c r="D12" s="855">
        <v>0</v>
      </c>
    </row>
    <row r="13" spans="1:4" ht="18" customHeight="1">
      <c r="A13" s="852" t="s">
        <v>289</v>
      </c>
      <c r="B13" s="856" t="s">
        <v>145</v>
      </c>
      <c r="C13" s="854">
        <v>0</v>
      </c>
      <c r="D13" s="855">
        <v>0</v>
      </c>
    </row>
    <row r="14" spans="1:4" ht="18" customHeight="1">
      <c r="A14" s="852" t="s">
        <v>291</v>
      </c>
      <c r="B14" s="856" t="s">
        <v>146</v>
      </c>
      <c r="C14" s="854">
        <v>0</v>
      </c>
      <c r="D14" s="855">
        <v>0</v>
      </c>
    </row>
    <row r="15" spans="1:4" ht="18" customHeight="1">
      <c r="A15" s="852" t="s">
        <v>231</v>
      </c>
      <c r="B15" s="856" t="s">
        <v>147</v>
      </c>
      <c r="C15" s="854">
        <v>0</v>
      </c>
      <c r="D15" s="855">
        <v>0</v>
      </c>
    </row>
    <row r="16" spans="1:4" ht="18" customHeight="1">
      <c r="A16" s="852" t="s">
        <v>232</v>
      </c>
      <c r="B16" s="856" t="s">
        <v>148</v>
      </c>
      <c r="C16" s="854">
        <v>0</v>
      </c>
      <c r="D16" s="855">
        <v>0</v>
      </c>
    </row>
    <row r="17" spans="1:4" ht="22.5" customHeight="1">
      <c r="A17" s="852" t="s">
        <v>233</v>
      </c>
      <c r="B17" s="856" t="s">
        <v>149</v>
      </c>
      <c r="C17" s="854">
        <v>71868854</v>
      </c>
      <c r="D17" s="855">
        <v>0</v>
      </c>
    </row>
    <row r="18" spans="1:4" ht="18" customHeight="1">
      <c r="A18" s="542" t="s">
        <v>234</v>
      </c>
      <c r="B18" s="543" t="s">
        <v>150</v>
      </c>
      <c r="C18" s="544">
        <v>2265047</v>
      </c>
      <c r="D18" s="545">
        <v>0</v>
      </c>
    </row>
    <row r="19" spans="1:4" ht="18" customHeight="1">
      <c r="A19" s="542" t="s">
        <v>235</v>
      </c>
      <c r="B19" s="543" t="s">
        <v>180</v>
      </c>
      <c r="C19" s="544">
        <v>2432400</v>
      </c>
      <c r="D19" s="545">
        <v>0</v>
      </c>
    </row>
    <row r="20" spans="1:4" ht="18" customHeight="1">
      <c r="A20" s="542" t="s">
        <v>236</v>
      </c>
      <c r="B20" s="543" t="s">
        <v>181</v>
      </c>
      <c r="C20" s="544">
        <v>333796</v>
      </c>
      <c r="D20" s="545" t="s">
        <v>582</v>
      </c>
    </row>
    <row r="21" spans="1:4" ht="18" customHeight="1">
      <c r="A21" s="542" t="s">
        <v>237</v>
      </c>
      <c r="B21" s="543" t="s">
        <v>151</v>
      </c>
      <c r="C21" s="544">
        <v>0</v>
      </c>
      <c r="D21" s="545" t="s">
        <v>582</v>
      </c>
    </row>
    <row r="22" spans="1:4" ht="18" customHeight="1">
      <c r="A22" s="542" t="s">
        <v>238</v>
      </c>
      <c r="B22" s="543" t="s">
        <v>805</v>
      </c>
      <c r="C22" s="544">
        <v>36000</v>
      </c>
      <c r="D22" s="545">
        <v>36000</v>
      </c>
    </row>
    <row r="23" spans="1:4" ht="18" customHeight="1">
      <c r="A23" s="542" t="s">
        <v>239</v>
      </c>
      <c r="B23" s="546"/>
      <c r="C23" s="547"/>
      <c r="D23" s="548"/>
    </row>
    <row r="24" spans="1:4" ht="18" customHeight="1">
      <c r="A24" s="542" t="s">
        <v>240</v>
      </c>
      <c r="B24" s="549"/>
      <c r="C24" s="547"/>
      <c r="D24" s="548"/>
    </row>
    <row r="25" spans="1:4" ht="18" customHeight="1" thickBot="1">
      <c r="A25" s="561" t="s">
        <v>241</v>
      </c>
      <c r="B25" s="550" t="s">
        <v>152</v>
      </c>
      <c r="C25" s="551">
        <f>+C7+C8+C9+C10+C11+C18+C19+C20+C21+C22+C23+C24</f>
        <v>77243915</v>
      </c>
      <c r="D25" s="551">
        <f>SUM(D7:D22)</f>
        <v>36000</v>
      </c>
    </row>
    <row r="26" spans="1:4" ht="8.25" customHeight="1">
      <c r="A26" s="552"/>
      <c r="B26" s="969"/>
      <c r="C26" s="969"/>
      <c r="D26" s="969"/>
    </row>
    <row r="27" spans="1:4" ht="12.75">
      <c r="A27" s="500"/>
      <c r="B27" s="553"/>
      <c r="C27" s="553"/>
      <c r="D27" s="553"/>
    </row>
  </sheetData>
  <sheetProtection/>
  <mergeCells count="3">
    <mergeCell ref="B26:D26"/>
    <mergeCell ref="C2:D2"/>
    <mergeCell ref="A1:D1"/>
  </mergeCells>
  <printOptions horizontalCentered="1"/>
  <pageMargins left="0.7874015748031497" right="0.7874015748031497" top="1.062992125984252" bottom="0.984251968503937" header="0.7874015748031497" footer="0.7874015748031497"/>
  <pageSetup fitToHeight="1" fitToWidth="1" horizontalDpi="300" verticalDpi="300" orientation="portrait" paperSize="9" scale="94" r:id="rId1"/>
  <headerFooter alignWithMargins="0">
    <oddHeader>&amp;R&amp;"Times New Roman CE,Dőlt"&amp;11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2018-05-25T07:29:25Z</cp:lastPrinted>
  <dcterms:created xsi:type="dcterms:W3CDTF">2015-04-02T07:48:19Z</dcterms:created>
  <dcterms:modified xsi:type="dcterms:W3CDTF">2018-05-30T12:21:12Z</dcterms:modified>
  <cp:category/>
  <cp:version/>
  <cp:contentType/>
  <cp:contentStatus/>
</cp:coreProperties>
</file>