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zolosASP6\Documents\2019. évi zárszámadás\Önkormányzat\Testületnek\"/>
    </mc:Choice>
  </mc:AlternateContent>
  <xr:revisionPtr revIDLastSave="0" documentId="13_ncr:1_{E4E43D98-3F62-4F8E-B078-423518C08DE3}" xr6:coauthVersionLast="45" xr6:coauthVersionMax="45" xr10:uidLastSave="{00000000-0000-0000-0000-000000000000}"/>
  <bookViews>
    <workbookView xWindow="-120" yWindow="-120" windowWidth="29040" windowHeight="15840" activeTab="5" xr2:uid="{9CB6D928-4943-492B-963B-B48051843007}"/>
  </bookViews>
  <sheets>
    <sheet name="Z_1.tájékoztató_t." sheetId="1" r:id="rId1"/>
    <sheet name="Z_2.tájékoztató_t." sheetId="2" r:id="rId2"/>
    <sheet name="Z_3.tájékoztató_t." sheetId="3" r:id="rId3"/>
    <sheet name="Z_4.tájékoztató_t." sheetId="4" r:id="rId4"/>
    <sheet name="Z_5.tájékoztató_t." sheetId="5" r:id="rId5"/>
    <sheet name="Z_6.tájékoztató_t." sheetId="6" r:id="rId6"/>
    <sheet name="Z_7.1.tájékoztató_t." sheetId="7" r:id="rId7"/>
    <sheet name="Z_7.2.tájékoztató_t." sheetId="8" r:id="rId8"/>
    <sheet name="Z_8.tájékoztató_t." sheetId="11" r:id="rId9"/>
  </sheets>
  <externalReferences>
    <externalReference r:id="rId10"/>
  </externalReferences>
  <definedNames>
    <definedName name="_xlnm.Print_Titles" localSheetId="6">'Z_7.1.tájékoztató_t.'!$5:$9</definedName>
    <definedName name="_xlnm.Print_Area" localSheetId="0">'Z_1.tájékoztató_t.'!$A$1:$D$155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" l="1"/>
  <c r="D38" i="1" l="1"/>
  <c r="C38" i="1"/>
  <c r="C16" i="1"/>
  <c r="D16" i="1"/>
  <c r="C23" i="1"/>
  <c r="D23" i="1"/>
  <c r="C30" i="1"/>
  <c r="D30" i="1"/>
  <c r="C50" i="1"/>
  <c r="D50" i="1"/>
  <c r="C56" i="1"/>
  <c r="D56" i="1"/>
  <c r="C61" i="1"/>
  <c r="D61" i="1"/>
  <c r="C67" i="1"/>
  <c r="D67" i="1"/>
  <c r="C71" i="1"/>
  <c r="D71" i="1"/>
  <c r="C76" i="1"/>
  <c r="D76" i="1"/>
  <c r="C79" i="1"/>
  <c r="D79" i="1"/>
  <c r="C83" i="1"/>
  <c r="D83" i="1"/>
  <c r="C89" i="1"/>
  <c r="D89" i="1"/>
  <c r="D12" i="2"/>
  <c r="C7" i="11"/>
  <c r="B7" i="11" l="1"/>
  <c r="B13" i="11"/>
  <c r="C13" i="11"/>
  <c r="A1" i="8"/>
  <c r="C16" i="8"/>
  <c r="C23" i="8" s="1"/>
  <c r="C20" i="8"/>
  <c r="A1" i="7"/>
  <c r="A4" i="7"/>
  <c r="C12" i="7"/>
  <c r="E12" i="7"/>
  <c r="C17" i="7"/>
  <c r="E17" i="7"/>
  <c r="C22" i="7"/>
  <c r="E22" i="7"/>
  <c r="C27" i="7"/>
  <c r="E27" i="7"/>
  <c r="C32" i="7"/>
  <c r="D32" i="7"/>
  <c r="D11" i="7" s="1"/>
  <c r="E32" i="7"/>
  <c r="C38" i="7"/>
  <c r="E38" i="7"/>
  <c r="C43" i="7"/>
  <c r="C37" i="7" s="1"/>
  <c r="D43" i="7"/>
  <c r="D37" i="7" s="1"/>
  <c r="E43" i="7"/>
  <c r="C48" i="7"/>
  <c r="D48" i="7"/>
  <c r="E48" i="7"/>
  <c r="C57" i="7"/>
  <c r="D57" i="7"/>
  <c r="E57" i="7"/>
  <c r="C62" i="7"/>
  <c r="D62" i="7"/>
  <c r="E62" i="7"/>
  <c r="C66" i="7"/>
  <c r="D66" i="7"/>
  <c r="E66" i="7"/>
  <c r="C69" i="7"/>
  <c r="D69" i="7"/>
  <c r="E69" i="7"/>
  <c r="A1" i="6"/>
  <c r="A4" i="6"/>
  <c r="D41" i="6"/>
  <c r="E41" i="6"/>
  <c r="A1" i="5"/>
  <c r="C33" i="5"/>
  <c r="D33" i="5"/>
  <c r="A1" i="4"/>
  <c r="J1" i="4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C14" i="4"/>
  <c r="D14" i="4"/>
  <c r="E14" i="4"/>
  <c r="E19" i="4" s="1"/>
  <c r="F14" i="4"/>
  <c r="G14" i="4"/>
  <c r="H16" i="4"/>
  <c r="I16" i="4" s="1"/>
  <c r="I18" i="4" s="1"/>
  <c r="H17" i="4"/>
  <c r="I17" i="4" s="1"/>
  <c r="C18" i="4"/>
  <c r="D18" i="4"/>
  <c r="D19" i="4" s="1"/>
  <c r="E18" i="4"/>
  <c r="F18" i="4"/>
  <c r="F19" i="4" s="1"/>
  <c r="G18" i="4"/>
  <c r="G19" i="4" s="1"/>
  <c r="H18" i="4"/>
  <c r="I3" i="3"/>
  <c r="E4" i="3"/>
  <c r="E7" i="3"/>
  <c r="F7" i="3"/>
  <c r="G7" i="3"/>
  <c r="H7" i="3"/>
  <c r="E14" i="3"/>
  <c r="F14" i="3"/>
  <c r="G14" i="3"/>
  <c r="H14" i="3"/>
  <c r="E21" i="3"/>
  <c r="F21" i="3"/>
  <c r="G21" i="3"/>
  <c r="H21" i="3"/>
  <c r="K2" i="2"/>
  <c r="E3" i="2"/>
  <c r="F4" i="2"/>
  <c r="F5" i="3" s="1"/>
  <c r="G4" i="2"/>
  <c r="G5" i="3" s="1"/>
  <c r="H4" i="3" s="1"/>
  <c r="H4" i="2"/>
  <c r="I4" i="2"/>
  <c r="D6" i="2"/>
  <c r="D19" i="2" s="1"/>
  <c r="E6" i="2"/>
  <c r="F6" i="2"/>
  <c r="G6" i="2"/>
  <c r="H6" i="2"/>
  <c r="J6" i="2" s="1"/>
  <c r="I6" i="2"/>
  <c r="J7" i="2"/>
  <c r="J8" i="2"/>
  <c r="D9" i="2"/>
  <c r="E9" i="2"/>
  <c r="F9" i="2"/>
  <c r="G9" i="2"/>
  <c r="G19" i="2" s="1"/>
  <c r="H9" i="2"/>
  <c r="I9" i="2"/>
  <c r="J10" i="2"/>
  <c r="J11" i="2"/>
  <c r="F12" i="2"/>
  <c r="G12" i="2"/>
  <c r="H12" i="2"/>
  <c r="I12" i="2"/>
  <c r="J12" i="2"/>
  <c r="J13" i="2"/>
  <c r="D14" i="2"/>
  <c r="F14" i="2"/>
  <c r="G14" i="2"/>
  <c r="J14" i="2" s="1"/>
  <c r="H14" i="2"/>
  <c r="I14" i="2"/>
  <c r="J15" i="2"/>
  <c r="D16" i="2"/>
  <c r="E16" i="2"/>
  <c r="F16" i="2"/>
  <c r="G16" i="2"/>
  <c r="H16" i="2"/>
  <c r="I16" i="2"/>
  <c r="J16" i="2"/>
  <c r="J17" i="2"/>
  <c r="J18" i="2"/>
  <c r="E19" i="2"/>
  <c r="F19" i="2"/>
  <c r="I19" i="2"/>
  <c r="A1" i="1"/>
  <c r="A2" i="1"/>
  <c r="A3" i="1"/>
  <c r="J2" i="2"/>
  <c r="H3" i="3" s="1"/>
  <c r="C6" i="1"/>
  <c r="C93" i="1" s="1"/>
  <c r="C9" i="1"/>
  <c r="C66" i="1" s="1"/>
  <c r="C90" i="1" s="1"/>
  <c r="D9" i="1"/>
  <c r="D66" i="1" s="1"/>
  <c r="D90" i="1" s="1"/>
  <c r="D92" i="1"/>
  <c r="C96" i="1"/>
  <c r="D96" i="1"/>
  <c r="C117" i="1"/>
  <c r="C131" i="1" s="1"/>
  <c r="D117" i="1"/>
  <c r="D131" i="1" s="1"/>
  <c r="C132" i="1"/>
  <c r="D132" i="1"/>
  <c r="D154" i="1" s="1"/>
  <c r="C136" i="1"/>
  <c r="D136" i="1"/>
  <c r="C141" i="1"/>
  <c r="D141" i="1"/>
  <c r="C146" i="1"/>
  <c r="D146" i="1"/>
  <c r="H19" i="2" l="1"/>
  <c r="C19" i="4"/>
  <c r="E37" i="7"/>
  <c r="E11" i="7"/>
  <c r="E54" i="7" s="1"/>
  <c r="E71" i="7" s="1"/>
  <c r="C11" i="7"/>
  <c r="C54" i="7" s="1"/>
  <c r="C71" i="7" s="1"/>
  <c r="J9" i="2"/>
  <c r="J19" i="2" s="1"/>
  <c r="D54" i="7"/>
  <c r="D71" i="7" s="1"/>
  <c r="C154" i="1"/>
  <c r="C155" i="1" s="1"/>
  <c r="C156" i="1" s="1"/>
  <c r="D155" i="1"/>
  <c r="I14" i="4"/>
  <c r="I19" i="4" s="1"/>
  <c r="H14" i="4"/>
  <c r="H19" i="4" s="1"/>
  <c r="A5" i="8"/>
</calcChain>
</file>

<file path=xl/sharedStrings.xml><?xml version="1.0" encoding="utf-8"?>
<sst xmlns="http://schemas.openxmlformats.org/spreadsheetml/2006/main" count="728" uniqueCount="506">
  <si>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</si>
  <si>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</si>
  <si>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</si>
  <si>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</si>
  <si>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</si>
  <si>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</si>
  <si>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</si>
  <si>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</si>
  <si>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</si>
  <si>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</t>
  </si>
  <si>
    <t>Hitelek, kölcsönök törlesztése külföldi kormányoknak nemz. Szervezeteknek</t>
  </si>
  <si>
    <t>7.4.</t>
  </si>
  <si>
    <t xml:space="preserve"> Külföldi értékpapírok beváltása</t>
  </si>
  <si>
    <t>7.3.</t>
  </si>
  <si>
    <t xml:space="preserve"> Befektetési célú külföldi értékpapírok beváltása</t>
  </si>
  <si>
    <t>7.2.</t>
  </si>
  <si>
    <t xml:space="preserve"> Forgatási célú külföldi értékpapírok vásárlása</t>
  </si>
  <si>
    <t>7.1.</t>
  </si>
  <si>
    <t>Külföldi finanszírozás kiadásai (7.1. + … + 7.4.)</t>
  </si>
  <si>
    <t>7.</t>
  </si>
  <si>
    <t>Pénzügyi lízing kiadásai</t>
  </si>
  <si>
    <t>6.4.</t>
  </si>
  <si>
    <t xml:space="preserve">Pénzeszközök betétként elhelyezése 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</si>
  <si>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</si>
  <si>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</si>
  <si>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</si>
  <si>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</si>
  <si>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</si>
  <si>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</si>
  <si>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</si>
  <si>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Befektetési célú belföldi értékpapírok beváltása</t>
  </si>
  <si>
    <t>5.4.</t>
  </si>
  <si>
    <t>Befektetési célú belföldi értékpapírok vásárlása</t>
  </si>
  <si>
    <t>5.3.</t>
  </si>
  <si>
    <t>Forgatási célú belföldi értékpapírok beváltása</t>
  </si>
  <si>
    <t>5.2.</t>
  </si>
  <si>
    <t>Forgatási célú belföldi értékpapírok vásárlása</t>
  </si>
  <si>
    <t>5.1.</t>
  </si>
  <si>
    <t>Belföldi értékpapírok kiadásai (5.1. + … + 5.4.)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</si>
  <si>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</si>
  <si>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</si>
  <si>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</si>
  <si>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</si>
  <si>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</si>
  <si>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</si>
  <si>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</si>
  <si>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</si>
  <si>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</si>
  <si>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</si>
  <si>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</si>
  <si>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</si>
  <si>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</si>
  <si>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</si>
  <si>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</si>
  <si>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</si>
  <si>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</si>
  <si>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</si>
  <si>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</si>
  <si>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</si>
  <si>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</si>
  <si>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</si>
  <si>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</si>
  <si>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</si>
  <si>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</si>
  <si>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</si>
  <si>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</si>
  <si>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</si>
  <si>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</si>
  <si>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</si>
  <si>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</si>
  <si>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</si>
  <si>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</si>
  <si>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</si>
  <si>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</si>
  <si>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</si>
  <si>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</si>
  <si>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t>Felhalmozási költségvetés kiadásai (2.1.+2.3.+2.5.)</t>
  </si>
  <si>
    <t>2.</t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</si>
  <si>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</si>
  <si>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</si>
  <si>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</si>
  <si>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</si>
  <si>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</si>
  <si>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</si>
  <si>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</si>
  <si>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</si>
  <si>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</si>
  <si>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</si>
  <si>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</si>
  <si>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</si>
  <si>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</si>
  <si>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</si>
  <si>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</si>
  <si>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</si>
  <si>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</si>
  <si>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</si>
  <si>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</si>
  <si>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</si>
  <si>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</si>
  <si>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</si>
  <si>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</si>
  <si>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</si>
  <si>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</si>
  <si>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</si>
  <si>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</si>
  <si>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</si>
  <si>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</si>
  <si>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</si>
  <si>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</si>
  <si>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</si>
  <si>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</si>
  <si>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</si>
  <si>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</si>
  <si>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</si>
  <si>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</si>
  <si>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</si>
  <si>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</si>
  <si>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</si>
  <si>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F</t>
  </si>
  <si>
    <t>E</t>
  </si>
  <si>
    <t>C</t>
  </si>
  <si>
    <t>B</t>
  </si>
  <si>
    <t>A</t>
  </si>
  <si>
    <t>Teljesítés</t>
  </si>
  <si>
    <t>Módosított előirányzat</t>
  </si>
  <si>
    <t>Kiadási jogcím</t>
  </si>
  <si>
    <t>Sor-
szám</t>
  </si>
  <si>
    <t>2. sz. táblázat</t>
  </si>
  <si>
    <t>K I A D Á S O K</t>
  </si>
  <si>
    <t>KÖLTSÉGVETÉSI ÉS FINANSZÍROZÁSI BEVÉTELEK ÖSSZESEN: (9+16)</t>
  </si>
  <si>
    <t xml:space="preserve">    17.</t>
  </si>
  <si>
    <t>FINANSZÍROZÁSI BEVÉTELEK ÖSSZESEN: (10. + … +15.)</t>
  </si>
  <si>
    <t xml:space="preserve">    16.</t>
  </si>
  <si>
    <t>Adóssághoz nem kapcsolódó származékos ügyletek bevételei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</si>
  <si>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</si>
  <si>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</si>
  <si>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</si>
  <si>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</si>
  <si>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</si>
  <si>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</si>
  <si>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</si>
  <si>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</si>
  <si>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</si>
  <si>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</si>
  <si>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</si>
  <si>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</si>
  <si>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</si>
  <si>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</si>
  <si>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</si>
  <si>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</si>
  <si>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</si>
  <si>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</si>
  <si>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</si>
  <si>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</si>
  <si>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</si>
  <si>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</si>
  <si>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</si>
  <si>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</si>
  <si>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</si>
  <si>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</si>
  <si>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</si>
  <si>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</si>
  <si>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</si>
  <si>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</si>
  <si>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</si>
  <si>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</si>
  <si>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</si>
  <si>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</si>
  <si>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</si>
  <si>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>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</si>
  <si>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</si>
  <si>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</si>
  <si>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</si>
  <si>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</si>
  <si>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</si>
  <si>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(10.1.+…+10.3.)</t>
  </si>
  <si>
    <t xml:space="preserve">  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</si>
  <si>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</si>
  <si>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</si>
  <si>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</si>
  <si>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</si>
  <si>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</si>
  <si>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</si>
  <si>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</si>
  <si>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</si>
  <si>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</si>
  <si>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</si>
  <si>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</si>
  <si>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</si>
  <si>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</si>
  <si>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</si>
  <si>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</si>
  <si>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</si>
  <si>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</si>
  <si>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</si>
  <si>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</si>
  <si>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</si>
  <si>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</si>
  <si>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</si>
  <si>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</si>
  <si>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</si>
  <si>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</si>
  <si>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</si>
  <si>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</si>
  <si>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</si>
  <si>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</si>
  <si>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</si>
  <si>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</si>
  <si>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</si>
  <si>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</si>
  <si>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</si>
  <si>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</si>
  <si>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</si>
  <si>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</si>
  <si>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</si>
  <si>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</si>
  <si>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</si>
  <si>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</si>
  <si>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</si>
  <si>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Kommunális adó</t>
  </si>
  <si>
    <t>4.7.</t>
  </si>
  <si>
    <t>Telekadó</t>
  </si>
  <si>
    <t>4.6.</t>
  </si>
  <si>
    <t>Gépjárműadó</t>
  </si>
  <si>
    <t>4.5.</t>
  </si>
  <si>
    <t xml:space="preserve">Talajterhelési díj 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</si>
  <si>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</si>
  <si>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</si>
  <si>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</si>
  <si>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</si>
  <si>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</si>
  <si>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</si>
  <si>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</si>
  <si>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</si>
  <si>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</si>
  <si>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</si>
  <si>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</si>
  <si>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</si>
  <si>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</si>
  <si>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</si>
  <si>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</si>
  <si>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</si>
  <si>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</si>
  <si>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</si>
  <si>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</si>
  <si>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</si>
  <si>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</si>
  <si>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</si>
  <si>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</si>
  <si>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</si>
  <si>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</si>
  <si>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</si>
  <si>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</si>
  <si>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</si>
  <si>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</si>
  <si>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</si>
  <si>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</si>
  <si>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</si>
  <si>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</si>
  <si>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</si>
  <si>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</si>
  <si>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</si>
  <si>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</si>
  <si>
    <t>Összesen (1+4+7+9+11)</t>
  </si>
  <si>
    <t>14.</t>
  </si>
  <si>
    <t>............................</t>
  </si>
  <si>
    <t>13.</t>
  </si>
  <si>
    <t>12.</t>
  </si>
  <si>
    <t>Egyéb</t>
  </si>
  <si>
    <t>Felújítás célonként</t>
  </si>
  <si>
    <t>Beruházás feladatonként</t>
  </si>
  <si>
    <t>Felhalmozási célú
hiteltörlesztés (tőke+kamat)</t>
  </si>
  <si>
    <t>Működési célú
hiteltörlesztés (tőke+kamat)</t>
  </si>
  <si>
    <t>J=(F+…+I)</t>
  </si>
  <si>
    <t>I</t>
  </si>
  <si>
    <t>H</t>
  </si>
  <si>
    <t>G</t>
  </si>
  <si>
    <t>D</t>
  </si>
  <si>
    <t xml:space="preserve">B </t>
  </si>
  <si>
    <t>Még fennálló kötelezettség</t>
  </si>
  <si>
    <t>Kötelezettségek a következő években</t>
  </si>
  <si>
    <t>Összes vállalt kötelezettség</t>
  </si>
  <si>
    <t>Kötelezettség- 
vállalás 
éve</t>
  </si>
  <si>
    <t>Kötelezettség
jogcíme</t>
  </si>
  <si>
    <t>Többéves kihatással járó döntésekből származó kötzelezettségek célok szerinti, évenkénti bontásban</t>
  </si>
  <si>
    <t>Összesen (1+8)</t>
  </si>
  <si>
    <t>15.</t>
  </si>
  <si>
    <t>Hosszú lejáratú</t>
  </si>
  <si>
    <t xml:space="preserve">Rövid lejáratú </t>
  </si>
  <si>
    <t>Hitel, kölcsön állomány december 31-én</t>
  </si>
  <si>
    <t xml:space="preserve">Lejárat
éve </t>
  </si>
  <si>
    <t>Kölcsön-
nyújtás
éve</t>
  </si>
  <si>
    <t xml:space="preserve">Hitel, kölcsön </t>
  </si>
  <si>
    <t>Az önkormányzat által nyújtott hitel és kölcsön alakulása lejárat és eszközök szerinti bontásban</t>
  </si>
  <si>
    <t>Adósságállomány mindösszesen:</t>
  </si>
  <si>
    <t>Külföldi összesen:</t>
  </si>
  <si>
    <t>Egyéb adósság</t>
  </si>
  <si>
    <t>Külföldi szállítók</t>
  </si>
  <si>
    <t>II. Külföldi hitelezők</t>
  </si>
  <si>
    <t>Belföldi összesen:</t>
  </si>
  <si>
    <t>Szállítói tartozás</t>
  </si>
  <si>
    <t>Tartozásállomány önkormányzatok és intézmények felé</t>
  </si>
  <si>
    <t>TB alapokkal szembeni tartozás</t>
  </si>
  <si>
    <t>Elkülönített állami pénzalapokkal szembeni tartozás</t>
  </si>
  <si>
    <t>Központi költségvetéssel szemben fennálló tartozás</t>
  </si>
  <si>
    <t>Adóhatósággal szembeni tartozások</t>
  </si>
  <si>
    <t>I. Belföldi hitelezők</t>
  </si>
  <si>
    <t>I=(C+H)</t>
  </si>
  <si>
    <t>H=(D+…+G)</t>
  </si>
  <si>
    <t>Összes lejárt tartozás</t>
  </si>
  <si>
    <t>360 napon 
túli</t>
  </si>
  <si>
    <t>181-360 nap közötti</t>
  </si>
  <si>
    <t>91-180 nap közötti</t>
  </si>
  <si>
    <t>1-90 nap közötti</t>
  </si>
  <si>
    <t>Összes
 tartozás</t>
  </si>
  <si>
    <t>Lejárt</t>
  </si>
  <si>
    <t>Nem lejárt</t>
  </si>
  <si>
    <t xml:space="preserve">Adósságállomány 
eszközök szerint </t>
  </si>
  <si>
    <t>Sor-szám</t>
  </si>
  <si>
    <t>A helyi adókból biztosított kedvezményeket, mentességeket, adónemenként kell feltüntetni.</t>
  </si>
  <si>
    <t>Összesen: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</si>
  <si>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</si>
  <si>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</si>
  <si>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</si>
  <si>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</si>
  <si>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</si>
  <si>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</si>
  <si>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</si>
  <si>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</si>
  <si>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</si>
  <si>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</si>
  <si>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Egyéb kölcsön elengedése</t>
  </si>
  <si>
    <t>16.</t>
  </si>
  <si>
    <t>Egyéb kedvezmény</t>
  </si>
  <si>
    <t>Eszközök hasznosítása utáni kedvezmény, menteség</t>
  </si>
  <si>
    <t>Helyiségek hasznosítása utáni kedvezmény, menteség</t>
  </si>
  <si>
    <t>Gépjárműadóból biztosított kedvezmény, mentesség</t>
  </si>
  <si>
    <t xml:space="preserve">Iparűzési adó állandó jelleggel végzett iparűzési tevékenység után </t>
  </si>
  <si>
    <t xml:space="preserve">Idegenforgalmi adó épület után </t>
  </si>
  <si>
    <t xml:space="preserve">Idegenforgalmi adó tartózkodás után </t>
  </si>
  <si>
    <t xml:space="preserve">Magánszemélyek kommunális adója </t>
  </si>
  <si>
    <t xml:space="preserve">Telekadó </t>
  </si>
  <si>
    <t xml:space="preserve">-ebből:            Építményadó </t>
  </si>
  <si>
    <t>Helyi adóból biztosított kedvezmény, mentesség összesen</t>
  </si>
  <si>
    <t>Lakosság részére lakásfelújításhoz nyújtott kölcsön elengedése</t>
  </si>
  <si>
    <t>Lakosság részére lakásépítéshez nyújtott kölcsön elengedése</t>
  </si>
  <si>
    <t>Ellátottak kártérítésének méltányosságból történő elengedése</t>
  </si>
  <si>
    <t>Ellátottak térítési díjának méltányosságból történő elengedése</t>
  </si>
  <si>
    <t>Tényleges</t>
  </si>
  <si>
    <t>Tervezett</t>
  </si>
  <si>
    <t>(kedvezménye)</t>
  </si>
  <si>
    <t>Az önkormányzat által adott közvetett támogatások</t>
  </si>
  <si>
    <t>33.</t>
  </si>
  <si>
    <t>32.</t>
  </si>
  <si>
    <t>31.</t>
  </si>
  <si>
    <t>30.</t>
  </si>
  <si>
    <t>29.</t>
  </si>
  <si>
    <t>28.</t>
  </si>
  <si>
    <t>27.</t>
  </si>
  <si>
    <t>Támogatás célja</t>
  </si>
  <si>
    <t>Támogatott szervezet neve</t>
  </si>
  <si>
    <t>K I M U T A T Á S</t>
  </si>
  <si>
    <t>62.</t>
  </si>
  <si>
    <t>ESZKÖZÖK ÖSSZESEN  (45+48+53+57+60+61)</t>
  </si>
  <si>
    <t>61.</t>
  </si>
  <si>
    <t>F) AKTÍV IDŐBELI ELHATÁROLÁSOK</t>
  </si>
  <si>
    <t>60.</t>
  </si>
  <si>
    <t>E) EGYÉB SAJÁTOS  ELSZÁMOLÁSOK (58+59)</t>
  </si>
  <si>
    <t>59.</t>
  </si>
  <si>
    <t>58.</t>
  </si>
  <si>
    <t>57.</t>
  </si>
  <si>
    <t>D) KÖVETELÉSEK (54+55+56)</t>
  </si>
  <si>
    <t>56.</t>
  </si>
  <si>
    <t>III. Követelés jellegű sajátos elszámolások</t>
  </si>
  <si>
    <t>55.</t>
  </si>
  <si>
    <t>II. Költségvetési évet követően esedékes követelések</t>
  </si>
  <si>
    <t>54.</t>
  </si>
  <si>
    <t>I. Költségvetési évben esedékes követelések</t>
  </si>
  <si>
    <t>53.</t>
  </si>
  <si>
    <t>C) PÉNZESZKÖZÖK (49+50+51+52)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</si>
  <si>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</si>
  <si>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</si>
  <si>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</si>
  <si>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</si>
  <si>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</si>
  <si>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</si>
  <si>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</si>
  <si>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</si>
  <si>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</si>
  <si>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</si>
  <si>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</si>
  <si>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</si>
  <si>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</si>
  <si>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</si>
  <si>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</si>
  <si>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</si>
  <si>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</si>
  <si>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</si>
  <si>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</si>
  <si>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</si>
  <si>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</si>
  <si>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</si>
  <si>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</si>
  <si>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</si>
  <si>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</si>
  <si>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</si>
  <si>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</si>
  <si>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</si>
  <si>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</si>
  <si>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</si>
  <si>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</si>
  <si>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</si>
  <si>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</si>
  <si>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</si>
  <si>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</si>
  <si>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</si>
  <si>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</si>
  <si>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</si>
  <si>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1.4. Üzleti tartós részesedések</t>
  </si>
  <si>
    <t>1.3. Korlátozottan forgalomképes tartós részesedések</t>
  </si>
  <si>
    <t>1.2. Nemzetgazdasági szempontból kiemelt jelentőségű tartós részesedések</t>
  </si>
  <si>
    <t>1.1. Forgalomképtelen tartós részesedések</t>
  </si>
  <si>
    <t>1. Tartós részesedések (30+31+32+33)</t>
  </si>
  <si>
    <t>III. Befektetett pénzügyi eszközök (29+34+39)</t>
  </si>
  <si>
    <t>5.4. Üzleti tárgyi eszközök értékhelyesbítése</t>
  </si>
  <si>
    <t>5.3. Korlátozottan forgalomképes tárgyi eszközök értékhelyesbítése</t>
  </si>
  <si>
    <t>5.2. Nemzetgazdasági szempontból kiemelt jelentőségű tárgyi eszközök 
       értékhelyesbítése</t>
  </si>
  <si>
    <t>5.1. Forgalomképtelen tárgyi eszközök értékhelyesbítése</t>
  </si>
  <si>
    <t>5. Tárgyi eszközök értékhelyesbítése (24+25+26+27)</t>
  </si>
  <si>
    <t>4.4. Üzleti beruházások, felújítások</t>
  </si>
  <si>
    <t>4.3. Korlátozottan forgalomképes beruházások, felújítások</t>
  </si>
  <si>
    <t>4.2. Nemzetgazdasági szempontból kiemelt jelentőségű beruházások, felújítások</t>
  </si>
  <si>
    <t>4.1. Forgalomképtelen beruházások, felújítások</t>
  </si>
  <si>
    <t>4. Beruházások, felújítások (19+20+21+22)</t>
  </si>
  <si>
    <t>3.4. Üzleti tenyészállatok</t>
  </si>
  <si>
    <t>3.3. Korlátozottan forgalomképes tenyészállatok</t>
  </si>
  <si>
    <t>3.2. Nemzetgazdasági szempontból kiemelt jelentőségű tenyészállatok</t>
  </si>
  <si>
    <t>3.1. Forgalomképtelen tenyészállatok</t>
  </si>
  <si>
    <t>3. Tenyészállatok (14+15+16+17)</t>
  </si>
  <si>
    <t>2.4. Üzleti gépek, berendezések, felszerelések, járművek</t>
  </si>
  <si>
    <t>2.3. Korlátozottan forgalomképes gépek, berendezések, felszerelések, járművek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</si>
  <si>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</si>
  <si>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</si>
  <si>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</si>
  <si>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</si>
  <si>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</si>
  <si>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</si>
  <si>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</si>
  <si>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</si>
  <si>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</si>
  <si>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</si>
  <si>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</si>
  <si>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</si>
  <si>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</si>
  <si>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</si>
  <si>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</si>
  <si>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</si>
  <si>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</si>
  <si>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</si>
  <si>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</si>
  <si>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 xml:space="preserve">A </t>
  </si>
  <si>
    <t>állományi érték</t>
  </si>
  <si>
    <t xml:space="preserve">Becsült </t>
  </si>
  <si>
    <t xml:space="preserve">Könyv szerinti </t>
  </si>
  <si>
    <t>Bruttó</t>
  </si>
  <si>
    <t>Sorszám</t>
  </si>
  <si>
    <t>ESZKÖZÖK</t>
  </si>
  <si>
    <t>a könyvviteli mérlegben értékkel szerplő eszközökről</t>
  </si>
  <si>
    <t>VAGYONKIMUTATÁS</t>
  </si>
  <si>
    <t>FORRÁSOK ÖSSZESEN  (07+11+12+13)</t>
  </si>
  <si>
    <t>J) PASSZÍV IDŐBELI ELHATÁROLÁSOK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</si>
  <si>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</si>
  <si>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</si>
  <si>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</si>
  <si>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</si>
  <si>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</si>
  <si>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G) SAJÁT TŐKE (01+….+06)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</si>
  <si>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</si>
  <si>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</si>
  <si>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</si>
  <si>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</si>
  <si>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</si>
  <si>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</si>
  <si>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állományi 
érték</t>
  </si>
  <si>
    <t>FORRÁSOK</t>
  </si>
  <si>
    <t>a könyvviteli mérlegben értékkel szereplő forrásokról</t>
  </si>
  <si>
    <t>Megnevezés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</si>
  <si>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</si>
  <si>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</si>
  <si>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Egyéb korrekciós tételek (+,-)</t>
  </si>
  <si>
    <t>Kiadások    ( - )</t>
  </si>
  <si>
    <t>Bevételek   ( + )</t>
  </si>
  <si>
    <t>Összeg  (Ft )</t>
  </si>
  <si>
    <t>PÉNZESZKÖZÖK VÁLTOZÁSÁNAK LEVEZETÉSE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</si>
  <si>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</si>
  <si>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</si>
  <si>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</si>
  <si>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</si>
  <si>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</si>
  <si>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>Tiszaszőlősi Községi Sportegyesület</t>
  </si>
  <si>
    <t>3. sz. melléklet szerinti bontásban</t>
  </si>
  <si>
    <t>4. sz. melléklet szerinti bontásban</t>
  </si>
  <si>
    <t>I. Előzetesen felszámított áfa elszámolása</t>
  </si>
  <si>
    <t>II. Fizetendő áfa elszámolása</t>
  </si>
  <si>
    <t>Tervezett 
(Ft)</t>
  </si>
  <si>
    <t>Tényleges 
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</si>
</sst>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#"/>
    <numFmt numFmtId="165" formatCode="#"/>
    <numFmt numFmtId="166" formatCode="#,###__;\-#,###__"/>
    <numFmt numFmtId="167" formatCode="00"/>
    <numFmt numFmtId="168" formatCode="#,###\ _F_t;\-#,###\ _F_t"/>
    <numFmt numFmtId="169" formatCode="_-* #,##0.00\ _F_t_-;\-* #,##0.00\ _F_t_-;_-* &quot;-&quot;??\ _F_t_-;_-@_-"/>
    <numFmt numFmtId="170" formatCode="#,###__"/>
    <numFmt numFmtId="171" formatCode="_-* #,##0_-;\-* #,##0_-;_-* &quot;-&quot;??_-;_-@_-"/>
  </numFmts>
  <fonts count="41" x14ac:knownFonts="1">
    <font>
      <sz val="10"/>
      <name val="Times New Roman CE"/>
      <charset val="238"/>
    </font>
    <font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7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b/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sz val="10"/>
      <name val="Wingdings"/>
      <charset val="2"/>
    </font>
    <font>
      <b/>
      <i/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6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8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164" fontId="2" fillId="0" borderId="0" xfId="1" applyNumberFormat="1" applyFont="1"/>
    <xf numFmtId="164" fontId="4" fillId="0" borderId="1" xfId="0" quotePrefix="1" applyNumberFormat="1" applyFont="1" applyBorder="1" applyAlignment="1">
      <alignment horizontal="right" vertical="center" wrapText="1" indent="1"/>
    </xf>
    <xf numFmtId="164" fontId="4" fillId="0" borderId="2" xfId="0" quotePrefix="1" applyNumberFormat="1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0" fontId="6" fillId="0" borderId="2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 indent="1"/>
    </xf>
    <xf numFmtId="164" fontId="8" fillId="0" borderId="1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" xfId="1" applyNumberFormat="1" applyFont="1" applyBorder="1" applyAlignment="1" applyProtection="1">
      <alignment horizontal="right" vertical="center" wrapText="1" indent="1"/>
      <protection locked="0"/>
    </xf>
    <xf numFmtId="0" fontId="8" fillId="0" borderId="2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 indent="1"/>
    </xf>
    <xf numFmtId="164" fontId="8" fillId="0" borderId="6" xfId="1" applyNumberFormat="1" applyFont="1" applyBorder="1" applyAlignment="1" applyProtection="1">
      <alignment horizontal="right" vertical="center" wrapText="1" indent="1"/>
      <protection locked="0"/>
    </xf>
    <xf numFmtId="164" fontId="8" fillId="0" borderId="7" xfId="1" applyNumberFormat="1" applyFont="1" applyBorder="1" applyAlignment="1" applyProtection="1">
      <alignment horizontal="right" vertical="center" wrapText="1" indent="1"/>
      <protection locked="0"/>
    </xf>
    <xf numFmtId="0" fontId="8" fillId="0" borderId="7" xfId="1" applyFont="1" applyBorder="1" applyAlignment="1">
      <alignment horizontal="left" vertical="center" wrapText="1"/>
    </xf>
    <xf numFmtId="49" fontId="8" fillId="0" borderId="8" xfId="1" applyNumberFormat="1" applyFont="1" applyBorder="1" applyAlignment="1">
      <alignment horizontal="left" vertical="center" wrapText="1" indent="1"/>
    </xf>
    <xf numFmtId="164" fontId="8" fillId="0" borderId="9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Border="1" applyAlignment="1" applyProtection="1">
      <alignment horizontal="right" vertical="center" wrapText="1" indent="1"/>
      <protection locked="0"/>
    </xf>
    <xf numFmtId="0" fontId="8" fillId="0" borderId="11" xfId="1" applyFont="1" applyBorder="1" applyAlignment="1">
      <alignment horizontal="left" vertical="center" wrapText="1"/>
    </xf>
    <xf numFmtId="49" fontId="8" fillId="0" borderId="12" xfId="1" applyNumberFormat="1" applyFont="1" applyBorder="1" applyAlignment="1">
      <alignment horizontal="left" vertical="center" wrapText="1" indent="1"/>
    </xf>
    <xf numFmtId="0" fontId="9" fillId="0" borderId="0" xfId="1" applyFont="1"/>
    <xf numFmtId="0" fontId="10" fillId="0" borderId="0" xfId="1" applyFont="1"/>
    <xf numFmtId="0" fontId="11" fillId="0" borderId="0" xfId="1" applyFont="1"/>
    <xf numFmtId="164" fontId="5" fillId="0" borderId="1" xfId="0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164" fontId="6" fillId="0" borderId="1" xfId="1" applyNumberFormat="1" applyFont="1" applyBorder="1" applyAlignment="1">
      <alignment horizontal="right" vertical="center" wrapText="1" indent="1"/>
    </xf>
    <xf numFmtId="164" fontId="6" fillId="0" borderId="2" xfId="1" applyNumberFormat="1" applyFont="1" applyBorder="1" applyAlignment="1">
      <alignment horizontal="right" vertical="center" wrapText="1" indent="1"/>
    </xf>
    <xf numFmtId="164" fontId="7" fillId="0" borderId="1" xfId="1" applyNumberFormat="1" applyFont="1" applyBorder="1" applyAlignment="1">
      <alignment horizontal="right" vertical="center" wrapText="1" indent="1"/>
    </xf>
    <xf numFmtId="164" fontId="7" fillId="0" borderId="2" xfId="1" applyNumberFormat="1" applyFont="1" applyBorder="1" applyAlignment="1">
      <alignment horizontal="right" vertical="center" wrapText="1" indent="1"/>
    </xf>
    <xf numFmtId="164" fontId="8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4" xfId="1" applyNumberFormat="1" applyFont="1" applyBorder="1" applyAlignment="1" applyProtection="1">
      <alignment horizontal="right" vertical="center" wrapText="1" indent="1"/>
      <protection locked="0"/>
    </xf>
    <xf numFmtId="0" fontId="8" fillId="0" borderId="10" xfId="1" applyFont="1" applyBorder="1" applyAlignment="1">
      <alignment horizontal="left" vertical="center" wrapText="1"/>
    </xf>
    <xf numFmtId="0" fontId="1" fillId="0" borderId="0" xfId="1" applyAlignment="1">
      <alignment horizontal="left" vertical="center" indent="1"/>
    </xf>
    <xf numFmtId="0" fontId="12" fillId="0" borderId="1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164" fontId="8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Border="1" applyAlignment="1" applyProtection="1">
      <alignment horizontal="right" vertical="center" wrapText="1" indent="1"/>
      <protection locked="0"/>
    </xf>
    <xf numFmtId="0" fontId="7" fillId="0" borderId="2" xfId="1" applyFont="1" applyBorder="1" applyAlignment="1">
      <alignment vertical="center" wrapText="1"/>
    </xf>
    <xf numFmtId="164" fontId="8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Border="1" applyAlignment="1" applyProtection="1">
      <alignment horizontal="right" vertical="center" wrapText="1" indent="1"/>
      <protection locked="0"/>
    </xf>
    <xf numFmtId="0" fontId="8" fillId="0" borderId="17" xfId="1" applyFont="1" applyBorder="1" applyAlignment="1">
      <alignment horizontal="left" vertical="center" wrapText="1"/>
    </xf>
    <xf numFmtId="49" fontId="8" fillId="0" borderId="18" xfId="1" applyNumberFormat="1" applyFont="1" applyBorder="1" applyAlignment="1">
      <alignment horizontal="left" vertical="center" wrapText="1" indent="1"/>
    </xf>
    <xf numFmtId="49" fontId="8" fillId="0" borderId="19" xfId="1" applyNumberFormat="1" applyFont="1" applyBorder="1" applyAlignment="1">
      <alignment horizontal="left" vertical="center" wrapText="1" indent="1"/>
    </xf>
    <xf numFmtId="0" fontId="8" fillId="0" borderId="10" xfId="1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164" fontId="8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Border="1" applyAlignment="1" applyProtection="1">
      <alignment horizontal="right" vertical="center" wrapText="1" indent="1"/>
      <protection locked="0"/>
    </xf>
    <xf numFmtId="0" fontId="8" fillId="0" borderId="22" xfId="1" applyFont="1" applyBorder="1" applyAlignment="1">
      <alignment horizontal="left" vertical="center" wrapText="1"/>
    </xf>
    <xf numFmtId="49" fontId="8" fillId="0" borderId="23" xfId="1" applyNumberFormat="1" applyFont="1" applyBorder="1" applyAlignment="1">
      <alignment horizontal="left" vertical="center" wrapText="1" indent="1"/>
    </xf>
    <xf numFmtId="164" fontId="7" fillId="0" borderId="24" xfId="1" applyNumberFormat="1" applyFont="1" applyBorder="1" applyAlignment="1">
      <alignment horizontal="right" vertical="center" wrapText="1" indent="1"/>
    </xf>
    <xf numFmtId="164" fontId="7" fillId="0" borderId="25" xfId="1" applyNumberFormat="1" applyFont="1" applyBorder="1" applyAlignment="1">
      <alignment horizontal="right" vertical="center" wrapText="1" indent="1"/>
    </xf>
    <xf numFmtId="0" fontId="7" fillId="0" borderId="25" xfId="1" applyFont="1" applyBorder="1" applyAlignment="1">
      <alignment vertical="center" wrapText="1"/>
    </xf>
    <xf numFmtId="0" fontId="7" fillId="0" borderId="26" xfId="1" applyFont="1" applyBorder="1" applyAlignment="1">
      <alignment horizontal="left" vertical="center" wrapText="1" indent="1"/>
    </xf>
    <xf numFmtId="0" fontId="8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right"/>
    </xf>
    <xf numFmtId="164" fontId="16" fillId="0" borderId="29" xfId="1" applyNumberFormat="1" applyFont="1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7" fillId="0" borderId="1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" xfId="1" applyNumberFormat="1" applyFont="1" applyBorder="1" applyAlignment="1" applyProtection="1">
      <alignment horizontal="right" vertical="center" wrapText="1" indent="1"/>
      <protection locked="0"/>
    </xf>
    <xf numFmtId="0" fontId="5" fillId="0" borderId="2" xfId="0" applyFont="1" applyBorder="1" applyAlignment="1">
      <alignment horizontal="left" vertical="center" wrapText="1"/>
    </xf>
    <xf numFmtId="164" fontId="18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0" xfId="1" applyNumberFormat="1" applyFont="1" applyBorder="1" applyAlignment="1" applyProtection="1">
      <alignment horizontal="right" vertical="center" wrapText="1" indent="1"/>
      <protection locked="0"/>
    </xf>
    <xf numFmtId="0" fontId="12" fillId="0" borderId="3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wrapText="1"/>
    </xf>
    <xf numFmtId="0" fontId="12" fillId="0" borderId="14" xfId="0" applyFont="1" applyBorder="1" applyAlignment="1">
      <alignment vertical="center" wrapText="1"/>
    </xf>
    <xf numFmtId="0" fontId="7" fillId="0" borderId="2" xfId="1" applyFont="1" applyBorder="1" applyAlignment="1">
      <alignment horizontal="left" vertical="center" wrapText="1"/>
    </xf>
    <xf numFmtId="49" fontId="8" fillId="0" borderId="30" xfId="1" applyNumberFormat="1" applyFont="1" applyBorder="1" applyAlignment="1">
      <alignment horizontal="left" vertical="center" wrapText="1" indent="1"/>
    </xf>
    <xf numFmtId="164" fontId="18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1" xfId="1" applyNumberFormat="1" applyFont="1" applyBorder="1" applyAlignment="1" applyProtection="1">
      <alignment horizontal="right" vertical="center" wrapText="1" indent="1"/>
      <protection locked="0"/>
    </xf>
    <xf numFmtId="0" fontId="12" fillId="0" borderId="11" xfId="0" applyFont="1" applyBorder="1" applyAlignment="1">
      <alignment horizontal="left" wrapText="1" indent="1"/>
    </xf>
    <xf numFmtId="49" fontId="8" fillId="0" borderId="30" xfId="1" applyNumberFormat="1" applyFont="1" applyBorder="1" applyAlignment="1">
      <alignment horizontal="center" vertical="center" wrapText="1"/>
    </xf>
    <xf numFmtId="49" fontId="8" fillId="0" borderId="19" xfId="1" applyNumberFormat="1" applyFont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 indent="1"/>
    </xf>
    <xf numFmtId="0" fontId="7" fillId="0" borderId="31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17" xfId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right" vertical="center"/>
      <protection locked="0"/>
    </xf>
    <xf numFmtId="164" fontId="16" fillId="0" borderId="29" xfId="1" applyNumberFormat="1" applyFont="1" applyBorder="1" applyAlignment="1" applyProtection="1">
      <alignment vertical="center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6" fillId="0" borderId="32" xfId="0" applyNumberFormat="1" applyFont="1" applyBorder="1" applyAlignment="1">
      <alignment vertical="center" wrapText="1"/>
    </xf>
    <xf numFmtId="164" fontId="6" fillId="0" borderId="33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" fontId="8" fillId="2" borderId="33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left" vertical="center" wrapText="1" indent="1"/>
    </xf>
    <xf numFmtId="164" fontId="7" fillId="0" borderId="5" xfId="0" applyNumberFormat="1" applyFont="1" applyBorder="1" applyAlignment="1">
      <alignment horizontal="right" vertical="center" wrapText="1" indent="1"/>
    </xf>
    <xf numFmtId="164" fontId="8" fillId="0" borderId="34" xfId="0" applyNumberFormat="1" applyFont="1" applyBorder="1" applyAlignment="1">
      <alignment vertical="center" wrapText="1"/>
    </xf>
    <xf numFmtId="164" fontId="8" fillId="0" borderId="35" xfId="0" applyNumberFormat="1" applyFont="1" applyBorder="1" applyAlignment="1" applyProtection="1">
      <alignment vertical="center" wrapText="1"/>
      <protection locked="0"/>
    </xf>
    <xf numFmtId="164" fontId="8" fillId="0" borderId="7" xfId="0" applyNumberFormat="1" applyFont="1" applyBorder="1" applyAlignment="1" applyProtection="1">
      <alignment vertical="center" wrapText="1"/>
      <protection locked="0"/>
    </xf>
    <xf numFmtId="1" fontId="9" fillId="0" borderId="35" xfId="0" applyNumberFormat="1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Border="1" applyAlignment="1">
      <alignment horizontal="right" vertical="center" wrapText="1" indent="1"/>
    </xf>
    <xf numFmtId="164" fontId="8" fillId="0" borderId="36" xfId="0" applyNumberFormat="1" applyFont="1" applyBorder="1" applyAlignment="1" applyProtection="1">
      <alignment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" fontId="9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Border="1" applyAlignment="1">
      <alignment vertical="center" wrapText="1"/>
    </xf>
    <xf numFmtId="164" fontId="6" fillId="0" borderId="35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1" fontId="19" fillId="2" borderId="14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left" vertical="center" wrapText="1" indent="1"/>
    </xf>
    <xf numFmtId="164" fontId="7" fillId="0" borderId="19" xfId="0" applyNumberFormat="1" applyFont="1" applyBorder="1" applyAlignment="1">
      <alignment horizontal="right" vertical="center" wrapText="1" indent="1"/>
    </xf>
    <xf numFmtId="164" fontId="6" fillId="0" borderId="36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 wrapText="1"/>
    </xf>
    <xf numFmtId="1" fontId="19" fillId="2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left" vertical="center" wrapText="1" indent="1"/>
    </xf>
    <xf numFmtId="164" fontId="6" fillId="0" borderId="37" xfId="0" applyNumberFormat="1" applyFont="1" applyBorder="1" applyAlignment="1">
      <alignment vertical="center" wrapText="1"/>
    </xf>
    <xf numFmtId="164" fontId="6" fillId="0" borderId="38" xfId="0" applyNumberFormat="1" applyFont="1" applyBorder="1" applyAlignment="1">
      <alignment vertical="center" wrapText="1"/>
    </xf>
    <xf numFmtId="164" fontId="6" fillId="0" borderId="22" xfId="0" applyNumberFormat="1" applyFont="1" applyBorder="1" applyAlignment="1">
      <alignment vertical="center" wrapText="1"/>
    </xf>
    <xf numFmtId="1" fontId="19" fillId="2" borderId="22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left" vertical="center" wrapText="1" indent="1"/>
    </xf>
    <xf numFmtId="164" fontId="7" fillId="0" borderId="23" xfId="0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 wrapText="1"/>
    </xf>
    <xf numFmtId="164" fontId="13" fillId="0" borderId="42" xfId="0" applyNumberFormat="1" applyFont="1" applyBorder="1" applyAlignment="1">
      <alignment horizontal="center" vertical="center"/>
    </xf>
    <xf numFmtId="164" fontId="13" fillId="0" borderId="43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164" fontId="13" fillId="0" borderId="21" xfId="0" applyNumberFormat="1" applyFont="1" applyBorder="1" applyAlignment="1">
      <alignment horizontal="centerContinuous" vertical="center"/>
    </xf>
    <xf numFmtId="164" fontId="13" fillId="0" borderId="45" xfId="0" applyNumberFormat="1" applyFont="1" applyBorder="1" applyAlignment="1">
      <alignment horizontal="centerContinuous" vertical="center"/>
    </xf>
    <xf numFmtId="164" fontId="13" fillId="0" borderId="38" xfId="0" applyNumberFormat="1" applyFont="1" applyBorder="1" applyAlignment="1">
      <alignment horizontal="centerContinuous" vertical="center"/>
    </xf>
    <xf numFmtId="164" fontId="15" fillId="0" borderId="0" xfId="0" applyNumberFormat="1" applyFont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7" fillId="0" borderId="3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64" fontId="9" fillId="2" borderId="46" xfId="0" applyNumberFormat="1" applyFont="1" applyFill="1" applyBorder="1" applyAlignment="1">
      <alignment horizontal="left" vertical="center" wrapText="1" indent="2"/>
    </xf>
    <xf numFmtId="164" fontId="9" fillId="2" borderId="32" xfId="0" applyNumberFormat="1" applyFont="1" applyFill="1" applyBorder="1" applyAlignment="1">
      <alignment horizontal="left" vertical="center" wrapText="1" indent="2"/>
    </xf>
    <xf numFmtId="164" fontId="7" fillId="0" borderId="32" xfId="0" applyNumberFormat="1" applyFont="1" applyBorder="1" applyAlignment="1">
      <alignment horizontal="left" vertical="center" wrapText="1" indent="1"/>
    </xf>
    <xf numFmtId="164" fontId="8" fillId="0" borderId="47" xfId="0" applyNumberFormat="1" applyFont="1" applyBorder="1" applyAlignment="1" applyProtection="1">
      <alignment vertical="center" wrapText="1"/>
      <protection locked="0"/>
    </xf>
    <xf numFmtId="164" fontId="8" fillId="0" borderId="19" xfId="0" applyNumberFormat="1" applyFont="1" applyBorder="1" applyAlignment="1" applyProtection="1">
      <alignment vertical="center" wrapText="1"/>
      <protection locked="0"/>
    </xf>
    <xf numFmtId="165" fontId="9" fillId="0" borderId="10" xfId="0" applyNumberFormat="1" applyFont="1" applyBorder="1" applyAlignment="1" applyProtection="1">
      <alignment horizontal="right" vertical="center" wrapText="1" indent="2"/>
      <protection locked="0"/>
    </xf>
    <xf numFmtId="165" fontId="9" fillId="0" borderId="34" xfId="0" applyNumberFormat="1" applyFont="1" applyBorder="1" applyAlignment="1" applyProtection="1">
      <alignment horizontal="right" vertical="center" wrapText="1" indent="2"/>
      <protection locked="0"/>
    </xf>
    <xf numFmtId="164" fontId="8" fillId="0" borderId="34" xfId="0" applyNumberFormat="1" applyFont="1" applyBorder="1" applyAlignment="1" applyProtection="1">
      <alignment horizontal="left" vertical="center" wrapText="1" indent="1"/>
      <protection locked="0"/>
    </xf>
    <xf numFmtId="164" fontId="9" fillId="2" borderId="46" xfId="0" applyNumberFormat="1" applyFont="1" applyFill="1" applyBorder="1" applyAlignment="1">
      <alignment horizontal="right" vertical="center" wrapText="1" indent="2"/>
    </xf>
    <xf numFmtId="164" fontId="9" fillId="2" borderId="32" xfId="0" applyNumberFormat="1" applyFont="1" applyFill="1" applyBorder="1" applyAlignment="1">
      <alignment horizontal="right" vertical="center" wrapText="1" indent="2"/>
    </xf>
    <xf numFmtId="164" fontId="21" fillId="0" borderId="0" xfId="0" applyNumberFormat="1" applyFont="1" applyAlignment="1">
      <alignment horizontal="center" vertical="center" wrapText="1"/>
    </xf>
    <xf numFmtId="164" fontId="13" fillId="0" borderId="31" xfId="0" applyNumberFormat="1" applyFont="1" applyBorder="1" applyAlignment="1" applyProtection="1">
      <alignment horizontal="center" vertical="center" wrapText="1"/>
      <protection locked="0"/>
    </xf>
    <xf numFmtId="164" fontId="13" fillId="0" borderId="33" xfId="0" applyNumberFormat="1" applyFont="1" applyBorder="1" applyAlignment="1" applyProtection="1">
      <alignment horizontal="center" vertical="center" wrapText="1"/>
      <protection locked="0"/>
    </xf>
    <xf numFmtId="164" fontId="13" fillId="0" borderId="40" xfId="0" applyNumberFormat="1" applyFont="1" applyBorder="1" applyAlignment="1" applyProtection="1">
      <alignment horizontal="center" vertical="center" wrapText="1"/>
      <protection locked="0"/>
    </xf>
    <xf numFmtId="164" fontId="13" fillId="0" borderId="32" xfId="0" applyNumberFormat="1" applyFont="1" applyBorder="1" applyAlignment="1" applyProtection="1">
      <alignment horizontal="center" vertical="center" wrapText="1"/>
      <protection locked="0"/>
    </xf>
    <xf numFmtId="164" fontId="13" fillId="0" borderId="17" xfId="0" applyNumberFormat="1" applyFont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locked="0"/>
    </xf>
    <xf numFmtId="164" fontId="22" fillId="0" borderId="0" xfId="0" applyNumberFormat="1" applyFont="1" applyAlignment="1">
      <alignment vertical="center" wrapText="1"/>
    </xf>
    <xf numFmtId="164" fontId="22" fillId="0" borderId="0" xfId="0" applyNumberFormat="1" applyFont="1" applyAlignment="1" applyProtection="1">
      <alignment vertical="center" wrapText="1"/>
      <protection locked="0"/>
    </xf>
    <xf numFmtId="164" fontId="22" fillId="0" borderId="0" xfId="0" applyNumberFormat="1" applyFont="1" applyAlignment="1" applyProtection="1">
      <alignment horizontal="center" vertical="center" wrapText="1"/>
      <protection locked="0"/>
    </xf>
    <xf numFmtId="164" fontId="6" fillId="0" borderId="31" xfId="0" applyNumberFormat="1" applyFont="1" applyBorder="1" applyAlignment="1">
      <alignment vertical="center"/>
    </xf>
    <xf numFmtId="164" fontId="14" fillId="0" borderId="2" xfId="0" applyNumberFormat="1" applyFont="1" applyBorder="1" applyAlignment="1">
      <alignment vertical="center"/>
    </xf>
    <xf numFmtId="164" fontId="6" fillId="0" borderId="33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27" xfId="0" applyNumberFormat="1" applyFont="1" applyBorder="1" applyAlignment="1">
      <alignment vertical="center"/>
    </xf>
    <xf numFmtId="164" fontId="6" fillId="0" borderId="36" xfId="0" applyNumberFormat="1" applyFont="1" applyBorder="1" applyAlignment="1">
      <alignment vertical="center"/>
    </xf>
    <xf numFmtId="164" fontId="18" fillId="0" borderId="42" xfId="0" applyNumberFormat="1" applyFont="1" applyBorder="1" applyAlignment="1" applyProtection="1">
      <alignment vertical="center"/>
      <protection locked="0"/>
    </xf>
    <xf numFmtId="164" fontId="18" fillId="0" borderId="17" xfId="0" applyNumberFormat="1" applyFont="1" applyBorder="1" applyAlignment="1" applyProtection="1">
      <alignment vertical="center"/>
      <protection locked="0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0" fillId="0" borderId="0" xfId="0" applyProtection="1">
      <protection locked="0"/>
    </xf>
    <xf numFmtId="164" fontId="6" fillId="0" borderId="47" xfId="0" applyNumberFormat="1" applyFont="1" applyBorder="1" applyAlignment="1">
      <alignment vertical="center"/>
    </xf>
    <xf numFmtId="164" fontId="18" fillId="0" borderId="36" xfId="0" applyNumberFormat="1" applyFont="1" applyBorder="1" applyAlignment="1" applyProtection="1">
      <alignment vertical="center"/>
      <protection locked="0"/>
    </xf>
    <xf numFmtId="164" fontId="18" fillId="0" borderId="10" xfId="0" applyNumberFormat="1" applyFont="1" applyBorder="1" applyAlignment="1" applyProtection="1">
      <alignment vertical="center"/>
      <protection locked="0"/>
    </xf>
    <xf numFmtId="0" fontId="18" fillId="0" borderId="10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0" fontId="23" fillId="0" borderId="0" xfId="0" applyFont="1"/>
    <xf numFmtId="164" fontId="18" fillId="0" borderId="53" xfId="0" applyNumberFormat="1" applyFont="1" applyBorder="1" applyAlignment="1" applyProtection="1">
      <alignment vertical="center"/>
      <protection locked="0"/>
    </xf>
    <xf numFmtId="164" fontId="18" fillId="0" borderId="14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vertical="center" wrapText="1"/>
    </xf>
    <xf numFmtId="0" fontId="18" fillId="0" borderId="3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6" fillId="0" borderId="33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 indent="1"/>
    </xf>
    <xf numFmtId="3" fontId="18" fillId="0" borderId="27" xfId="0" applyNumberFormat="1" applyFont="1" applyBorder="1" applyAlignment="1" applyProtection="1">
      <alignment horizontal="right" vertical="center" wrapText="1" indent="1"/>
      <protection locked="0"/>
    </xf>
    <xf numFmtId="3" fontId="18" fillId="0" borderId="17" xfId="0" applyNumberFormat="1" applyFont="1" applyBorder="1" applyAlignment="1" applyProtection="1">
      <alignment horizontal="right" vertical="center" wrapText="1" indent="1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0" fontId="18" fillId="0" borderId="18" xfId="0" applyFont="1" applyBorder="1" applyAlignment="1">
      <alignment horizontal="right" vertical="center" wrapText="1" indent="1"/>
    </xf>
    <xf numFmtId="3" fontId="18" fillId="0" borderId="47" xfId="0" applyNumberFormat="1" applyFont="1" applyBorder="1" applyAlignment="1" applyProtection="1">
      <alignment horizontal="right" vertical="center" wrapText="1" indent="1"/>
      <protection locked="0"/>
    </xf>
    <xf numFmtId="3" fontId="18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19" xfId="0" applyFont="1" applyBorder="1" applyAlignment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  <protection locked="0"/>
    </xf>
    <xf numFmtId="0" fontId="12" fillId="0" borderId="20" xfId="0" applyFont="1" applyBorder="1" applyAlignment="1" applyProtection="1">
      <alignment horizontal="left" vertical="center" wrapText="1" indent="8"/>
      <protection locked="0"/>
    </xf>
    <xf numFmtId="3" fontId="18" fillId="0" borderId="57" xfId="0" applyNumberFormat="1" applyFont="1" applyBorder="1" applyAlignment="1" applyProtection="1">
      <alignment horizontal="right" vertical="center" wrapText="1" indent="1"/>
      <protection locked="0"/>
    </xf>
    <xf numFmtId="3" fontId="18" fillId="0" borderId="11" xfId="0" applyNumberFormat="1" applyFont="1" applyBorder="1" applyAlignment="1" applyProtection="1">
      <alignment horizontal="right" vertical="center" wrapText="1" indent="1"/>
      <protection locked="0"/>
    </xf>
    <xf numFmtId="0" fontId="12" fillId="0" borderId="58" xfId="0" applyFont="1" applyBorder="1" applyAlignment="1" applyProtection="1">
      <alignment horizontal="left" vertical="center" wrapText="1" indent="1"/>
      <protection locked="0"/>
    </xf>
    <xf numFmtId="0" fontId="18" fillId="0" borderId="12" xfId="0" applyFont="1" applyBorder="1" applyAlignment="1">
      <alignment horizontal="right" vertical="center" wrapText="1" indent="1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6" fillId="0" borderId="31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3" fontId="18" fillId="0" borderId="59" xfId="0" applyNumberFormat="1" applyFont="1" applyBorder="1" applyAlignment="1" applyProtection="1">
      <alignment horizontal="right" vertical="center"/>
      <protection locked="0"/>
    </xf>
    <xf numFmtId="3" fontId="18" fillId="0" borderId="53" xfId="0" applyNumberFormat="1" applyFont="1" applyBorder="1" applyAlignment="1" applyProtection="1">
      <alignment horizontal="right" vertical="center"/>
      <protection locked="0"/>
    </xf>
    <xf numFmtId="0" fontId="18" fillId="0" borderId="14" xfId="0" applyFont="1" applyBorder="1" applyAlignment="1" applyProtection="1">
      <alignment horizontal="left" vertical="center" indent="1"/>
      <protection locked="0"/>
    </xf>
    <xf numFmtId="0" fontId="18" fillId="0" borderId="30" xfId="0" applyFont="1" applyBorder="1" applyAlignment="1">
      <alignment horizontal="right" vertical="center" indent="1"/>
    </xf>
    <xf numFmtId="3" fontId="18" fillId="0" borderId="47" xfId="0" applyNumberFormat="1" applyFont="1" applyBorder="1" applyAlignment="1" applyProtection="1">
      <alignment horizontal="right" vertical="center"/>
      <protection locked="0"/>
    </xf>
    <xf numFmtId="3" fontId="18" fillId="0" borderId="36" xfId="0" applyNumberFormat="1" applyFont="1" applyBorder="1" applyAlignment="1" applyProtection="1">
      <alignment horizontal="right" vertical="center"/>
      <protection locked="0"/>
    </xf>
    <xf numFmtId="0" fontId="18" fillId="0" borderId="10" xfId="0" applyFont="1" applyBorder="1" applyAlignment="1" applyProtection="1">
      <alignment horizontal="left" vertical="center" indent="1"/>
      <protection locked="0"/>
    </xf>
    <xf numFmtId="0" fontId="18" fillId="0" borderId="19" xfId="0" applyFont="1" applyBorder="1" applyAlignment="1">
      <alignment horizontal="right" vertical="center" indent="1"/>
    </xf>
    <xf numFmtId="3" fontId="18" fillId="0" borderId="28" xfId="0" applyNumberFormat="1" applyFont="1" applyBorder="1" applyAlignment="1" applyProtection="1">
      <alignment horizontal="right" vertical="center"/>
      <protection locked="0"/>
    </xf>
    <xf numFmtId="0" fontId="18" fillId="0" borderId="22" xfId="0" applyFont="1" applyBorder="1" applyAlignment="1" applyProtection="1">
      <alignment horizontal="left" vertical="center" indent="1"/>
      <protection locked="0"/>
    </xf>
    <xf numFmtId="0" fontId="18" fillId="0" borderId="23" xfId="0" applyFont="1" applyBorder="1" applyAlignment="1">
      <alignment horizontal="right" vertical="center" indent="1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6" fillId="0" borderId="0" xfId="2"/>
    <xf numFmtId="0" fontId="26" fillId="0" borderId="0" xfId="2" applyAlignment="1">
      <alignment horizontal="center"/>
    </xf>
    <xf numFmtId="0" fontId="27" fillId="0" borderId="0" xfId="2" applyFont="1"/>
    <xf numFmtId="3" fontId="26" fillId="0" borderId="0" xfId="2" applyNumberFormat="1" applyAlignment="1">
      <alignment horizontal="center"/>
    </xf>
    <xf numFmtId="3" fontId="26" fillId="0" borderId="0" xfId="2" applyNumberFormat="1"/>
    <xf numFmtId="0" fontId="12" fillId="0" borderId="0" xfId="2" applyFont="1"/>
    <xf numFmtId="0" fontId="26" fillId="0" borderId="0" xfId="2" applyAlignment="1">
      <alignment vertical="center"/>
    </xf>
    <xf numFmtId="166" fontId="28" fillId="0" borderId="27" xfId="2" applyNumberFormat="1" applyFont="1" applyBorder="1" applyAlignment="1">
      <alignment horizontal="right" vertical="center" wrapText="1"/>
    </xf>
    <xf numFmtId="166" fontId="28" fillId="0" borderId="17" xfId="2" applyNumberFormat="1" applyFont="1" applyBorder="1" applyAlignment="1">
      <alignment horizontal="right" vertical="center" wrapText="1"/>
    </xf>
    <xf numFmtId="167" fontId="8" fillId="0" borderId="17" xfId="3" applyNumberFormat="1" applyFont="1" applyBorder="1" applyAlignment="1">
      <alignment horizontal="center" vertical="center"/>
    </xf>
    <xf numFmtId="0" fontId="5" fillId="0" borderId="18" xfId="2" applyFont="1" applyBorder="1" applyAlignment="1">
      <alignment vertical="center" wrapText="1"/>
    </xf>
    <xf numFmtId="166" fontId="29" fillId="0" borderId="47" xfId="2" applyNumberFormat="1" applyFont="1" applyBorder="1" applyAlignment="1" applyProtection="1">
      <alignment horizontal="right" vertical="center" wrapText="1"/>
      <protection locked="0"/>
    </xf>
    <xf numFmtId="166" fontId="29" fillId="0" borderId="10" xfId="2" applyNumberFormat="1" applyFont="1" applyBorder="1" applyAlignment="1" applyProtection="1">
      <alignment horizontal="right" vertical="center" wrapText="1"/>
      <protection locked="0"/>
    </xf>
    <xf numFmtId="167" fontId="8" fillId="0" borderId="10" xfId="3" applyNumberFormat="1" applyFont="1" applyBorder="1" applyAlignment="1">
      <alignment horizontal="center" vertical="center"/>
    </xf>
    <xf numFmtId="0" fontId="5" fillId="0" borderId="19" xfId="2" applyFont="1" applyBorder="1" applyAlignment="1">
      <alignment vertical="center" wrapText="1"/>
    </xf>
    <xf numFmtId="166" fontId="29" fillId="0" borderId="47" xfId="2" applyNumberFormat="1" applyFont="1" applyBorder="1" applyAlignment="1">
      <alignment horizontal="right" vertical="center" wrapText="1"/>
    </xf>
    <xf numFmtId="166" fontId="29" fillId="0" borderId="10" xfId="2" applyNumberFormat="1" applyFont="1" applyBorder="1" applyAlignment="1">
      <alignment horizontal="right" vertical="center" wrapText="1"/>
    </xf>
    <xf numFmtId="0" fontId="30" fillId="0" borderId="19" xfId="2" applyFont="1" applyBorder="1" applyAlignment="1">
      <alignment horizontal="left" vertical="center" wrapText="1" indent="1"/>
    </xf>
    <xf numFmtId="166" fontId="31" fillId="0" borderId="47" xfId="2" applyNumberFormat="1" applyFont="1" applyBorder="1" applyAlignment="1" applyProtection="1">
      <alignment horizontal="right" vertical="center" wrapText="1"/>
      <protection locked="0"/>
    </xf>
    <xf numFmtId="166" fontId="31" fillId="0" borderId="10" xfId="2" applyNumberFormat="1" applyFont="1" applyBorder="1" applyAlignment="1" applyProtection="1">
      <alignment horizontal="right" vertical="center" wrapText="1"/>
      <protection locked="0"/>
    </xf>
    <xf numFmtId="166" fontId="28" fillId="0" borderId="47" xfId="2" applyNumberFormat="1" applyFont="1" applyBorder="1" applyAlignment="1">
      <alignment horizontal="right" vertical="center" wrapText="1"/>
    </xf>
    <xf numFmtId="166" fontId="28" fillId="0" borderId="10" xfId="2" applyNumberFormat="1" applyFont="1" applyBorder="1" applyAlignment="1">
      <alignment horizontal="right" vertical="center" wrapText="1"/>
    </xf>
    <xf numFmtId="166" fontId="28" fillId="0" borderId="28" xfId="2" applyNumberFormat="1" applyFont="1" applyBorder="1" applyAlignment="1" applyProtection="1">
      <alignment horizontal="right" vertical="center" wrapText="1"/>
      <protection locked="0"/>
    </xf>
    <xf numFmtId="166" fontId="28" fillId="0" borderId="22" xfId="2" applyNumberFormat="1" applyFont="1" applyBorder="1" applyAlignment="1" applyProtection="1">
      <alignment horizontal="right" vertical="center" wrapText="1"/>
      <protection locked="0"/>
    </xf>
    <xf numFmtId="167" fontId="8" fillId="0" borderId="22" xfId="3" applyNumberFormat="1" applyFont="1" applyBorder="1" applyAlignment="1">
      <alignment horizontal="center" vertical="center"/>
    </xf>
    <xf numFmtId="0" fontId="5" fillId="0" borderId="23" xfId="2" applyFont="1" applyBorder="1" applyAlignment="1">
      <alignment vertical="center" wrapText="1"/>
    </xf>
    <xf numFmtId="0" fontId="26" fillId="0" borderId="0" xfId="2" applyAlignment="1">
      <alignment horizontal="center" vertical="center"/>
    </xf>
    <xf numFmtId="0" fontId="32" fillId="0" borderId="27" xfId="2" applyFont="1" applyBorder="1" applyAlignment="1" applyProtection="1">
      <alignment horizontal="center" vertical="center" wrapText="1"/>
      <protection locked="0"/>
    </xf>
    <xf numFmtId="0" fontId="32" fillId="0" borderId="17" xfId="2" applyFont="1" applyBorder="1" applyAlignment="1" applyProtection="1">
      <alignment horizontal="center" vertical="center" wrapText="1"/>
      <protection locked="0"/>
    </xf>
    <xf numFmtId="0" fontId="32" fillId="0" borderId="18" xfId="2" applyFont="1" applyBorder="1" applyAlignment="1" applyProtection="1">
      <alignment horizontal="center" vertical="center" wrapText="1"/>
      <protection locked="0"/>
    </xf>
    <xf numFmtId="0" fontId="27" fillId="0" borderId="0" xfId="2" applyFont="1" applyProtection="1">
      <protection locked="0"/>
    </xf>
    <xf numFmtId="0" fontId="26" fillId="0" borderId="0" xfId="2" applyProtection="1">
      <protection locked="0"/>
    </xf>
    <xf numFmtId="0" fontId="3" fillId="0" borderId="0" xfId="3" applyAlignment="1">
      <alignment vertical="center"/>
    </xf>
    <xf numFmtId="0" fontId="38" fillId="0" borderId="0" xfId="3" applyFont="1" applyAlignment="1">
      <alignment horizontal="center" vertical="center"/>
    </xf>
    <xf numFmtId="0" fontId="3" fillId="0" borderId="0" xfId="3" applyAlignment="1">
      <alignment vertical="center" wrapText="1"/>
    </xf>
    <xf numFmtId="168" fontId="7" fillId="0" borderId="27" xfId="3" applyNumberFormat="1" applyFont="1" applyBorder="1" applyAlignment="1">
      <alignment vertical="center"/>
    </xf>
    <xf numFmtId="0" fontId="7" fillId="0" borderId="18" xfId="3" applyFont="1" applyBorder="1" applyAlignment="1">
      <alignment horizontal="left" vertical="center" wrapText="1"/>
    </xf>
    <xf numFmtId="168" fontId="8" fillId="0" borderId="47" xfId="3" applyNumberFormat="1" applyFont="1" applyBorder="1" applyAlignment="1" applyProtection="1">
      <alignment vertical="center"/>
      <protection locked="0"/>
    </xf>
    <xf numFmtId="0" fontId="9" fillId="0" borderId="0" xfId="3" applyFont="1" applyAlignment="1">
      <alignment vertical="center"/>
    </xf>
    <xf numFmtId="168" fontId="7" fillId="0" borderId="47" xfId="3" applyNumberFormat="1" applyFont="1" applyBorder="1" applyAlignment="1">
      <alignment vertical="center"/>
    </xf>
    <xf numFmtId="168" fontId="7" fillId="0" borderId="47" xfId="3" applyNumberFormat="1" applyFont="1" applyBorder="1" applyAlignment="1" applyProtection="1">
      <alignment vertical="center"/>
      <protection locked="0"/>
    </xf>
    <xf numFmtId="168" fontId="8" fillId="0" borderId="57" xfId="3" applyNumberFormat="1" applyFont="1" applyBorder="1" applyAlignment="1" applyProtection="1">
      <alignment vertical="center"/>
      <protection locked="0"/>
    </xf>
    <xf numFmtId="167" fontId="8" fillId="0" borderId="11" xfId="3" applyNumberFormat="1" applyFont="1" applyBorder="1" applyAlignment="1">
      <alignment horizontal="center" vertical="center"/>
    </xf>
    <xf numFmtId="49" fontId="9" fillId="0" borderId="0" xfId="3" applyNumberFormat="1" applyFont="1" applyAlignment="1">
      <alignment horizontal="center" vertical="center"/>
    </xf>
    <xf numFmtId="49" fontId="7" fillId="0" borderId="27" xfId="3" applyNumberFormat="1" applyFont="1" applyBorder="1" applyAlignment="1" applyProtection="1">
      <alignment horizontal="center" vertical="center"/>
      <protection locked="0"/>
    </xf>
    <xf numFmtId="49" fontId="7" fillId="0" borderId="17" xfId="3" applyNumberFormat="1" applyFont="1" applyBorder="1" applyAlignment="1" applyProtection="1">
      <alignment horizontal="center" vertical="center"/>
      <protection locked="0"/>
    </xf>
    <xf numFmtId="49" fontId="7" fillId="0" borderId="18" xfId="3" applyNumberFormat="1" applyFont="1" applyBorder="1" applyAlignment="1" applyProtection="1">
      <alignment horizontal="center" vertical="center" wrapText="1"/>
      <protection locked="0"/>
    </xf>
    <xf numFmtId="0" fontId="3" fillId="0" borderId="0" xfId="3" applyAlignment="1">
      <alignment horizontal="center" vertical="center"/>
    </xf>
    <xf numFmtId="0" fontId="3" fillId="0" borderId="0" xfId="3" applyAlignment="1" applyProtection="1">
      <alignment vertical="center" wrapText="1"/>
      <protection locked="0"/>
    </xf>
    <xf numFmtId="0" fontId="3" fillId="0" borderId="0" xfId="3" applyAlignment="1" applyProtection="1">
      <alignment vertical="center"/>
      <protection locked="0"/>
    </xf>
    <xf numFmtId="0" fontId="38" fillId="0" borderId="0" xfId="3" applyFont="1" applyAlignment="1" applyProtection="1">
      <alignment horizontal="center" vertical="center"/>
      <protection locked="0"/>
    </xf>
    <xf numFmtId="170" fontId="0" fillId="0" borderId="27" xfId="0" applyNumberFormat="1" applyBorder="1" applyAlignment="1" applyProtection="1">
      <alignment horizontal="right" vertical="center"/>
      <protection locked="0"/>
    </xf>
    <xf numFmtId="0" fontId="39" fillId="0" borderId="17" xfId="0" applyFont="1" applyBorder="1" applyAlignment="1">
      <alignment horizontal="left" vertical="center" indent="5"/>
    </xf>
    <xf numFmtId="0" fontId="0" fillId="0" borderId="18" xfId="0" applyBorder="1" applyAlignment="1">
      <alignment horizontal="center" vertical="center"/>
    </xf>
    <xf numFmtId="170" fontId="0" fillId="0" borderId="47" xfId="0" applyNumberFormat="1" applyBorder="1" applyAlignment="1" applyProtection="1">
      <alignment horizontal="right" vertical="center"/>
      <protection locked="0"/>
    </xf>
    <xf numFmtId="0" fontId="39" fillId="0" borderId="10" xfId="0" applyFont="1" applyBorder="1" applyAlignment="1">
      <alignment horizontal="left" vertical="center" indent="5"/>
    </xf>
    <xf numFmtId="0" fontId="0" fillId="0" borderId="19" xfId="0" applyBorder="1" applyAlignment="1">
      <alignment horizontal="center" vertical="center"/>
    </xf>
    <xf numFmtId="170" fontId="19" fillId="0" borderId="28" xfId="0" applyNumberFormat="1" applyFont="1" applyBorder="1" applyAlignment="1">
      <alignment horizontal="right" vertical="center"/>
    </xf>
    <xf numFmtId="0" fontId="0" fillId="0" borderId="22" xfId="0" applyBorder="1" applyAlignment="1" applyProtection="1">
      <alignment horizontal="left" vertical="center" wrapText="1" indent="1"/>
      <protection locked="0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170" fontId="0" fillId="0" borderId="59" xfId="0" applyNumberForma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left" vertical="center" indent="1"/>
    </xf>
    <xf numFmtId="0" fontId="0" fillId="0" borderId="30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170" fontId="19" fillId="0" borderId="57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 vertical="center" wrapText="1" indent="1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3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171" fontId="0" fillId="0" borderId="0" xfId="6" applyNumberFormat="1" applyFont="1"/>
    <xf numFmtId="170" fontId="0" fillId="0" borderId="0" xfId="0" applyNumberFormat="1"/>
    <xf numFmtId="3" fontId="18" fillId="0" borderId="10" xfId="0" applyNumberFormat="1" applyFont="1" applyBorder="1" applyAlignment="1" applyProtection="1">
      <alignment horizontal="right" vertical="center"/>
      <protection locked="0"/>
    </xf>
    <xf numFmtId="164" fontId="8" fillId="0" borderId="5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4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58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1" applyNumberFormat="1" applyFont="1" applyAlignment="1">
      <alignment horizontal="center" vertical="center"/>
    </xf>
    <xf numFmtId="0" fontId="13" fillId="0" borderId="23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164" fontId="14" fillId="0" borderId="22" xfId="1" applyNumberFormat="1" applyFont="1" applyBorder="1" applyAlignment="1">
      <alignment horizontal="center" vertical="center"/>
    </xf>
    <xf numFmtId="164" fontId="14" fillId="0" borderId="28" xfId="1" applyNumberFormat="1" applyFont="1" applyBorder="1" applyAlignment="1">
      <alignment horizontal="center" vertical="center"/>
    </xf>
    <xf numFmtId="0" fontId="20" fillId="0" borderId="0" xfId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right"/>
      <protection locked="0"/>
    </xf>
    <xf numFmtId="0" fontId="10" fillId="0" borderId="0" xfId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64" fontId="17" fillId="0" borderId="0" xfId="1" applyNumberFormat="1" applyFont="1" applyAlignment="1" applyProtection="1">
      <alignment horizontal="center" vertical="center"/>
      <protection locked="0"/>
    </xf>
    <xf numFmtId="0" fontId="13" fillId="0" borderId="23" xfId="1" applyFont="1" applyBorder="1" applyAlignment="1" applyProtection="1">
      <alignment horizontal="center" vertical="center" wrapText="1"/>
      <protection locked="0"/>
    </xf>
    <xf numFmtId="0" fontId="13" fillId="0" borderId="18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  <xf numFmtId="0" fontId="13" fillId="0" borderId="17" xfId="1" applyFont="1" applyBorder="1" applyAlignment="1" applyProtection="1">
      <alignment horizontal="center" vertical="center" wrapText="1"/>
      <protection locked="0"/>
    </xf>
    <xf numFmtId="164" fontId="14" fillId="0" borderId="22" xfId="1" applyNumberFormat="1" applyFont="1" applyBorder="1" applyAlignment="1" applyProtection="1">
      <alignment horizontal="center" vertical="center"/>
      <protection locked="0"/>
    </xf>
    <xf numFmtId="164" fontId="14" fillId="0" borderId="28" xfId="1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164" fontId="20" fillId="0" borderId="0" xfId="0" applyNumberFormat="1" applyFont="1" applyAlignment="1" applyProtection="1">
      <alignment horizontal="center" textRotation="180" wrapText="1"/>
      <protection locked="0"/>
    </xf>
    <xf numFmtId="164" fontId="13" fillId="0" borderId="26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25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4" xfId="0" applyNumberFormat="1" applyFont="1" applyBorder="1" applyAlignment="1">
      <alignment horizontal="center" vertical="center" wrapText="1"/>
    </xf>
    <xf numFmtId="164" fontId="13" fillId="0" borderId="41" xfId="0" applyNumberFormat="1" applyFont="1" applyBorder="1" applyAlignment="1">
      <alignment horizontal="center" vertical="center" wrapText="1"/>
    </xf>
    <xf numFmtId="164" fontId="22" fillId="0" borderId="0" xfId="0" applyNumberFormat="1" applyFont="1" applyAlignment="1" applyProtection="1">
      <alignment horizontal="center" textRotation="180" wrapText="1"/>
      <protection locked="0"/>
    </xf>
    <xf numFmtId="164" fontId="13" fillId="0" borderId="44" xfId="0" applyNumberFormat="1" applyFont="1" applyBorder="1" applyAlignment="1" applyProtection="1">
      <alignment horizontal="center" vertical="center" wrapText="1"/>
      <protection locked="0"/>
    </xf>
    <xf numFmtId="164" fontId="13" fillId="0" borderId="41" xfId="0" applyNumberFormat="1" applyFont="1" applyBorder="1" applyAlignment="1" applyProtection="1">
      <alignment horizontal="center" vertical="center" wrapText="1"/>
      <protection locked="0"/>
    </xf>
    <xf numFmtId="164" fontId="13" fillId="0" borderId="44" xfId="0" applyNumberFormat="1" applyFont="1" applyBorder="1" applyAlignment="1" applyProtection="1">
      <alignment horizontal="center" vertical="center"/>
      <protection locked="0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164" fontId="13" fillId="0" borderId="51" xfId="0" applyNumberFormat="1" applyFont="1" applyBorder="1" applyAlignment="1" applyProtection="1">
      <alignment horizontal="center" vertical="center" wrapText="1"/>
      <protection locked="0"/>
    </xf>
    <xf numFmtId="164" fontId="13" fillId="0" borderId="49" xfId="0" applyNumberFormat="1" applyFont="1" applyBorder="1" applyAlignment="1" applyProtection="1">
      <alignment horizontal="center" vertical="center" wrapText="1"/>
      <protection locked="0"/>
    </xf>
    <xf numFmtId="164" fontId="13" fillId="0" borderId="38" xfId="0" applyNumberFormat="1" applyFont="1" applyBorder="1" applyAlignment="1" applyProtection="1">
      <alignment horizontal="center" vertical="center" wrapText="1"/>
      <protection locked="0"/>
    </xf>
    <xf numFmtId="164" fontId="13" fillId="0" borderId="50" xfId="0" applyNumberFormat="1" applyFont="1" applyBorder="1" applyAlignment="1" applyProtection="1">
      <alignment horizontal="center" vertical="center" wrapText="1"/>
      <protection locked="0"/>
    </xf>
    <xf numFmtId="164" fontId="13" fillId="0" borderId="24" xfId="0" applyNumberFormat="1" applyFont="1" applyBorder="1" applyAlignment="1" applyProtection="1">
      <alignment horizontal="center" vertical="center" wrapText="1"/>
      <protection locked="0"/>
    </xf>
    <xf numFmtId="164" fontId="13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right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56" xfId="0" applyFont="1" applyBorder="1" applyAlignment="1" applyProtection="1">
      <alignment horizontal="center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18" fillId="0" borderId="52" xfId="0" applyFont="1" applyBorder="1" applyAlignment="1">
      <alignment horizontal="justify" vertical="center" wrapText="1"/>
    </xf>
    <xf numFmtId="0" fontId="20" fillId="0" borderId="0" xfId="0" applyFont="1" applyAlignment="1" applyProtection="1">
      <alignment horizontal="right" vertical="center" wrapText="1"/>
      <protection locked="0"/>
    </xf>
    <xf numFmtId="0" fontId="14" fillId="0" borderId="40" xfId="0" applyFont="1" applyBorder="1" applyAlignment="1">
      <alignment horizontal="left" vertical="center" indent="2"/>
    </xf>
    <xf numFmtId="0" fontId="14" fillId="0" borderId="46" xfId="0" applyFont="1" applyBorder="1" applyAlignment="1">
      <alignment horizontal="left" vertical="center" indent="2"/>
    </xf>
    <xf numFmtId="0" fontId="10" fillId="0" borderId="0" xfId="0" applyFont="1" applyAlignment="1" applyProtection="1">
      <alignment horizontal="center"/>
      <protection locked="0"/>
    </xf>
    <xf numFmtId="0" fontId="26" fillId="0" borderId="0" xfId="2" applyAlignment="1">
      <alignment horizontal="left"/>
    </xf>
    <xf numFmtId="0" fontId="37" fillId="0" borderId="0" xfId="2" applyFont="1" applyAlignment="1" applyProtection="1">
      <alignment horizontal="right"/>
      <protection locked="0"/>
    </xf>
    <xf numFmtId="0" fontId="36" fillId="0" borderId="0" xfId="2" applyFont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36" fillId="0" borderId="0" xfId="2" applyFont="1" applyAlignment="1" applyProtection="1">
      <alignment horizontal="center" vertical="center" wrapText="1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right"/>
      <protection locked="0"/>
    </xf>
    <xf numFmtId="0" fontId="35" fillId="0" borderId="26" xfId="2" applyFont="1" applyBorder="1" applyAlignment="1" applyProtection="1">
      <alignment horizontal="center" vertical="center" wrapText="1"/>
      <protection locked="0"/>
    </xf>
    <xf numFmtId="0" fontId="35" fillId="0" borderId="8" xfId="2" applyFont="1" applyBorder="1" applyAlignment="1" applyProtection="1">
      <alignment horizontal="center" vertical="center" wrapText="1"/>
      <protection locked="0"/>
    </xf>
    <xf numFmtId="0" fontId="35" fillId="0" borderId="12" xfId="2" applyFont="1" applyBorder="1" applyAlignment="1" applyProtection="1">
      <alignment horizontal="center" vertical="center" wrapText="1"/>
      <protection locked="0"/>
    </xf>
    <xf numFmtId="0" fontId="34" fillId="0" borderId="25" xfId="3" applyFont="1" applyBorder="1" applyAlignment="1" applyProtection="1">
      <alignment horizontal="center" vertical="center" textRotation="90"/>
      <protection locked="0"/>
    </xf>
    <xf numFmtId="0" fontId="34" fillId="0" borderId="7" xfId="3" applyFont="1" applyBorder="1" applyAlignment="1" applyProtection="1">
      <alignment horizontal="center" vertical="center" textRotation="90"/>
      <protection locked="0"/>
    </xf>
    <xf numFmtId="0" fontId="34" fillId="0" borderId="11" xfId="3" applyFont="1" applyBorder="1" applyAlignment="1" applyProtection="1">
      <alignment horizontal="center" vertical="center" textRotation="90"/>
      <protection locked="0"/>
    </xf>
    <xf numFmtId="0" fontId="33" fillId="0" borderId="22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vertical="center" wrapText="1"/>
      <protection locked="0"/>
    </xf>
    <xf numFmtId="0" fontId="33" fillId="0" borderId="55" xfId="2" applyFont="1" applyBorder="1" applyAlignment="1" applyProtection="1">
      <alignment horizontal="center" vertical="center" wrapText="1"/>
      <protection locked="0"/>
    </xf>
    <xf numFmtId="0" fontId="33" fillId="0" borderId="57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wrapText="1"/>
      <protection locked="0"/>
    </xf>
    <xf numFmtId="0" fontId="33" fillId="0" borderId="47" xfId="2" applyFont="1" applyBorder="1" applyAlignment="1" applyProtection="1">
      <alignment horizontal="center" wrapText="1"/>
      <protection locked="0"/>
    </xf>
    <xf numFmtId="0" fontId="26" fillId="0" borderId="0" xfId="2" applyAlignment="1">
      <alignment horizontal="center"/>
    </xf>
    <xf numFmtId="0" fontId="20" fillId="0" borderId="0" xfId="3" applyFont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vertical="center" wrapText="1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19" fillId="0" borderId="0" xfId="3" applyFont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0" fillId="0" borderId="23" xfId="3" applyFont="1" applyBorder="1" applyAlignment="1" applyProtection="1">
      <alignment horizontal="center" vertical="center" wrapText="1"/>
      <protection locked="0"/>
    </xf>
    <xf numFmtId="0" fontId="10" fillId="0" borderId="19" xfId="3" applyFont="1" applyBorder="1" applyAlignment="1" applyProtection="1">
      <alignment horizontal="center" vertical="center" wrapText="1"/>
      <protection locked="0"/>
    </xf>
    <xf numFmtId="0" fontId="34" fillId="0" borderId="22" xfId="3" applyFont="1" applyBorder="1" applyAlignment="1" applyProtection="1">
      <alignment horizontal="center" vertical="center" textRotation="90"/>
      <protection locked="0"/>
    </xf>
    <xf numFmtId="0" fontId="34" fillId="0" borderId="10" xfId="3" applyFont="1" applyBorder="1" applyAlignment="1" applyProtection="1">
      <alignment horizontal="center" vertical="center" textRotation="90"/>
      <protection locked="0"/>
    </xf>
    <xf numFmtId="0" fontId="15" fillId="0" borderId="28" xfId="3" applyFont="1" applyBorder="1" applyAlignment="1" applyProtection="1">
      <alignment horizontal="center" vertical="center" wrapText="1"/>
      <protection locked="0"/>
    </xf>
    <xf numFmtId="0" fontId="15" fillId="0" borderId="47" xfId="3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top" wrapText="1"/>
      <protection locked="0"/>
    </xf>
    <xf numFmtId="0" fontId="20" fillId="0" borderId="0" xfId="0" applyFont="1" applyAlignment="1">
      <alignment horizontal="right"/>
    </xf>
    <xf numFmtId="3" fontId="18" fillId="0" borderId="22" xfId="0" applyNumberFormat="1" applyFont="1" applyBorder="1" applyAlignment="1" applyProtection="1">
      <alignment horizontal="right" vertical="center" indent="1"/>
      <protection locked="0"/>
    </xf>
    <xf numFmtId="3" fontId="18" fillId="0" borderId="10" xfId="0" applyNumberFormat="1" applyFont="1" applyBorder="1" applyAlignment="1" applyProtection="1">
      <alignment horizontal="right" vertical="center" indent="1"/>
      <protection locked="0"/>
    </xf>
  </cellXfs>
  <cellStyles count="7">
    <cellStyle name="Ezres" xfId="6" builtinId="3"/>
    <cellStyle name="Ezres 2" xfId="4" xr:uid="{0B00ECFB-9A81-4F2F-B4F0-C844C135CDE5}"/>
    <cellStyle name="Normál" xfId="0" builtinId="0"/>
    <cellStyle name="Normál_KVRENMUNKA" xfId="1" xr:uid="{6B01C52B-EDD9-4911-8F25-796B22546F12}"/>
    <cellStyle name="Normál_VAGYONK" xfId="3" xr:uid="{E6A5493B-9867-4C62-AD0A-A1C51DF3B99D}"/>
    <cellStyle name="Normál_VAGYONKIM" xfId="2" xr:uid="{E15975D0-D584-4A8E-ABED-BD6CB5349C4F}"/>
    <cellStyle name="Százalék 2" xfId="5" xr:uid="{EA52F628-C896-4B09-8074-F6F0A0831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19.%20&#233;vi%20z&#225;rsz&#225;mad&#225;s/2019.%20&#233;vi%20z&#225;rsz&#225;mad&#225;s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7.sz.mell"/>
      <sheetName val="Z_8.sz.mell"/>
    </sheetNames>
    <sheetDataSet>
      <sheetData sheetId="0"/>
      <sheetData sheetId="1">
        <row r="1">
          <cell r="B1">
            <v>2019</v>
          </cell>
        </row>
        <row r="3">
          <cell r="A3" t="str">
            <v>Tiszaszőlős Községi Önkormányzat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2A5A-6BD3-4CD4-B512-45CC22B11B06}">
  <sheetPr>
    <tabColor rgb="FFFFFF00"/>
  </sheetPr>
  <dimension ref="A1:H167"/>
  <sheetViews>
    <sheetView topLeftCell="A118" zoomScale="120" zoomScaleNormal="120" zoomScaleSheetLayoutView="100" workbookViewId="0">
      <selection activeCell="L144" sqref="L144"/>
    </sheetView>
  </sheetViews>
  <sheetFormatPr defaultRowHeight="15.75" x14ac:dyDescent="0.25"/>
  <cols>
    <col min="1" max="1" width="9" style="1" customWidth="1"/>
    <col min="2" max="2" width="68.83203125" style="1" customWidth="1"/>
    <col min="3" max="4" width="18.83203125" style="2" customWidth="1"/>
    <col min="5" max="16384" width="9.33203125" style="1"/>
  </cols>
  <sheetData>
    <row r="1" spans="1:4" x14ac:dyDescent="0.25">
      <c r="A1" s="336" t="str">
        <f>CONCATENATE("1. tájékoztató tábla ",[1]Z_ALAPADATOK!A7," ",[1]Z_ALAPADATOK!B7," ",[1]Z_ALAPADATOK!C7," ",[1]Z_ALAPADATOK!D7," ",[1]Z_ALAPADATOK!E7," ",[1]Z_ALAPADATOK!F7," ",[1]Z_ALAPADATOK!G7," ",[1]Z_ALAPADATOK!H7)</f>
        <v>1. tájékoztató tábla a … / 2020. ( … ) önkormányzati rendelethez</v>
      </c>
      <c r="B1" s="337"/>
      <c r="C1" s="337"/>
      <c r="D1" s="337"/>
    </row>
    <row r="2" spans="1:4" x14ac:dyDescent="0.25">
      <c r="A2" s="338" t="str">
        <f>CONCATENATE([1]Z_ALAPADATOK!A3)</f>
        <v>Tiszaszőlős Községi Önkormányzat</v>
      </c>
      <c r="B2" s="339"/>
      <c r="C2" s="339"/>
      <c r="D2" s="339"/>
    </row>
    <row r="3" spans="1:4" x14ac:dyDescent="0.25">
      <c r="A3" s="338" t="str">
        <f>CONCATENATE([1]Z_ALAPADATOK!B1,". ÉVI ZÁRSZÁMADÁSÁNAK PÉNZÜGYI MÉRLEGE")</f>
        <v>2019. ÉVI ZÁRSZÁMADÁSÁNAK PÉNZÜGYI MÉRLEGE</v>
      </c>
      <c r="B3" s="339"/>
      <c r="C3" s="339"/>
      <c r="D3" s="339"/>
    </row>
    <row r="4" spans="1:4" ht="15.95" customHeight="1" x14ac:dyDescent="0.25">
      <c r="A4" s="340" t="s">
        <v>262</v>
      </c>
      <c r="B4" s="340"/>
      <c r="C4" s="340"/>
      <c r="D4" s="340"/>
    </row>
    <row r="5" spans="1:4" ht="15.95" customHeight="1" thickBot="1" x14ac:dyDescent="0.3">
      <c r="A5" s="98" t="s">
        <v>261</v>
      </c>
      <c r="B5" s="98"/>
      <c r="C5" s="97"/>
      <c r="D5" s="97"/>
    </row>
    <row r="6" spans="1:4" ht="15.95" customHeight="1" x14ac:dyDescent="0.25">
      <c r="A6" s="341" t="s">
        <v>126</v>
      </c>
      <c r="B6" s="343" t="s">
        <v>260</v>
      </c>
      <c r="C6" s="345" t="str">
        <f>CONCATENATE([1]Z_ALAPADATOK!B1,". évi")</f>
        <v>2019. évi</v>
      </c>
      <c r="D6" s="346"/>
    </row>
    <row r="7" spans="1:4" ht="38.1" customHeight="1" thickBot="1" x14ac:dyDescent="0.3">
      <c r="A7" s="342"/>
      <c r="B7" s="344"/>
      <c r="C7" s="96" t="s">
        <v>124</v>
      </c>
      <c r="D7" s="95" t="s">
        <v>123</v>
      </c>
    </row>
    <row r="8" spans="1:4" s="57" customFormat="1" ht="12" customHeight="1" thickBot="1" x14ac:dyDescent="0.25">
      <c r="A8" s="94" t="s">
        <v>122</v>
      </c>
      <c r="B8" s="93" t="s">
        <v>121</v>
      </c>
      <c r="C8" s="93" t="s">
        <v>119</v>
      </c>
      <c r="D8" s="92" t="s">
        <v>118</v>
      </c>
    </row>
    <row r="9" spans="1:4" s="22" customFormat="1" ht="12" customHeight="1" thickBot="1" x14ac:dyDescent="0.25">
      <c r="A9" s="9" t="s">
        <v>117</v>
      </c>
      <c r="B9" s="81" t="s">
        <v>259</v>
      </c>
      <c r="C9" s="30">
        <f>+C10+C11+C12+C13+C14+C15</f>
        <v>184564823</v>
      </c>
      <c r="D9" s="29">
        <f>+D10+D11+D12+D13+D14+D15</f>
        <v>184564823</v>
      </c>
    </row>
    <row r="10" spans="1:4" s="22" customFormat="1" ht="12" customHeight="1" x14ac:dyDescent="0.2">
      <c r="A10" s="21" t="s">
        <v>115</v>
      </c>
      <c r="B10" s="76" t="s">
        <v>258</v>
      </c>
      <c r="C10" s="39">
        <v>74503070</v>
      </c>
      <c r="D10" s="320">
        <v>74503070</v>
      </c>
    </row>
    <row r="11" spans="1:4" s="22" customFormat="1" ht="12" customHeight="1" x14ac:dyDescent="0.2">
      <c r="A11" s="45" t="s">
        <v>113</v>
      </c>
      <c r="B11" s="35" t="s">
        <v>257</v>
      </c>
      <c r="C11" s="19">
        <v>42328667</v>
      </c>
      <c r="D11" s="321">
        <v>42328667</v>
      </c>
    </row>
    <row r="12" spans="1:4" s="22" customFormat="1" ht="12" customHeight="1" x14ac:dyDescent="0.2">
      <c r="A12" s="45" t="s">
        <v>111</v>
      </c>
      <c r="B12" s="35" t="s">
        <v>256</v>
      </c>
      <c r="C12" s="19">
        <v>57308319</v>
      </c>
      <c r="D12" s="321">
        <v>57308319</v>
      </c>
    </row>
    <row r="13" spans="1:4" s="22" customFormat="1" ht="12" customHeight="1" x14ac:dyDescent="0.2">
      <c r="A13" s="45" t="s">
        <v>109</v>
      </c>
      <c r="B13" s="35" t="s">
        <v>255</v>
      </c>
      <c r="C13" s="19">
        <v>2346760</v>
      </c>
      <c r="D13" s="321">
        <v>2346760</v>
      </c>
    </row>
    <row r="14" spans="1:4" s="22" customFormat="1" ht="12" customHeight="1" x14ac:dyDescent="0.2">
      <c r="A14" s="45" t="s">
        <v>254</v>
      </c>
      <c r="B14" s="35" t="s">
        <v>253</v>
      </c>
      <c r="C14" s="19">
        <v>7843600</v>
      </c>
      <c r="D14" s="321">
        <v>7843600</v>
      </c>
    </row>
    <row r="15" spans="1:4" s="22" customFormat="1" ht="12" customHeight="1" thickBot="1" x14ac:dyDescent="0.25">
      <c r="A15" s="82" t="s">
        <v>105</v>
      </c>
      <c r="B15" s="36" t="s">
        <v>252</v>
      </c>
      <c r="C15" s="19">
        <v>234407</v>
      </c>
      <c r="D15" s="322">
        <v>234407</v>
      </c>
    </row>
    <row r="16" spans="1:4" s="22" customFormat="1" ht="12" customHeight="1" thickBot="1" x14ac:dyDescent="0.25">
      <c r="A16" s="9" t="s">
        <v>77</v>
      </c>
      <c r="B16" s="71" t="s">
        <v>251</v>
      </c>
      <c r="C16" s="30">
        <f>+C17+C18+C19+C20+C21</f>
        <v>140069407</v>
      </c>
      <c r="D16" s="29">
        <f>+D17+D18+D19+D20+D21</f>
        <v>126009030</v>
      </c>
    </row>
    <row r="17" spans="1:4" s="22" customFormat="1" ht="12" customHeight="1" x14ac:dyDescent="0.2">
      <c r="A17" s="21" t="s">
        <v>75</v>
      </c>
      <c r="B17" s="76" t="s">
        <v>250</v>
      </c>
      <c r="C17" s="39"/>
      <c r="D17" s="38"/>
    </row>
    <row r="18" spans="1:4" s="22" customFormat="1" ht="12" customHeight="1" x14ac:dyDescent="0.2">
      <c r="A18" s="45" t="s">
        <v>73</v>
      </c>
      <c r="B18" s="35" t="s">
        <v>249</v>
      </c>
      <c r="C18" s="19"/>
      <c r="D18" s="18"/>
    </row>
    <row r="19" spans="1:4" s="22" customFormat="1" ht="12" customHeight="1" x14ac:dyDescent="0.2">
      <c r="A19" s="45" t="s">
        <v>71</v>
      </c>
      <c r="B19" s="35" t="s">
        <v>248</v>
      </c>
      <c r="C19" s="19"/>
      <c r="D19" s="18"/>
    </row>
    <row r="20" spans="1:4" s="22" customFormat="1" ht="12" customHeight="1" x14ac:dyDescent="0.2">
      <c r="A20" s="45" t="s">
        <v>69</v>
      </c>
      <c r="B20" s="35" t="s">
        <v>247</v>
      </c>
      <c r="C20" s="19"/>
      <c r="D20" s="18"/>
    </row>
    <row r="21" spans="1:4" s="22" customFormat="1" ht="12" customHeight="1" x14ac:dyDescent="0.2">
      <c r="A21" s="45" t="s">
        <v>67</v>
      </c>
      <c r="B21" s="35" t="s">
        <v>246</v>
      </c>
      <c r="C21" s="19">
        <v>140069407</v>
      </c>
      <c r="D21" s="18">
        <v>126009030</v>
      </c>
    </row>
    <row r="22" spans="1:4" s="22" customFormat="1" ht="12" customHeight="1" thickBot="1" x14ac:dyDescent="0.25">
      <c r="A22" s="82" t="s">
        <v>65</v>
      </c>
      <c r="B22" s="36" t="s">
        <v>245</v>
      </c>
      <c r="C22" s="325">
        <v>26499873</v>
      </c>
      <c r="D22" s="326">
        <v>26499873</v>
      </c>
    </row>
    <row r="23" spans="1:4" s="22" customFormat="1" ht="12" customHeight="1" thickBot="1" x14ac:dyDescent="0.25">
      <c r="A23" s="9" t="s">
        <v>49</v>
      </c>
      <c r="B23" s="81" t="s">
        <v>244</v>
      </c>
      <c r="C23" s="30">
        <f>+C24+C25+C26+C27+C28</f>
        <v>84630530</v>
      </c>
      <c r="D23" s="29">
        <f>+D24+D25+D26+D27+D28</f>
        <v>84630530</v>
      </c>
    </row>
    <row r="24" spans="1:4" s="22" customFormat="1" ht="12" customHeight="1" x14ac:dyDescent="0.2">
      <c r="A24" s="21" t="s">
        <v>243</v>
      </c>
      <c r="B24" s="76" t="s">
        <v>242</v>
      </c>
      <c r="C24" s="39">
        <v>65000000</v>
      </c>
      <c r="D24" s="38">
        <v>65000000</v>
      </c>
    </row>
    <row r="25" spans="1:4" s="22" customFormat="1" ht="12" customHeight="1" x14ac:dyDescent="0.2">
      <c r="A25" s="45" t="s">
        <v>241</v>
      </c>
      <c r="B25" s="35" t="s">
        <v>240</v>
      </c>
      <c r="C25" s="19"/>
      <c r="D25" s="18"/>
    </row>
    <row r="26" spans="1:4" s="22" customFormat="1" ht="12" customHeight="1" x14ac:dyDescent="0.2">
      <c r="A26" s="45" t="s">
        <v>239</v>
      </c>
      <c r="B26" s="35" t="s">
        <v>238</v>
      </c>
      <c r="C26" s="19"/>
      <c r="D26" s="18"/>
    </row>
    <row r="27" spans="1:4" s="22" customFormat="1" ht="12" customHeight="1" x14ac:dyDescent="0.2">
      <c r="A27" s="45" t="s">
        <v>237</v>
      </c>
      <c r="B27" s="35" t="s">
        <v>236</v>
      </c>
      <c r="C27" s="19"/>
      <c r="D27" s="18"/>
    </row>
    <row r="28" spans="1:4" s="22" customFormat="1" ht="12" customHeight="1" x14ac:dyDescent="0.2">
      <c r="A28" s="45" t="s">
        <v>235</v>
      </c>
      <c r="B28" s="35" t="s">
        <v>234</v>
      </c>
      <c r="C28" s="19">
        <v>19630530</v>
      </c>
      <c r="D28" s="18">
        <v>19630530</v>
      </c>
    </row>
    <row r="29" spans="1:4" s="22" customFormat="1" ht="12" customHeight="1" thickBot="1" x14ac:dyDescent="0.25">
      <c r="A29" s="82" t="s">
        <v>233</v>
      </c>
      <c r="B29" s="36" t="s">
        <v>232</v>
      </c>
      <c r="C29" s="325">
        <v>769915</v>
      </c>
      <c r="D29" s="326">
        <v>769915</v>
      </c>
    </row>
    <row r="30" spans="1:4" s="22" customFormat="1" ht="12" customHeight="1" thickBot="1" x14ac:dyDescent="0.25">
      <c r="A30" s="60" t="s">
        <v>231</v>
      </c>
      <c r="B30" s="91" t="s">
        <v>230</v>
      </c>
      <c r="C30" s="28">
        <f>SUM(C31:C37)</f>
        <v>37388922</v>
      </c>
      <c r="D30" s="27">
        <f>SUM(D31:D37)</f>
        <v>34479153</v>
      </c>
    </row>
    <row r="31" spans="1:4" s="22" customFormat="1" ht="12" customHeight="1" x14ac:dyDescent="0.2">
      <c r="A31" s="90" t="s">
        <v>45</v>
      </c>
      <c r="B31" s="87" t="s">
        <v>229</v>
      </c>
      <c r="C31" s="39">
        <v>480000</v>
      </c>
      <c r="D31" s="38">
        <v>294181</v>
      </c>
    </row>
    <row r="32" spans="1:4" s="22" customFormat="1" ht="12" customHeight="1" x14ac:dyDescent="0.2">
      <c r="A32" s="89" t="s">
        <v>43</v>
      </c>
      <c r="B32" s="87" t="s">
        <v>228</v>
      </c>
      <c r="C32" s="19">
        <v>935699</v>
      </c>
      <c r="D32" s="18">
        <v>886800</v>
      </c>
    </row>
    <row r="33" spans="1:4" s="22" customFormat="1" ht="12" customHeight="1" x14ac:dyDescent="0.2">
      <c r="A33" s="89" t="s">
        <v>41</v>
      </c>
      <c r="B33" s="87" t="s">
        <v>227</v>
      </c>
      <c r="C33" s="19">
        <v>31518010</v>
      </c>
      <c r="D33" s="18">
        <v>30263314</v>
      </c>
    </row>
    <row r="34" spans="1:4" s="22" customFormat="1" ht="12" customHeight="1" x14ac:dyDescent="0.2">
      <c r="A34" s="89" t="s">
        <v>226</v>
      </c>
      <c r="B34" s="87" t="s">
        <v>225</v>
      </c>
      <c r="C34" s="19">
        <v>20000</v>
      </c>
      <c r="D34" s="18"/>
    </row>
    <row r="35" spans="1:4" s="22" customFormat="1" ht="12" customHeight="1" x14ac:dyDescent="0.2">
      <c r="A35" s="89" t="s">
        <v>224</v>
      </c>
      <c r="B35" s="87" t="s">
        <v>223</v>
      </c>
      <c r="C35" s="19">
        <v>3969821</v>
      </c>
      <c r="D35" s="18">
        <v>2913616</v>
      </c>
    </row>
    <row r="36" spans="1:4" s="22" customFormat="1" ht="12" customHeight="1" x14ac:dyDescent="0.2">
      <c r="A36" s="89" t="s">
        <v>222</v>
      </c>
      <c r="B36" s="87" t="s">
        <v>221</v>
      </c>
      <c r="C36" s="19"/>
      <c r="D36" s="18"/>
    </row>
    <row r="37" spans="1:4" s="22" customFormat="1" ht="12" customHeight="1" thickBot="1" x14ac:dyDescent="0.25">
      <c r="A37" s="88" t="s">
        <v>220</v>
      </c>
      <c r="B37" s="87" t="s">
        <v>219</v>
      </c>
      <c r="C37" s="32">
        <v>465392</v>
      </c>
      <c r="D37" s="31">
        <v>121242</v>
      </c>
    </row>
    <row r="38" spans="1:4" s="22" customFormat="1" ht="12" customHeight="1" thickBot="1" x14ac:dyDescent="0.25">
      <c r="A38" s="9" t="s">
        <v>39</v>
      </c>
      <c r="B38" s="81" t="s">
        <v>218</v>
      </c>
      <c r="C38" s="30">
        <f>SUM(C39:C49)</f>
        <v>23333479</v>
      </c>
      <c r="D38" s="29">
        <f>SUM(D39:D49)</f>
        <v>18787685</v>
      </c>
    </row>
    <row r="39" spans="1:4" s="22" customFormat="1" ht="12" customHeight="1" x14ac:dyDescent="0.2">
      <c r="A39" s="21" t="s">
        <v>37</v>
      </c>
      <c r="B39" s="76" t="s">
        <v>217</v>
      </c>
      <c r="C39" s="39">
        <v>3558154</v>
      </c>
      <c r="D39" s="38">
        <v>2801745</v>
      </c>
    </row>
    <row r="40" spans="1:4" s="22" customFormat="1" ht="12" customHeight="1" x14ac:dyDescent="0.2">
      <c r="A40" s="45" t="s">
        <v>35</v>
      </c>
      <c r="B40" s="35" t="s">
        <v>216</v>
      </c>
      <c r="C40" s="19">
        <v>6084011</v>
      </c>
      <c r="D40" s="18">
        <v>5754442</v>
      </c>
    </row>
    <row r="41" spans="1:4" s="22" customFormat="1" ht="12" customHeight="1" x14ac:dyDescent="0.2">
      <c r="A41" s="45" t="s">
        <v>33</v>
      </c>
      <c r="B41" s="35" t="s">
        <v>215</v>
      </c>
      <c r="C41" s="19">
        <v>6207088</v>
      </c>
      <c r="D41" s="18">
        <v>5986210</v>
      </c>
    </row>
    <row r="42" spans="1:4" s="22" customFormat="1" ht="12" customHeight="1" x14ac:dyDescent="0.2">
      <c r="A42" s="45" t="s">
        <v>31</v>
      </c>
      <c r="B42" s="35" t="s">
        <v>214</v>
      </c>
      <c r="C42" s="19"/>
      <c r="D42" s="18"/>
    </row>
    <row r="43" spans="1:4" s="22" customFormat="1" ht="12" customHeight="1" x14ac:dyDescent="0.2">
      <c r="A43" s="45" t="s">
        <v>213</v>
      </c>
      <c r="B43" s="35" t="s">
        <v>212</v>
      </c>
      <c r="C43" s="19">
        <v>653326</v>
      </c>
      <c r="D43" s="18">
        <v>653326</v>
      </c>
    </row>
    <row r="44" spans="1:4" s="22" customFormat="1" ht="12" customHeight="1" x14ac:dyDescent="0.2">
      <c r="A44" s="45" t="s">
        <v>211</v>
      </c>
      <c r="B44" s="35" t="s">
        <v>210</v>
      </c>
      <c r="C44" s="19">
        <v>2738547</v>
      </c>
      <c r="D44" s="18">
        <v>2156355</v>
      </c>
    </row>
    <row r="45" spans="1:4" s="22" customFormat="1" ht="12" customHeight="1" x14ac:dyDescent="0.2">
      <c r="A45" s="45" t="s">
        <v>209</v>
      </c>
      <c r="B45" s="35" t="s">
        <v>208</v>
      </c>
      <c r="C45" s="19">
        <v>2648454</v>
      </c>
      <c r="D45" s="18"/>
    </row>
    <row r="46" spans="1:4" s="22" customFormat="1" ht="12" customHeight="1" x14ac:dyDescent="0.2">
      <c r="A46" s="45" t="s">
        <v>207</v>
      </c>
      <c r="B46" s="35" t="s">
        <v>206</v>
      </c>
      <c r="C46" s="19"/>
      <c r="D46" s="18">
        <v>43</v>
      </c>
    </row>
    <row r="47" spans="1:4" s="22" customFormat="1" ht="12" customHeight="1" x14ac:dyDescent="0.2">
      <c r="A47" s="45" t="s">
        <v>205</v>
      </c>
      <c r="B47" s="35" t="s">
        <v>204</v>
      </c>
      <c r="C47" s="73"/>
      <c r="D47" s="72"/>
    </row>
    <row r="48" spans="1:4" s="22" customFormat="1" ht="12" customHeight="1" x14ac:dyDescent="0.2">
      <c r="A48" s="45" t="s">
        <v>203</v>
      </c>
      <c r="B48" s="35" t="s">
        <v>202</v>
      </c>
      <c r="C48" s="84">
        <v>755256</v>
      </c>
      <c r="D48" s="83">
        <v>755256</v>
      </c>
    </row>
    <row r="49" spans="1:4" s="22" customFormat="1" ht="12" customHeight="1" thickBot="1" x14ac:dyDescent="0.25">
      <c r="A49" s="82" t="s">
        <v>201</v>
      </c>
      <c r="B49" s="36" t="s">
        <v>200</v>
      </c>
      <c r="C49" s="84">
        <v>688643</v>
      </c>
      <c r="D49" s="83">
        <v>680308</v>
      </c>
    </row>
    <row r="50" spans="1:4" s="22" customFormat="1" ht="12" customHeight="1" thickBot="1" x14ac:dyDescent="0.25">
      <c r="A50" s="9" t="s">
        <v>29</v>
      </c>
      <c r="B50" s="81" t="s">
        <v>199</v>
      </c>
      <c r="C50" s="30">
        <f>SUM(C51:C55)</f>
        <v>124500</v>
      </c>
      <c r="D50" s="29">
        <f>SUM(D51:D55)</f>
        <v>124500</v>
      </c>
    </row>
    <row r="51" spans="1:4" s="22" customFormat="1" ht="12" customHeight="1" x14ac:dyDescent="0.2">
      <c r="A51" s="21" t="s">
        <v>27</v>
      </c>
      <c r="B51" s="76" t="s">
        <v>198</v>
      </c>
      <c r="C51" s="86"/>
      <c r="D51" s="85"/>
    </row>
    <row r="52" spans="1:4" s="22" customFormat="1" ht="12" customHeight="1" x14ac:dyDescent="0.2">
      <c r="A52" s="45" t="s">
        <v>25</v>
      </c>
      <c r="B52" s="35" t="s">
        <v>197</v>
      </c>
      <c r="C52" s="73"/>
      <c r="D52" s="72"/>
    </row>
    <row r="53" spans="1:4" s="22" customFormat="1" ht="12" customHeight="1" x14ac:dyDescent="0.2">
      <c r="A53" s="45" t="s">
        <v>23</v>
      </c>
      <c r="B53" s="35" t="s">
        <v>196</v>
      </c>
      <c r="C53" s="73">
        <v>124500</v>
      </c>
      <c r="D53" s="72">
        <v>124500</v>
      </c>
    </row>
    <row r="54" spans="1:4" s="22" customFormat="1" ht="12" customHeight="1" x14ac:dyDescent="0.2">
      <c r="A54" s="45" t="s">
        <v>21</v>
      </c>
      <c r="B54" s="35" t="s">
        <v>195</v>
      </c>
      <c r="C54" s="73"/>
      <c r="D54" s="72"/>
    </row>
    <row r="55" spans="1:4" s="22" customFormat="1" ht="12" customHeight="1" thickBot="1" x14ac:dyDescent="0.25">
      <c r="A55" s="82" t="s">
        <v>194</v>
      </c>
      <c r="B55" s="36" t="s">
        <v>193</v>
      </c>
      <c r="C55" s="84"/>
      <c r="D55" s="83"/>
    </row>
    <row r="56" spans="1:4" s="22" customFormat="1" ht="13.5" thickBot="1" x14ac:dyDescent="0.25">
      <c r="A56" s="9" t="s">
        <v>192</v>
      </c>
      <c r="B56" s="81" t="s">
        <v>191</v>
      </c>
      <c r="C56" s="30">
        <f>SUM(C57:C59)</f>
        <v>3854937</v>
      </c>
      <c r="D56" s="29">
        <f>SUM(D57:D59)</f>
        <v>3854937</v>
      </c>
    </row>
    <row r="57" spans="1:4" s="22" customFormat="1" ht="12.75" x14ac:dyDescent="0.2">
      <c r="A57" s="21" t="s">
        <v>17</v>
      </c>
      <c r="B57" s="76" t="s">
        <v>190</v>
      </c>
      <c r="C57" s="39"/>
      <c r="D57" s="38"/>
    </row>
    <row r="58" spans="1:4" s="22" customFormat="1" ht="14.45" customHeight="1" x14ac:dyDescent="0.2">
      <c r="A58" s="45" t="s">
        <v>15</v>
      </c>
      <c r="B58" s="35" t="s">
        <v>189</v>
      </c>
      <c r="C58" s="19"/>
      <c r="D58" s="18"/>
    </row>
    <row r="59" spans="1:4" s="22" customFormat="1" ht="12.75" x14ac:dyDescent="0.2">
      <c r="A59" s="45" t="s">
        <v>13</v>
      </c>
      <c r="B59" s="35" t="s">
        <v>188</v>
      </c>
      <c r="C59" s="19">
        <v>3854937</v>
      </c>
      <c r="D59" s="18">
        <v>3854937</v>
      </c>
    </row>
    <row r="60" spans="1:4" s="22" customFormat="1" ht="13.5" thickBot="1" x14ac:dyDescent="0.25">
      <c r="A60" s="82" t="s">
        <v>11</v>
      </c>
      <c r="B60" s="36" t="s">
        <v>187</v>
      </c>
      <c r="C60" s="32"/>
      <c r="D60" s="31"/>
    </row>
    <row r="61" spans="1:4" s="22" customFormat="1" ht="13.5" thickBot="1" x14ac:dyDescent="0.25">
      <c r="A61" s="9" t="s">
        <v>7</v>
      </c>
      <c r="B61" s="71" t="s">
        <v>186</v>
      </c>
      <c r="C61" s="30">
        <f>SUM(C62:C64)</f>
        <v>0</v>
      </c>
      <c r="D61" s="29">
        <f>SUM(D62:D64)</f>
        <v>0</v>
      </c>
    </row>
    <row r="62" spans="1:4" s="22" customFormat="1" ht="12.75" x14ac:dyDescent="0.2">
      <c r="A62" s="45" t="s">
        <v>185</v>
      </c>
      <c r="B62" s="76" t="s">
        <v>184</v>
      </c>
      <c r="C62" s="73"/>
      <c r="D62" s="72"/>
    </row>
    <row r="63" spans="1:4" s="22" customFormat="1" ht="12.75" customHeight="1" x14ac:dyDescent="0.2">
      <c r="A63" s="45" t="s">
        <v>183</v>
      </c>
      <c r="B63" s="35" t="s">
        <v>182</v>
      </c>
      <c r="C63" s="73"/>
      <c r="D63" s="72"/>
    </row>
    <row r="64" spans="1:4" s="22" customFormat="1" ht="12.75" x14ac:dyDescent="0.2">
      <c r="A64" s="45" t="s">
        <v>181</v>
      </c>
      <c r="B64" s="35" t="s">
        <v>180</v>
      </c>
      <c r="C64" s="73"/>
      <c r="D64" s="72"/>
    </row>
    <row r="65" spans="1:4" s="22" customFormat="1" ht="13.5" thickBot="1" x14ac:dyDescent="0.25">
      <c r="A65" s="45" t="s">
        <v>179</v>
      </c>
      <c r="B65" s="36" t="s">
        <v>178</v>
      </c>
      <c r="C65" s="73"/>
      <c r="D65" s="72"/>
    </row>
    <row r="66" spans="1:4" s="22" customFormat="1" ht="13.5" thickBot="1" x14ac:dyDescent="0.25">
      <c r="A66" s="9" t="s">
        <v>5</v>
      </c>
      <c r="B66" s="81" t="s">
        <v>177</v>
      </c>
      <c r="C66" s="28">
        <f>+C9+C16+C23+C30+C38+C50+C56+C61</f>
        <v>473966598</v>
      </c>
      <c r="D66" s="27">
        <f>+D9+D16+D23+D30+D38+D50+D56+D61</f>
        <v>452450658</v>
      </c>
    </row>
    <row r="67" spans="1:4" s="22" customFormat="1" ht="13.5" thickBot="1" x14ac:dyDescent="0.25">
      <c r="A67" s="68" t="s">
        <v>176</v>
      </c>
      <c r="B67" s="71" t="s">
        <v>175</v>
      </c>
      <c r="C67" s="30">
        <f>SUM(C68:C70)</f>
        <v>0</v>
      </c>
      <c r="D67" s="29">
        <f>SUM(D68:D70)</f>
        <v>0</v>
      </c>
    </row>
    <row r="68" spans="1:4" s="22" customFormat="1" ht="12.75" x14ac:dyDescent="0.2">
      <c r="A68" s="45" t="s">
        <v>174</v>
      </c>
      <c r="B68" s="76" t="s">
        <v>173</v>
      </c>
      <c r="C68" s="73"/>
      <c r="D68" s="72"/>
    </row>
    <row r="69" spans="1:4" s="22" customFormat="1" ht="12.75" x14ac:dyDescent="0.2">
      <c r="A69" s="45" t="s">
        <v>172</v>
      </c>
      <c r="B69" s="35" t="s">
        <v>171</v>
      </c>
      <c r="C69" s="73"/>
      <c r="D69" s="72"/>
    </row>
    <row r="70" spans="1:4" s="22" customFormat="1" ht="13.5" thickBot="1" x14ac:dyDescent="0.25">
      <c r="A70" s="45" t="s">
        <v>170</v>
      </c>
      <c r="B70" s="80" t="s">
        <v>169</v>
      </c>
      <c r="C70" s="73"/>
      <c r="D70" s="72"/>
    </row>
    <row r="71" spans="1:4" s="22" customFormat="1" ht="13.5" thickBot="1" x14ac:dyDescent="0.25">
      <c r="A71" s="68" t="s">
        <v>168</v>
      </c>
      <c r="B71" s="71" t="s">
        <v>167</v>
      </c>
      <c r="C71" s="30">
        <f>SUM(C72:C75)</f>
        <v>0</v>
      </c>
      <c r="D71" s="29">
        <f>SUM(D72:D75)</f>
        <v>0</v>
      </c>
    </row>
    <row r="72" spans="1:4" s="22" customFormat="1" ht="12.75" x14ac:dyDescent="0.2">
      <c r="A72" s="45" t="s">
        <v>166</v>
      </c>
      <c r="B72" s="79" t="s">
        <v>165</v>
      </c>
      <c r="C72" s="73"/>
      <c r="D72" s="72"/>
    </row>
    <row r="73" spans="1:4" s="22" customFormat="1" ht="12.75" x14ac:dyDescent="0.2">
      <c r="A73" s="45" t="s">
        <v>164</v>
      </c>
      <c r="B73" s="79" t="s">
        <v>163</v>
      </c>
      <c r="C73" s="73"/>
      <c r="D73" s="72"/>
    </row>
    <row r="74" spans="1:4" s="22" customFormat="1" ht="12" customHeight="1" x14ac:dyDescent="0.2">
      <c r="A74" s="45" t="s">
        <v>162</v>
      </c>
      <c r="B74" s="79" t="s">
        <v>161</v>
      </c>
      <c r="C74" s="73"/>
      <c r="D74" s="72"/>
    </row>
    <row r="75" spans="1:4" s="22" customFormat="1" ht="12" customHeight="1" thickBot="1" x14ac:dyDescent="0.25">
      <c r="A75" s="45" t="s">
        <v>160</v>
      </c>
      <c r="B75" s="78" t="s">
        <v>159</v>
      </c>
      <c r="C75" s="73"/>
      <c r="D75" s="72"/>
    </row>
    <row r="76" spans="1:4" s="22" customFormat="1" ht="12" customHeight="1" thickBot="1" x14ac:dyDescent="0.25">
      <c r="A76" s="68" t="s">
        <v>158</v>
      </c>
      <c r="B76" s="71" t="s">
        <v>157</v>
      </c>
      <c r="C76" s="30">
        <f>SUM(C77:C78)</f>
        <v>593665419</v>
      </c>
      <c r="D76" s="29">
        <f>SUM(D77:D78)</f>
        <v>593665419</v>
      </c>
    </row>
    <row r="77" spans="1:4" s="22" customFormat="1" ht="12" customHeight="1" x14ac:dyDescent="0.2">
      <c r="A77" s="45" t="s">
        <v>156</v>
      </c>
      <c r="B77" s="76" t="s">
        <v>155</v>
      </c>
      <c r="C77" s="73">
        <v>593665419</v>
      </c>
      <c r="D77" s="72">
        <v>593665419</v>
      </c>
    </row>
    <row r="78" spans="1:4" s="22" customFormat="1" ht="12" customHeight="1" thickBot="1" x14ac:dyDescent="0.25">
      <c r="A78" s="45" t="s">
        <v>154</v>
      </c>
      <c r="B78" s="36" t="s">
        <v>153</v>
      </c>
      <c r="C78" s="73"/>
      <c r="D78" s="72"/>
    </row>
    <row r="79" spans="1:4" s="22" customFormat="1" ht="12" customHeight="1" thickBot="1" x14ac:dyDescent="0.25">
      <c r="A79" s="68" t="s">
        <v>152</v>
      </c>
      <c r="B79" s="71" t="s">
        <v>151</v>
      </c>
      <c r="C79" s="30">
        <f>SUM(C80:C82)</f>
        <v>9412739</v>
      </c>
      <c r="D79" s="29">
        <f>SUM(D80:D82)</f>
        <v>9412739</v>
      </c>
    </row>
    <row r="80" spans="1:4" s="22" customFormat="1" ht="12" customHeight="1" x14ac:dyDescent="0.2">
      <c r="A80" s="45" t="s">
        <v>150</v>
      </c>
      <c r="B80" s="76" t="s">
        <v>149</v>
      </c>
      <c r="C80" s="73">
        <v>9412739</v>
      </c>
      <c r="D80" s="72">
        <v>9412739</v>
      </c>
    </row>
    <row r="81" spans="1:4" s="22" customFormat="1" ht="12" customHeight="1" x14ac:dyDescent="0.2">
      <c r="A81" s="45" t="s">
        <v>148</v>
      </c>
      <c r="B81" s="35" t="s">
        <v>147</v>
      </c>
      <c r="C81" s="73"/>
      <c r="D81" s="72"/>
    </row>
    <row r="82" spans="1:4" s="22" customFormat="1" ht="12" customHeight="1" thickBot="1" x14ac:dyDescent="0.25">
      <c r="A82" s="45" t="s">
        <v>146</v>
      </c>
      <c r="B82" s="36" t="s">
        <v>145</v>
      </c>
      <c r="C82" s="73"/>
      <c r="D82" s="72"/>
    </row>
    <row r="83" spans="1:4" s="22" customFormat="1" ht="12" customHeight="1" thickBot="1" x14ac:dyDescent="0.25">
      <c r="A83" s="68" t="s">
        <v>144</v>
      </c>
      <c r="B83" s="71" t="s">
        <v>143</v>
      </c>
      <c r="C83" s="30">
        <f>SUM(C84:C87)</f>
        <v>0</v>
      </c>
      <c r="D83" s="29">
        <f>SUM(D84:D87)</f>
        <v>0</v>
      </c>
    </row>
    <row r="84" spans="1:4" s="22" customFormat="1" ht="12" customHeight="1" x14ac:dyDescent="0.2">
      <c r="A84" s="77" t="s">
        <v>142</v>
      </c>
      <c r="B84" s="76" t="s">
        <v>141</v>
      </c>
      <c r="C84" s="73"/>
      <c r="D84" s="72"/>
    </row>
    <row r="85" spans="1:4" s="22" customFormat="1" ht="12" customHeight="1" x14ac:dyDescent="0.2">
      <c r="A85" s="75" t="s">
        <v>140</v>
      </c>
      <c r="B85" s="35" t="s">
        <v>139</v>
      </c>
      <c r="C85" s="73"/>
      <c r="D85" s="72"/>
    </row>
    <row r="86" spans="1:4" s="22" customFormat="1" ht="12" customHeight="1" x14ac:dyDescent="0.2">
      <c r="A86" s="75" t="s">
        <v>138</v>
      </c>
      <c r="B86" s="35" t="s">
        <v>137</v>
      </c>
      <c r="C86" s="73"/>
      <c r="D86" s="72"/>
    </row>
    <row r="87" spans="1:4" s="22" customFormat="1" ht="12" customHeight="1" thickBot="1" x14ac:dyDescent="0.25">
      <c r="A87" s="74" t="s">
        <v>136</v>
      </c>
      <c r="B87" s="36" t="s">
        <v>135</v>
      </c>
      <c r="C87" s="73"/>
      <c r="D87" s="72"/>
    </row>
    <row r="88" spans="1:4" s="22" customFormat="1" ht="12" customHeight="1" thickBot="1" x14ac:dyDescent="0.25">
      <c r="A88" s="68" t="s">
        <v>134</v>
      </c>
      <c r="B88" s="71" t="s">
        <v>133</v>
      </c>
      <c r="C88" s="70"/>
      <c r="D88" s="69"/>
    </row>
    <row r="89" spans="1:4" s="22" customFormat="1" ht="13.5" customHeight="1" thickBot="1" x14ac:dyDescent="0.25">
      <c r="A89" s="68" t="s">
        <v>132</v>
      </c>
      <c r="B89" s="67" t="s">
        <v>131</v>
      </c>
      <c r="C89" s="28">
        <f>+C67+C71+C76+C79+C83+C88</f>
        <v>603078158</v>
      </c>
      <c r="D89" s="27">
        <f>+D67+D71+D76+D79+D83+D88</f>
        <v>603078158</v>
      </c>
    </row>
    <row r="90" spans="1:4" s="22" customFormat="1" ht="12" customHeight="1" thickBot="1" x14ac:dyDescent="0.25">
      <c r="A90" s="66" t="s">
        <v>130</v>
      </c>
      <c r="B90" s="65" t="s">
        <v>129</v>
      </c>
      <c r="C90" s="28">
        <f>+C66+C89</f>
        <v>1077044756</v>
      </c>
      <c r="D90" s="27">
        <f>+D66+D89</f>
        <v>1055528816</v>
      </c>
    </row>
    <row r="91" spans="1:4" ht="16.5" customHeight="1" x14ac:dyDescent="0.25">
      <c r="A91" s="329" t="s">
        <v>128</v>
      </c>
      <c r="B91" s="329"/>
      <c r="C91" s="329"/>
      <c r="D91" s="329"/>
    </row>
    <row r="92" spans="1:4" ht="16.5" customHeight="1" thickBot="1" x14ac:dyDescent="0.3">
      <c r="A92" s="64" t="s">
        <v>127</v>
      </c>
      <c r="B92" s="64"/>
      <c r="C92" s="63"/>
      <c r="D92" s="63">
        <f>D5</f>
        <v>0</v>
      </c>
    </row>
    <row r="93" spans="1:4" ht="16.5" customHeight="1" x14ac:dyDescent="0.25">
      <c r="A93" s="330" t="s">
        <v>126</v>
      </c>
      <c r="B93" s="332" t="s">
        <v>125</v>
      </c>
      <c r="C93" s="334" t="str">
        <f>+C6</f>
        <v>2019. évi</v>
      </c>
      <c r="D93" s="335"/>
    </row>
    <row r="94" spans="1:4" ht="38.1" customHeight="1" thickBot="1" x14ac:dyDescent="0.3">
      <c r="A94" s="331"/>
      <c r="B94" s="333"/>
      <c r="C94" s="62" t="s">
        <v>124</v>
      </c>
      <c r="D94" s="61" t="s">
        <v>123</v>
      </c>
    </row>
    <row r="95" spans="1:4" s="57" customFormat="1" ht="12" customHeight="1" thickBot="1" x14ac:dyDescent="0.25">
      <c r="A95" s="60" t="s">
        <v>122</v>
      </c>
      <c r="B95" s="59" t="s">
        <v>121</v>
      </c>
      <c r="C95" s="59" t="s">
        <v>119</v>
      </c>
      <c r="D95" s="58" t="s">
        <v>118</v>
      </c>
    </row>
    <row r="96" spans="1:4" ht="12" customHeight="1" thickBot="1" x14ac:dyDescent="0.3">
      <c r="A96" s="56" t="s">
        <v>117</v>
      </c>
      <c r="B96" s="55" t="s">
        <v>116</v>
      </c>
      <c r="C96" s="54">
        <f>+C97+C98+C99+C100+C101</f>
        <v>529403690</v>
      </c>
      <c r="D96" s="53">
        <f>+D97+D98+D99+D100+D101</f>
        <v>465393633</v>
      </c>
    </row>
    <row r="97" spans="1:4" ht="12" customHeight="1" x14ac:dyDescent="0.25">
      <c r="A97" s="52" t="s">
        <v>115</v>
      </c>
      <c r="B97" s="51" t="s">
        <v>114</v>
      </c>
      <c r="C97" s="50">
        <v>214711339</v>
      </c>
      <c r="D97" s="49">
        <v>197676588</v>
      </c>
    </row>
    <row r="98" spans="1:4" ht="12" customHeight="1" x14ac:dyDescent="0.25">
      <c r="A98" s="45" t="s">
        <v>113</v>
      </c>
      <c r="B98" s="33" t="s">
        <v>112</v>
      </c>
      <c r="C98" s="19">
        <v>35473789</v>
      </c>
      <c r="D98" s="18">
        <v>31849664</v>
      </c>
    </row>
    <row r="99" spans="1:4" ht="12" customHeight="1" x14ac:dyDescent="0.25">
      <c r="A99" s="45" t="s">
        <v>111</v>
      </c>
      <c r="B99" s="33" t="s">
        <v>110</v>
      </c>
      <c r="C99" s="32">
        <v>239472861</v>
      </c>
      <c r="D99" s="31">
        <v>200950917</v>
      </c>
    </row>
    <row r="100" spans="1:4" ht="12" customHeight="1" x14ac:dyDescent="0.25">
      <c r="A100" s="45" t="s">
        <v>109</v>
      </c>
      <c r="B100" s="48" t="s">
        <v>108</v>
      </c>
      <c r="C100" s="32">
        <v>30593277</v>
      </c>
      <c r="D100" s="31">
        <v>26244040</v>
      </c>
    </row>
    <row r="101" spans="1:4" ht="12" customHeight="1" x14ac:dyDescent="0.25">
      <c r="A101" s="45" t="s">
        <v>107</v>
      </c>
      <c r="B101" s="47" t="s">
        <v>106</v>
      </c>
      <c r="C101" s="32">
        <v>9152424</v>
      </c>
      <c r="D101" s="31">
        <v>8672424</v>
      </c>
    </row>
    <row r="102" spans="1:4" ht="12" customHeight="1" x14ac:dyDescent="0.25">
      <c r="A102" s="45" t="s">
        <v>105</v>
      </c>
      <c r="B102" s="33" t="s">
        <v>104</v>
      </c>
      <c r="C102" s="32"/>
      <c r="D102" s="31"/>
    </row>
    <row r="103" spans="1:4" ht="12" customHeight="1" x14ac:dyDescent="0.25">
      <c r="A103" s="45" t="s">
        <v>103</v>
      </c>
      <c r="B103" s="46" t="s">
        <v>102</v>
      </c>
      <c r="C103" s="32"/>
      <c r="D103" s="31"/>
    </row>
    <row r="104" spans="1:4" ht="12" customHeight="1" x14ac:dyDescent="0.25">
      <c r="A104" s="45" t="s">
        <v>101</v>
      </c>
      <c r="B104" s="33" t="s">
        <v>100</v>
      </c>
      <c r="C104" s="32">
        <v>399756</v>
      </c>
      <c r="D104" s="31">
        <v>399756</v>
      </c>
    </row>
    <row r="105" spans="1:4" ht="12" customHeight="1" x14ac:dyDescent="0.25">
      <c r="A105" s="45" t="s">
        <v>99</v>
      </c>
      <c r="B105" s="33" t="s">
        <v>98</v>
      </c>
      <c r="C105" s="32"/>
      <c r="D105" s="31"/>
    </row>
    <row r="106" spans="1:4" ht="12" customHeight="1" x14ac:dyDescent="0.25">
      <c r="A106" s="45" t="s">
        <v>97</v>
      </c>
      <c r="B106" s="46" t="s">
        <v>96</v>
      </c>
      <c r="C106" s="32"/>
      <c r="D106" s="31"/>
    </row>
    <row r="107" spans="1:4" ht="12" customHeight="1" x14ac:dyDescent="0.25">
      <c r="A107" s="45" t="s">
        <v>95</v>
      </c>
      <c r="B107" s="46" t="s">
        <v>60</v>
      </c>
      <c r="C107" s="32">
        <v>600000</v>
      </c>
      <c r="D107" s="31">
        <v>600000</v>
      </c>
    </row>
    <row r="108" spans="1:4" ht="12" customHeight="1" x14ac:dyDescent="0.25">
      <c r="A108" s="45" t="s">
        <v>94</v>
      </c>
      <c r="B108" s="46" t="s">
        <v>93</v>
      </c>
      <c r="C108" s="32"/>
      <c r="D108" s="31"/>
    </row>
    <row r="109" spans="1:4" ht="12" customHeight="1" x14ac:dyDescent="0.25">
      <c r="A109" s="45" t="s">
        <v>92</v>
      </c>
      <c r="B109" s="46" t="s">
        <v>91</v>
      </c>
      <c r="C109" s="32"/>
      <c r="D109" s="31"/>
    </row>
    <row r="110" spans="1:4" ht="12" customHeight="1" x14ac:dyDescent="0.25">
      <c r="A110" s="45" t="s">
        <v>90</v>
      </c>
      <c r="B110" s="46" t="s">
        <v>54</v>
      </c>
      <c r="C110" s="32"/>
      <c r="D110" s="31"/>
    </row>
    <row r="111" spans="1:4" ht="12" customHeight="1" x14ac:dyDescent="0.25">
      <c r="A111" s="45" t="s">
        <v>89</v>
      </c>
      <c r="B111" s="46" t="s">
        <v>88</v>
      </c>
      <c r="C111" s="32"/>
      <c r="D111" s="31"/>
    </row>
    <row r="112" spans="1:4" ht="12" customHeight="1" x14ac:dyDescent="0.25">
      <c r="A112" s="45" t="s">
        <v>87</v>
      </c>
      <c r="B112" s="46" t="s">
        <v>86</v>
      </c>
      <c r="C112" s="32"/>
      <c r="D112" s="31"/>
    </row>
    <row r="113" spans="1:4" ht="12" customHeight="1" x14ac:dyDescent="0.25">
      <c r="A113" s="45" t="s">
        <v>85</v>
      </c>
      <c r="B113" s="33" t="s">
        <v>84</v>
      </c>
      <c r="C113" s="32">
        <v>8152668</v>
      </c>
      <c r="D113" s="31">
        <v>7672668</v>
      </c>
    </row>
    <row r="114" spans="1:4" ht="12" customHeight="1" x14ac:dyDescent="0.25">
      <c r="A114" s="17" t="s">
        <v>83</v>
      </c>
      <c r="B114" s="37" t="s">
        <v>82</v>
      </c>
      <c r="C114" s="19"/>
      <c r="D114" s="18"/>
    </row>
    <row r="115" spans="1:4" ht="12" customHeight="1" x14ac:dyDescent="0.25">
      <c r="A115" s="45" t="s">
        <v>81</v>
      </c>
      <c r="B115" s="37" t="s">
        <v>80</v>
      </c>
      <c r="C115" s="19"/>
      <c r="D115" s="18"/>
    </row>
    <row r="116" spans="1:4" ht="12" customHeight="1" thickBot="1" x14ac:dyDescent="0.3">
      <c r="A116" s="44" t="s">
        <v>79</v>
      </c>
      <c r="B116" s="43" t="s">
        <v>78</v>
      </c>
      <c r="C116" s="42"/>
      <c r="D116" s="41"/>
    </row>
    <row r="117" spans="1:4" ht="12" customHeight="1" thickBot="1" x14ac:dyDescent="0.3">
      <c r="A117" s="9" t="s">
        <v>77</v>
      </c>
      <c r="B117" s="40" t="s">
        <v>76</v>
      </c>
      <c r="C117" s="30">
        <f>+C118+C120+C122</f>
        <v>539102787</v>
      </c>
      <c r="D117" s="29">
        <f>+D118+D120+D122</f>
        <v>358142441</v>
      </c>
    </row>
    <row r="118" spans="1:4" ht="12" customHeight="1" x14ac:dyDescent="0.25">
      <c r="A118" s="21" t="s">
        <v>75</v>
      </c>
      <c r="B118" s="33" t="s">
        <v>74</v>
      </c>
      <c r="C118" s="323">
        <v>506059583</v>
      </c>
      <c r="D118" s="327">
        <v>355488238</v>
      </c>
    </row>
    <row r="119" spans="1:4" ht="12" customHeight="1" x14ac:dyDescent="0.25">
      <c r="A119" s="21" t="s">
        <v>73</v>
      </c>
      <c r="B119" s="37" t="s">
        <v>72</v>
      </c>
      <c r="C119" s="323">
        <v>466552258</v>
      </c>
      <c r="D119" s="327">
        <v>336744590</v>
      </c>
    </row>
    <row r="120" spans="1:4" x14ac:dyDescent="0.25">
      <c r="A120" s="21" t="s">
        <v>71</v>
      </c>
      <c r="B120" s="37" t="s">
        <v>70</v>
      </c>
      <c r="C120" s="324">
        <v>33043204</v>
      </c>
      <c r="D120" s="18">
        <v>2654203</v>
      </c>
    </row>
    <row r="121" spans="1:4" ht="12" customHeight="1" x14ac:dyDescent="0.25">
      <c r="A121" s="21" t="s">
        <v>69</v>
      </c>
      <c r="B121" s="37" t="s">
        <v>68</v>
      </c>
      <c r="C121" s="324">
        <v>1789941</v>
      </c>
      <c r="D121" s="328">
        <v>1789941</v>
      </c>
    </row>
    <row r="122" spans="1:4" ht="12" customHeight="1" x14ac:dyDescent="0.25">
      <c r="A122" s="21" t="s">
        <v>67</v>
      </c>
      <c r="B122" s="36" t="s">
        <v>66</v>
      </c>
      <c r="C122" s="324"/>
      <c r="D122" s="18"/>
    </row>
    <row r="123" spans="1:4" x14ac:dyDescent="0.25">
      <c r="A123" s="21" t="s">
        <v>65</v>
      </c>
      <c r="B123" s="35" t="s">
        <v>64</v>
      </c>
      <c r="C123" s="19"/>
      <c r="D123" s="18"/>
    </row>
    <row r="124" spans="1:4" x14ac:dyDescent="0.25">
      <c r="A124" s="21" t="s">
        <v>63</v>
      </c>
      <c r="B124" s="20" t="s">
        <v>62</v>
      </c>
      <c r="C124" s="19"/>
      <c r="D124" s="18"/>
    </row>
    <row r="125" spans="1:4" ht="12" customHeight="1" x14ac:dyDescent="0.25">
      <c r="A125" s="21" t="s">
        <v>61</v>
      </c>
      <c r="B125" s="33" t="s">
        <v>60</v>
      </c>
      <c r="C125" s="19"/>
      <c r="D125" s="18"/>
    </row>
    <row r="126" spans="1:4" ht="12" customHeight="1" x14ac:dyDescent="0.25">
      <c r="A126" s="21" t="s">
        <v>59</v>
      </c>
      <c r="B126" s="33" t="s">
        <v>58</v>
      </c>
      <c r="C126" s="19"/>
      <c r="D126" s="18"/>
    </row>
    <row r="127" spans="1:4" ht="12" customHeight="1" x14ac:dyDescent="0.25">
      <c r="A127" s="21" t="s">
        <v>57</v>
      </c>
      <c r="B127" s="33" t="s">
        <v>56</v>
      </c>
      <c r="C127" s="19"/>
      <c r="D127" s="18"/>
    </row>
    <row r="128" spans="1:4" s="34" customFormat="1" ht="12" customHeight="1" x14ac:dyDescent="0.2">
      <c r="A128" s="21" t="s">
        <v>55</v>
      </c>
      <c r="B128" s="33" t="s">
        <v>54</v>
      </c>
      <c r="C128" s="19"/>
      <c r="D128" s="18"/>
    </row>
    <row r="129" spans="1:4" ht="12" customHeight="1" x14ac:dyDescent="0.25">
      <c r="A129" s="21" t="s">
        <v>53</v>
      </c>
      <c r="B129" s="33" t="s">
        <v>52</v>
      </c>
      <c r="C129" s="19"/>
      <c r="D129" s="18"/>
    </row>
    <row r="130" spans="1:4" ht="12" customHeight="1" thickBot="1" x14ac:dyDescent="0.3">
      <c r="A130" s="17" t="s">
        <v>51</v>
      </c>
      <c r="B130" s="33" t="s">
        <v>50</v>
      </c>
      <c r="C130" s="32"/>
      <c r="D130" s="31"/>
    </row>
    <row r="131" spans="1:4" ht="12" customHeight="1" thickBot="1" x14ac:dyDescent="0.3">
      <c r="A131" s="9" t="s">
        <v>49</v>
      </c>
      <c r="B131" s="8" t="s">
        <v>48</v>
      </c>
      <c r="C131" s="30">
        <f>+C96+C117</f>
        <v>1068506477</v>
      </c>
      <c r="D131" s="29">
        <f>+D96+D117</f>
        <v>823536074</v>
      </c>
    </row>
    <row r="132" spans="1:4" ht="12" customHeight="1" thickBot="1" x14ac:dyDescent="0.3">
      <c r="A132" s="9" t="s">
        <v>47</v>
      </c>
      <c r="B132" s="8" t="s">
        <v>46</v>
      </c>
      <c r="C132" s="30">
        <f>+C133+C134+C135</f>
        <v>0</v>
      </c>
      <c r="D132" s="29">
        <f>+D133+D134+D135</f>
        <v>0</v>
      </c>
    </row>
    <row r="133" spans="1:4" ht="12" customHeight="1" x14ac:dyDescent="0.25">
      <c r="A133" s="21" t="s">
        <v>45</v>
      </c>
      <c r="B133" s="20" t="s">
        <v>44</v>
      </c>
      <c r="C133" s="19"/>
      <c r="D133" s="18"/>
    </row>
    <row r="134" spans="1:4" ht="12" customHeight="1" x14ac:dyDescent="0.25">
      <c r="A134" s="21" t="s">
        <v>43</v>
      </c>
      <c r="B134" s="20" t="s">
        <v>42</v>
      </c>
      <c r="C134" s="19"/>
      <c r="D134" s="18"/>
    </row>
    <row r="135" spans="1:4" ht="12" customHeight="1" thickBot="1" x14ac:dyDescent="0.3">
      <c r="A135" s="17" t="s">
        <v>41</v>
      </c>
      <c r="B135" s="16" t="s">
        <v>40</v>
      </c>
      <c r="C135" s="19"/>
      <c r="D135" s="18"/>
    </row>
    <row r="136" spans="1:4" ht="12" customHeight="1" thickBot="1" x14ac:dyDescent="0.3">
      <c r="A136" s="9" t="s">
        <v>39</v>
      </c>
      <c r="B136" s="8" t="s">
        <v>38</v>
      </c>
      <c r="C136" s="30">
        <f>+C137+C138+C139+C140</f>
        <v>0</v>
      </c>
      <c r="D136" s="29">
        <f>+D137+D138+D139+D140</f>
        <v>0</v>
      </c>
    </row>
    <row r="137" spans="1:4" ht="12" customHeight="1" x14ac:dyDescent="0.25">
      <c r="A137" s="21" t="s">
        <v>37</v>
      </c>
      <c r="B137" s="20" t="s">
        <v>36</v>
      </c>
      <c r="C137" s="19"/>
      <c r="D137" s="18"/>
    </row>
    <row r="138" spans="1:4" ht="12" customHeight="1" x14ac:dyDescent="0.25">
      <c r="A138" s="21" t="s">
        <v>35</v>
      </c>
      <c r="B138" s="20" t="s">
        <v>34</v>
      </c>
      <c r="C138" s="19"/>
      <c r="D138" s="18"/>
    </row>
    <row r="139" spans="1:4" ht="12" customHeight="1" x14ac:dyDescent="0.25">
      <c r="A139" s="21" t="s">
        <v>33</v>
      </c>
      <c r="B139" s="20" t="s">
        <v>32</v>
      </c>
      <c r="C139" s="19"/>
      <c r="D139" s="18"/>
    </row>
    <row r="140" spans="1:4" ht="12" customHeight="1" thickBot="1" x14ac:dyDescent="0.3">
      <c r="A140" s="17" t="s">
        <v>31</v>
      </c>
      <c r="B140" s="16" t="s">
        <v>30</v>
      </c>
      <c r="C140" s="19"/>
      <c r="D140" s="18"/>
    </row>
    <row r="141" spans="1:4" ht="12" customHeight="1" thickBot="1" x14ac:dyDescent="0.3">
      <c r="A141" s="9" t="s">
        <v>29</v>
      </c>
      <c r="B141" s="8" t="s">
        <v>28</v>
      </c>
      <c r="C141" s="28">
        <f>+C142+C143+C144+C145</f>
        <v>8538279</v>
      </c>
      <c r="D141" s="27">
        <f>+D142+D143+D144+D145</f>
        <v>8538279</v>
      </c>
    </row>
    <row r="142" spans="1:4" ht="12" customHeight="1" x14ac:dyDescent="0.25">
      <c r="A142" s="21" t="s">
        <v>27</v>
      </c>
      <c r="B142" s="20" t="s">
        <v>26</v>
      </c>
      <c r="C142" s="19"/>
      <c r="D142" s="18"/>
    </row>
    <row r="143" spans="1:4" ht="12" customHeight="1" x14ac:dyDescent="0.25">
      <c r="A143" s="21" t="s">
        <v>25</v>
      </c>
      <c r="B143" s="20" t="s">
        <v>24</v>
      </c>
      <c r="C143" s="324">
        <v>8538279</v>
      </c>
      <c r="D143" s="18">
        <v>8538279</v>
      </c>
    </row>
    <row r="144" spans="1:4" ht="12" customHeight="1" x14ac:dyDescent="0.25">
      <c r="A144" s="21" t="s">
        <v>23</v>
      </c>
      <c r="B144" s="20" t="s">
        <v>22</v>
      </c>
      <c r="C144" s="19"/>
      <c r="D144" s="18"/>
    </row>
    <row r="145" spans="1:8" ht="12" customHeight="1" thickBot="1" x14ac:dyDescent="0.3">
      <c r="A145" s="17" t="s">
        <v>21</v>
      </c>
      <c r="B145" s="16" t="s">
        <v>20</v>
      </c>
      <c r="C145" s="19"/>
      <c r="D145" s="18"/>
    </row>
    <row r="146" spans="1:8" ht="15.2" customHeight="1" thickBot="1" x14ac:dyDescent="0.3">
      <c r="A146" s="9" t="s">
        <v>19</v>
      </c>
      <c r="B146" s="8" t="s">
        <v>18</v>
      </c>
      <c r="C146" s="26">
        <f>+C147+C148+C149+C150</f>
        <v>0</v>
      </c>
      <c r="D146" s="25">
        <f>+D147+D148+D149+D150</f>
        <v>0</v>
      </c>
      <c r="E146" s="24"/>
      <c r="F146" s="23"/>
      <c r="G146" s="23"/>
      <c r="H146" s="23"/>
    </row>
    <row r="147" spans="1:8" s="22" customFormat="1" ht="12.95" customHeight="1" x14ac:dyDescent="0.2">
      <c r="A147" s="21" t="s">
        <v>17</v>
      </c>
      <c r="B147" s="20" t="s">
        <v>16</v>
      </c>
      <c r="C147" s="19"/>
      <c r="D147" s="18"/>
    </row>
    <row r="148" spans="1:8" ht="13.5" customHeight="1" x14ac:dyDescent="0.25">
      <c r="A148" s="21" t="s">
        <v>15</v>
      </c>
      <c r="B148" s="20" t="s">
        <v>14</v>
      </c>
      <c r="C148" s="19"/>
      <c r="D148" s="18"/>
    </row>
    <row r="149" spans="1:8" ht="13.5" customHeight="1" x14ac:dyDescent="0.25">
      <c r="A149" s="21" t="s">
        <v>13</v>
      </c>
      <c r="B149" s="20" t="s">
        <v>12</v>
      </c>
      <c r="C149" s="19"/>
      <c r="D149" s="18"/>
    </row>
    <row r="150" spans="1:8" ht="13.5" customHeight="1" x14ac:dyDescent="0.25">
      <c r="A150" s="21" t="s">
        <v>11</v>
      </c>
      <c r="B150" s="20" t="s">
        <v>10</v>
      </c>
      <c r="C150" s="19"/>
      <c r="D150" s="18"/>
    </row>
    <row r="151" spans="1:8" ht="13.5" customHeight="1" thickBot="1" x14ac:dyDescent="0.3">
      <c r="A151" s="17" t="s">
        <v>9</v>
      </c>
      <c r="B151" s="16" t="s">
        <v>8</v>
      </c>
      <c r="C151" s="15"/>
      <c r="D151" s="14"/>
    </row>
    <row r="152" spans="1:8" ht="13.5" customHeight="1" thickBot="1" x14ac:dyDescent="0.3">
      <c r="A152" s="13" t="s">
        <v>7</v>
      </c>
      <c r="B152" s="12" t="s">
        <v>6</v>
      </c>
      <c r="C152" s="11"/>
      <c r="D152" s="10"/>
    </row>
    <row r="153" spans="1:8" ht="13.5" customHeight="1" thickBot="1" x14ac:dyDescent="0.3">
      <c r="A153" s="13" t="s">
        <v>5</v>
      </c>
      <c r="B153" s="12" t="s">
        <v>4</v>
      </c>
      <c r="C153" s="11"/>
      <c r="D153" s="10"/>
    </row>
    <row r="154" spans="1:8" ht="12.75" customHeight="1" thickBot="1" x14ac:dyDescent="0.3">
      <c r="A154" s="9" t="s">
        <v>3</v>
      </c>
      <c r="B154" s="8" t="s">
        <v>2</v>
      </c>
      <c r="C154" s="5">
        <f>+C132+C136+C141+C146+C152+C153</f>
        <v>8538279</v>
      </c>
      <c r="D154" s="4">
        <f>+D132+D136+D141+D146+D152+D153</f>
        <v>8538279</v>
      </c>
    </row>
    <row r="155" spans="1:8" ht="13.5" customHeight="1" thickBot="1" x14ac:dyDescent="0.3">
      <c r="A155" s="7" t="s">
        <v>1</v>
      </c>
      <c r="B155" s="6" t="s">
        <v>0</v>
      </c>
      <c r="C155" s="5">
        <f>+C131+C154</f>
        <v>1077044756</v>
      </c>
      <c r="D155" s="4">
        <f>+D131+D154</f>
        <v>832074353</v>
      </c>
    </row>
    <row r="156" spans="1:8" ht="13.5" customHeight="1" x14ac:dyDescent="0.25">
      <c r="C156" s="3">
        <f>C90-C155</f>
        <v>0</v>
      </c>
    </row>
    <row r="157" spans="1:8" ht="13.5" customHeight="1" x14ac:dyDescent="0.25"/>
    <row r="158" spans="1:8" ht="7.5" customHeight="1" x14ac:dyDescent="0.25"/>
    <row r="160" spans="1:8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mergeCells count="11">
    <mergeCell ref="A91:D91"/>
    <mergeCell ref="A93:A94"/>
    <mergeCell ref="B93:B94"/>
    <mergeCell ref="C93:D93"/>
    <mergeCell ref="A1:D1"/>
    <mergeCell ref="A2:D2"/>
    <mergeCell ref="A3:D3"/>
    <mergeCell ref="A4:D4"/>
    <mergeCell ref="A6:A7"/>
    <mergeCell ref="B6:B7"/>
    <mergeCell ref="C6:D6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D527-C53C-406D-832D-5E0AE386E7DB}">
  <sheetPr>
    <tabColor rgb="FFFFFF00"/>
  </sheetPr>
  <dimension ref="A1:K19"/>
  <sheetViews>
    <sheetView zoomScale="120" zoomScaleNormal="120" workbookViewId="0">
      <selection activeCell="M12" sqref="M12"/>
    </sheetView>
  </sheetViews>
  <sheetFormatPr defaultRowHeight="12.75" x14ac:dyDescent="0.2"/>
  <cols>
    <col min="1" max="1" width="6.83203125" style="100" customWidth="1"/>
    <col min="2" max="2" width="32.33203125" style="99" customWidth="1"/>
    <col min="3" max="3" width="17" style="99" customWidth="1"/>
    <col min="4" max="9" width="12.83203125" style="99" customWidth="1"/>
    <col min="10" max="10" width="13.83203125" style="99" customWidth="1"/>
    <col min="11" max="11" width="4" style="99" customWidth="1"/>
    <col min="12" max="16384" width="9.33203125" style="99"/>
  </cols>
  <sheetData>
    <row r="1" spans="1:11" ht="15.75" x14ac:dyDescent="0.2">
      <c r="A1" s="347" t="s">
        <v>284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1" ht="14.25" thickBot="1" x14ac:dyDescent="0.25">
      <c r="A2" s="148"/>
      <c r="B2" s="147"/>
      <c r="C2" s="147"/>
      <c r="D2" s="147"/>
      <c r="E2" s="147"/>
      <c r="F2" s="147"/>
      <c r="G2" s="147"/>
      <c r="H2" s="147"/>
      <c r="I2" s="147"/>
      <c r="J2" s="146">
        <f>'Z_1.tájékoztató_t.'!D5</f>
        <v>0</v>
      </c>
      <c r="K2" s="349" t="str">
        <f>CONCATENATE("2. tájékoztató tábla ",[1]Z_ALAPADATOK!A7," ",[1]Z_ALAPADATOK!B7," ",[1]Z_ALAPADATOK!C7," ",[1]Z_ALAPADATOK!D7," ",[1]Z_ALAPADATOK!E7," ",[1]Z_ALAPADATOK!F7," ",[1]Z_ALAPADATOK!G7," ",[1]Z_ALAPADATOK!H7)</f>
        <v>2. tájékoztató tábla a … / 2020. ( … ) önkormányzati rendelethez</v>
      </c>
    </row>
    <row r="3" spans="1:11" s="142" customFormat="1" ht="26.45" customHeight="1" x14ac:dyDescent="0.2">
      <c r="A3" s="350" t="s">
        <v>126</v>
      </c>
      <c r="B3" s="352" t="s">
        <v>283</v>
      </c>
      <c r="C3" s="352" t="s">
        <v>282</v>
      </c>
      <c r="D3" s="352" t="s">
        <v>281</v>
      </c>
      <c r="E3" s="352" t="str">
        <f>CONCATENATE([1]Z_ALAPADATOK!B1,". évi teljesítés")</f>
        <v>2019. évi teljesítés</v>
      </c>
      <c r="F3" s="145" t="s">
        <v>280</v>
      </c>
      <c r="G3" s="144"/>
      <c r="H3" s="144"/>
      <c r="I3" s="143"/>
      <c r="J3" s="355" t="s">
        <v>279</v>
      </c>
      <c r="K3" s="349"/>
    </row>
    <row r="4" spans="1:11" s="138" customFormat="1" ht="32.450000000000003" customHeight="1" thickBot="1" x14ac:dyDescent="0.25">
      <c r="A4" s="351"/>
      <c r="B4" s="353"/>
      <c r="C4" s="353"/>
      <c r="D4" s="354"/>
      <c r="E4" s="354"/>
      <c r="F4" s="141" t="str">
        <f>CONCATENATE([1]Z_ALAPADATOK!B1+1,".")</f>
        <v>2020.</v>
      </c>
      <c r="G4" s="140" t="str">
        <f>CONCATENATE([1]Z_ALAPADATOK!B1+2,".")</f>
        <v>2021.</v>
      </c>
      <c r="H4" s="140" t="str">
        <f>CONCATENATE([1]Z_ALAPADATOK!B1+3,".")</f>
        <v>2022.</v>
      </c>
      <c r="I4" s="139" t="str">
        <f>CONCATENATE([1]Z_ALAPADATOK!B1+3,". után")</f>
        <v>2022. után</v>
      </c>
      <c r="J4" s="356"/>
      <c r="K4" s="349"/>
    </row>
    <row r="5" spans="1:11" s="133" customFormat="1" ht="14.1" customHeight="1" thickBot="1" x14ac:dyDescent="0.25">
      <c r="A5" s="137" t="s">
        <v>122</v>
      </c>
      <c r="B5" s="136" t="s">
        <v>278</v>
      </c>
      <c r="C5" s="135" t="s">
        <v>120</v>
      </c>
      <c r="D5" s="135" t="s">
        <v>277</v>
      </c>
      <c r="E5" s="135" t="s">
        <v>119</v>
      </c>
      <c r="F5" s="135" t="s">
        <v>118</v>
      </c>
      <c r="G5" s="135" t="s">
        <v>276</v>
      </c>
      <c r="H5" s="135" t="s">
        <v>275</v>
      </c>
      <c r="I5" s="135" t="s">
        <v>274</v>
      </c>
      <c r="J5" s="134" t="s">
        <v>273</v>
      </c>
      <c r="K5" s="349"/>
    </row>
    <row r="6" spans="1:11" ht="33.75" customHeight="1" x14ac:dyDescent="0.2">
      <c r="A6" s="132" t="s">
        <v>117</v>
      </c>
      <c r="B6" s="131" t="s">
        <v>272</v>
      </c>
      <c r="C6" s="130"/>
      <c r="D6" s="129">
        <f t="shared" ref="D6:I6" si="0">SUM(D7:D8)</f>
        <v>0</v>
      </c>
      <c r="E6" s="129">
        <f t="shared" si="0"/>
        <v>0</v>
      </c>
      <c r="F6" s="129">
        <f t="shared" si="0"/>
        <v>0</v>
      </c>
      <c r="G6" s="129">
        <f t="shared" si="0"/>
        <v>0</v>
      </c>
      <c r="H6" s="129">
        <f t="shared" si="0"/>
        <v>0</v>
      </c>
      <c r="I6" s="128">
        <f t="shared" si="0"/>
        <v>0</v>
      </c>
      <c r="J6" s="127">
        <f t="shared" ref="J6:J18" si="1">SUM(F6:I6)</f>
        <v>0</v>
      </c>
      <c r="K6" s="349"/>
    </row>
    <row r="7" spans="1:11" ht="21.2" customHeight="1" x14ac:dyDescent="0.2">
      <c r="A7" s="121" t="s">
        <v>77</v>
      </c>
      <c r="B7" s="111" t="s">
        <v>265</v>
      </c>
      <c r="C7" s="115"/>
      <c r="D7" s="114"/>
      <c r="E7" s="114"/>
      <c r="F7" s="114"/>
      <c r="G7" s="114"/>
      <c r="H7" s="114"/>
      <c r="I7" s="113"/>
      <c r="J7" s="107">
        <f t="shared" si="1"/>
        <v>0</v>
      </c>
      <c r="K7" s="349"/>
    </row>
    <row r="8" spans="1:11" ht="21.2" customHeight="1" x14ac:dyDescent="0.2">
      <c r="A8" s="121" t="s">
        <v>49</v>
      </c>
      <c r="B8" s="111" t="s">
        <v>265</v>
      </c>
      <c r="C8" s="115"/>
      <c r="D8" s="114"/>
      <c r="E8" s="114"/>
      <c r="F8" s="114"/>
      <c r="G8" s="114"/>
      <c r="H8" s="114"/>
      <c r="I8" s="113"/>
      <c r="J8" s="107">
        <f t="shared" si="1"/>
        <v>0</v>
      </c>
      <c r="K8" s="349"/>
    </row>
    <row r="9" spans="1:11" ht="33" customHeight="1" x14ac:dyDescent="0.2">
      <c r="A9" s="121" t="s">
        <v>47</v>
      </c>
      <c r="B9" s="126" t="s">
        <v>271</v>
      </c>
      <c r="C9" s="124"/>
      <c r="D9" s="123">
        <f t="shared" ref="D9:I9" si="2">SUM(D10:D11)</f>
        <v>0</v>
      </c>
      <c r="E9" s="123">
        <f t="shared" si="2"/>
        <v>0</v>
      </c>
      <c r="F9" s="123">
        <f t="shared" si="2"/>
        <v>0</v>
      </c>
      <c r="G9" s="123">
        <f t="shared" si="2"/>
        <v>0</v>
      </c>
      <c r="H9" s="123">
        <f t="shared" si="2"/>
        <v>0</v>
      </c>
      <c r="I9" s="122">
        <f t="shared" si="2"/>
        <v>0</v>
      </c>
      <c r="J9" s="116">
        <f t="shared" si="1"/>
        <v>0</v>
      </c>
      <c r="K9" s="349"/>
    </row>
    <row r="10" spans="1:11" ht="21.2" customHeight="1" x14ac:dyDescent="0.2">
      <c r="A10" s="121" t="s">
        <v>39</v>
      </c>
      <c r="B10" s="111" t="s">
        <v>265</v>
      </c>
      <c r="C10" s="115"/>
      <c r="D10" s="114"/>
      <c r="E10" s="114"/>
      <c r="F10" s="114"/>
      <c r="G10" s="114"/>
      <c r="H10" s="114"/>
      <c r="I10" s="113"/>
      <c r="J10" s="107">
        <f t="shared" si="1"/>
        <v>0</v>
      </c>
      <c r="K10" s="349"/>
    </row>
    <row r="11" spans="1:11" ht="18" customHeight="1" x14ac:dyDescent="0.2">
      <c r="A11" s="121" t="s">
        <v>29</v>
      </c>
      <c r="B11" s="111" t="s">
        <v>265</v>
      </c>
      <c r="C11" s="115"/>
      <c r="D11" s="114"/>
      <c r="E11" s="114"/>
      <c r="F11" s="114"/>
      <c r="G11" s="114"/>
      <c r="H11" s="114"/>
      <c r="I11" s="113"/>
      <c r="J11" s="107">
        <f t="shared" si="1"/>
        <v>0</v>
      </c>
      <c r="K11" s="349"/>
    </row>
    <row r="12" spans="1:11" ht="21.2" customHeight="1" x14ac:dyDescent="0.2">
      <c r="A12" s="121" t="s">
        <v>19</v>
      </c>
      <c r="B12" s="125" t="s">
        <v>270</v>
      </c>
      <c r="C12" s="124"/>
      <c r="D12" s="123">
        <f>SUM(D13:D13)</f>
        <v>0</v>
      </c>
      <c r="E12" s="123">
        <v>355488238</v>
      </c>
      <c r="F12" s="123">
        <f t="shared" ref="F12:I12" si="3">SUM(F13:F13)</f>
        <v>0</v>
      </c>
      <c r="G12" s="123">
        <f t="shared" si="3"/>
        <v>0</v>
      </c>
      <c r="H12" s="123">
        <f t="shared" si="3"/>
        <v>0</v>
      </c>
      <c r="I12" s="122">
        <f t="shared" si="3"/>
        <v>0</v>
      </c>
      <c r="J12" s="116">
        <f t="shared" si="1"/>
        <v>0</v>
      </c>
      <c r="K12" s="349"/>
    </row>
    <row r="13" spans="1:11" ht="21.2" customHeight="1" x14ac:dyDescent="0.2">
      <c r="A13" s="121" t="s">
        <v>7</v>
      </c>
      <c r="B13" s="111" t="s">
        <v>500</v>
      </c>
      <c r="C13" s="115"/>
      <c r="D13" s="114"/>
      <c r="E13" s="114">
        <v>355488238</v>
      </c>
      <c r="F13" s="114"/>
      <c r="G13" s="114"/>
      <c r="H13" s="114"/>
      <c r="I13" s="113"/>
      <c r="J13" s="107">
        <f t="shared" si="1"/>
        <v>0</v>
      </c>
      <c r="K13" s="349"/>
    </row>
    <row r="14" spans="1:11" ht="21.2" customHeight="1" x14ac:dyDescent="0.2">
      <c r="A14" s="121" t="s">
        <v>5</v>
      </c>
      <c r="B14" s="125" t="s">
        <v>269</v>
      </c>
      <c r="C14" s="124"/>
      <c r="D14" s="123">
        <f t="shared" ref="D14:I14" si="4">SUM(D15:D15)</f>
        <v>0</v>
      </c>
      <c r="E14" s="123">
        <v>2654203</v>
      </c>
      <c r="F14" s="123">
        <f t="shared" si="4"/>
        <v>0</v>
      </c>
      <c r="G14" s="123">
        <f t="shared" si="4"/>
        <v>0</v>
      </c>
      <c r="H14" s="123">
        <f t="shared" si="4"/>
        <v>0</v>
      </c>
      <c r="I14" s="122">
        <f t="shared" si="4"/>
        <v>0</v>
      </c>
      <c r="J14" s="116">
        <f t="shared" si="1"/>
        <v>0</v>
      </c>
      <c r="K14" s="349"/>
    </row>
    <row r="15" spans="1:11" ht="21.2" customHeight="1" x14ac:dyDescent="0.2">
      <c r="A15" s="121" t="s">
        <v>3</v>
      </c>
      <c r="B15" s="111" t="s">
        <v>501</v>
      </c>
      <c r="C15" s="115"/>
      <c r="D15" s="114"/>
      <c r="E15" s="114">
        <v>2654203</v>
      </c>
      <c r="F15" s="114"/>
      <c r="G15" s="114"/>
      <c r="H15" s="114"/>
      <c r="I15" s="113"/>
      <c r="J15" s="107">
        <f t="shared" si="1"/>
        <v>0</v>
      </c>
      <c r="K15" s="349"/>
    </row>
    <row r="16" spans="1:11" ht="21.2" customHeight="1" x14ac:dyDescent="0.2">
      <c r="A16" s="112" t="s">
        <v>1</v>
      </c>
      <c r="B16" s="120" t="s">
        <v>268</v>
      </c>
      <c r="C16" s="119"/>
      <c r="D16" s="118">
        <f t="shared" ref="D16:I16" si="5">SUM(D17:D18)</f>
        <v>0</v>
      </c>
      <c r="E16" s="118">
        <f t="shared" si="5"/>
        <v>0</v>
      </c>
      <c r="F16" s="118">
        <f t="shared" si="5"/>
        <v>0</v>
      </c>
      <c r="G16" s="118">
        <f t="shared" si="5"/>
        <v>0</v>
      </c>
      <c r="H16" s="118">
        <f t="shared" si="5"/>
        <v>0</v>
      </c>
      <c r="I16" s="117">
        <f t="shared" si="5"/>
        <v>0</v>
      </c>
      <c r="J16" s="116">
        <f t="shared" si="1"/>
        <v>0</v>
      </c>
      <c r="K16" s="349"/>
    </row>
    <row r="17" spans="1:11" ht="21.2" customHeight="1" x14ac:dyDescent="0.2">
      <c r="A17" s="112" t="s">
        <v>267</v>
      </c>
      <c r="B17" s="111" t="s">
        <v>265</v>
      </c>
      <c r="C17" s="115"/>
      <c r="D17" s="114"/>
      <c r="E17" s="114"/>
      <c r="F17" s="114"/>
      <c r="G17" s="114"/>
      <c r="H17" s="114"/>
      <c r="I17" s="113"/>
      <c r="J17" s="107">
        <f t="shared" si="1"/>
        <v>0</v>
      </c>
      <c r="K17" s="349"/>
    </row>
    <row r="18" spans="1:11" ht="21.2" customHeight="1" thickBot="1" x14ac:dyDescent="0.25">
      <c r="A18" s="112" t="s">
        <v>266</v>
      </c>
      <c r="B18" s="111" t="s">
        <v>265</v>
      </c>
      <c r="C18" s="110"/>
      <c r="D18" s="109"/>
      <c r="E18" s="109"/>
      <c r="F18" s="109"/>
      <c r="G18" s="109"/>
      <c r="H18" s="109"/>
      <c r="I18" s="108"/>
      <c r="J18" s="107">
        <f t="shared" si="1"/>
        <v>0</v>
      </c>
      <c r="K18" s="349"/>
    </row>
    <row r="19" spans="1:11" ht="21.2" customHeight="1" thickBot="1" x14ac:dyDescent="0.25">
      <c r="A19" s="106" t="s">
        <v>264</v>
      </c>
      <c r="B19" s="105" t="s">
        <v>263</v>
      </c>
      <c r="C19" s="104"/>
      <c r="D19" s="103">
        <f t="shared" ref="D19:J19" si="6">D6+D9+D12+D14+D16</f>
        <v>0</v>
      </c>
      <c r="E19" s="103">
        <f t="shared" si="6"/>
        <v>358142441</v>
      </c>
      <c r="F19" s="103">
        <f t="shared" si="6"/>
        <v>0</v>
      </c>
      <c r="G19" s="103">
        <f t="shared" si="6"/>
        <v>0</v>
      </c>
      <c r="H19" s="103">
        <f t="shared" si="6"/>
        <v>0</v>
      </c>
      <c r="I19" s="102">
        <f t="shared" si="6"/>
        <v>0</v>
      </c>
      <c r="J19" s="101">
        <f t="shared" si="6"/>
        <v>0</v>
      </c>
      <c r="K19" s="349"/>
    </row>
  </sheetData>
  <mergeCells count="8">
    <mergeCell ref="A1:J1"/>
    <mergeCell ref="K2:K19"/>
    <mergeCell ref="A3:A4"/>
    <mergeCell ref="B3:B4"/>
    <mergeCell ref="C3:C4"/>
    <mergeCell ref="D3:D4"/>
    <mergeCell ref="E3:E4"/>
    <mergeCell ref="J3:J4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48FA-B7DD-4D84-BC4B-96CEBD57F68E}">
  <sheetPr>
    <tabColor rgb="FFFFFF00"/>
  </sheetPr>
  <dimension ref="A1:I22"/>
  <sheetViews>
    <sheetView zoomScale="120" zoomScaleNormal="120" workbookViewId="0">
      <selection sqref="A1:H1"/>
    </sheetView>
  </sheetViews>
  <sheetFormatPr defaultRowHeight="12.75" x14ac:dyDescent="0.2"/>
  <cols>
    <col min="1" max="1" width="6.83203125" style="100" customWidth="1"/>
    <col min="2" max="2" width="50.33203125" style="99" customWidth="1"/>
    <col min="3" max="4" width="12.83203125" style="99" customWidth="1"/>
    <col min="5" max="5" width="14.83203125" style="99" customWidth="1"/>
    <col min="6" max="6" width="13.83203125" style="99" customWidth="1"/>
    <col min="7" max="7" width="15.5" style="99" customWidth="1"/>
    <col min="8" max="8" width="16.83203125" style="99" customWidth="1"/>
    <col min="9" max="9" width="5.6640625" style="99" customWidth="1"/>
    <col min="10" max="16384" width="9.33203125" style="99"/>
  </cols>
  <sheetData>
    <row r="1" spans="1:9" ht="17.25" customHeight="1" x14ac:dyDescent="0.2">
      <c r="A1" s="347" t="s">
        <v>293</v>
      </c>
      <c r="B1" s="348"/>
      <c r="C1" s="348"/>
      <c r="D1" s="348"/>
      <c r="E1" s="348"/>
      <c r="F1" s="348"/>
      <c r="G1" s="348"/>
      <c r="H1" s="348"/>
    </row>
    <row r="2" spans="1:9" x14ac:dyDescent="0.2">
      <c r="A2" s="148"/>
      <c r="B2" s="147"/>
      <c r="C2" s="147"/>
      <c r="D2" s="147"/>
      <c r="E2" s="147"/>
      <c r="F2" s="147"/>
      <c r="G2" s="147"/>
      <c r="H2" s="147"/>
    </row>
    <row r="3" spans="1:9" s="169" customFormat="1" ht="15.75" thickBot="1" x14ac:dyDescent="0.25">
      <c r="A3" s="171"/>
      <c r="B3" s="170"/>
      <c r="C3" s="170"/>
      <c r="D3" s="170"/>
      <c r="E3" s="170"/>
      <c r="F3" s="170"/>
      <c r="G3" s="170"/>
      <c r="H3" s="146">
        <f>'Z_2.tájékoztató_t.'!J2</f>
        <v>0</v>
      </c>
      <c r="I3" s="357" t="str">
        <f>CONCATENATE("3. tájékoztató tábla ",[1]Z_ALAPADATOK!A7," ",[1]Z_ALAPADATOK!B7," ",[1]Z_ALAPADATOK!C7," ",[1]Z_ALAPADATOK!D7," ",[1]Z_ALAPADATOK!E7," ",[1]Z_ALAPADATOK!F7," ",[1]Z_ALAPADATOK!G7," ",[1]Z_ALAPADATOK!H7)</f>
        <v>3. tájékoztató tábla a … / 2020. ( … ) önkormányzati rendelethez</v>
      </c>
    </row>
    <row r="4" spans="1:9" s="142" customFormat="1" ht="26.45" customHeight="1" x14ac:dyDescent="0.2">
      <c r="A4" s="358" t="s">
        <v>126</v>
      </c>
      <c r="B4" s="360" t="s">
        <v>292</v>
      </c>
      <c r="C4" s="358" t="s">
        <v>291</v>
      </c>
      <c r="D4" s="358" t="s">
        <v>290</v>
      </c>
      <c r="E4" s="362" t="str">
        <f>CONCATENATE("Hitel, kölcsön állomány ",[1]Z_ALAPADATOK!B1,". dec. 31-én")</f>
        <v>Hitel, kölcsön állomány 2019. dec. 31-én</v>
      </c>
      <c r="F4" s="364" t="s">
        <v>289</v>
      </c>
      <c r="G4" s="365"/>
      <c r="H4" s="366" t="str">
        <f>CONCATENATE(G5," után")</f>
        <v>2021. után</v>
      </c>
      <c r="I4" s="357"/>
    </row>
    <row r="5" spans="1:9" s="138" customFormat="1" ht="40.5" customHeight="1" thickBot="1" x14ac:dyDescent="0.25">
      <c r="A5" s="359"/>
      <c r="B5" s="361"/>
      <c r="C5" s="361"/>
      <c r="D5" s="359"/>
      <c r="E5" s="363"/>
      <c r="F5" s="168" t="str">
        <f>'Z_2.tájékoztató_t.'!F4</f>
        <v>2020.</v>
      </c>
      <c r="G5" s="167" t="str">
        <f>'Z_2.tájékoztató_t.'!G4</f>
        <v>2021.</v>
      </c>
      <c r="H5" s="367"/>
      <c r="I5" s="357"/>
    </row>
    <row r="6" spans="1:9" s="162" customFormat="1" ht="12.95" customHeight="1" thickBot="1" x14ac:dyDescent="0.25">
      <c r="A6" s="165" t="s">
        <v>122</v>
      </c>
      <c r="B6" s="166" t="s">
        <v>121</v>
      </c>
      <c r="C6" s="166" t="s">
        <v>120</v>
      </c>
      <c r="D6" s="164" t="s">
        <v>277</v>
      </c>
      <c r="E6" s="165" t="s">
        <v>119</v>
      </c>
      <c r="F6" s="164" t="s">
        <v>118</v>
      </c>
      <c r="G6" s="164" t="s">
        <v>276</v>
      </c>
      <c r="H6" s="163" t="s">
        <v>275</v>
      </c>
      <c r="I6" s="357"/>
    </row>
    <row r="7" spans="1:9" ht="22.5" customHeight="1" thickBot="1" x14ac:dyDescent="0.25">
      <c r="A7" s="106" t="s">
        <v>117</v>
      </c>
      <c r="B7" s="154" t="s">
        <v>288</v>
      </c>
      <c r="C7" s="153"/>
      <c r="D7" s="152"/>
      <c r="E7" s="151">
        <f>SUM(E8:E13)</f>
        <v>0</v>
      </c>
      <c r="F7" s="150">
        <f>SUM(F8:F13)</f>
        <v>0</v>
      </c>
      <c r="G7" s="150">
        <f>SUM(G8:G13)</f>
        <v>0</v>
      </c>
      <c r="H7" s="149">
        <f>SUM(H8:H13)</f>
        <v>0</v>
      </c>
      <c r="I7" s="357"/>
    </row>
    <row r="8" spans="1:9" ht="22.5" customHeight="1" x14ac:dyDescent="0.2">
      <c r="A8" s="121" t="s">
        <v>77</v>
      </c>
      <c r="B8" s="159" t="s">
        <v>265</v>
      </c>
      <c r="C8" s="158"/>
      <c r="D8" s="157"/>
      <c r="E8" s="156"/>
      <c r="F8" s="114"/>
      <c r="G8" s="114"/>
      <c r="H8" s="155"/>
      <c r="I8" s="357"/>
    </row>
    <row r="9" spans="1:9" ht="22.5" customHeight="1" x14ac:dyDescent="0.2">
      <c r="A9" s="121" t="s">
        <v>49</v>
      </c>
      <c r="B9" s="159" t="s">
        <v>265</v>
      </c>
      <c r="C9" s="158"/>
      <c r="D9" s="157"/>
      <c r="E9" s="156"/>
      <c r="F9" s="114"/>
      <c r="G9" s="114"/>
      <c r="H9" s="155"/>
      <c r="I9" s="357"/>
    </row>
    <row r="10" spans="1:9" ht="22.5" customHeight="1" x14ac:dyDescent="0.2">
      <c r="A10" s="121" t="s">
        <v>47</v>
      </c>
      <c r="B10" s="159" t="s">
        <v>265</v>
      </c>
      <c r="C10" s="158"/>
      <c r="D10" s="157"/>
      <c r="E10" s="156"/>
      <c r="F10" s="114"/>
      <c r="G10" s="114"/>
      <c r="H10" s="155"/>
      <c r="I10" s="357"/>
    </row>
    <row r="11" spans="1:9" ht="22.5" customHeight="1" x14ac:dyDescent="0.2">
      <c r="A11" s="121" t="s">
        <v>39</v>
      </c>
      <c r="B11" s="159" t="s">
        <v>265</v>
      </c>
      <c r="C11" s="158"/>
      <c r="D11" s="157"/>
      <c r="E11" s="156"/>
      <c r="F11" s="114"/>
      <c r="G11" s="114"/>
      <c r="H11" s="155"/>
      <c r="I11" s="357"/>
    </row>
    <row r="12" spans="1:9" ht="22.5" customHeight="1" x14ac:dyDescent="0.2">
      <c r="A12" s="121" t="s">
        <v>29</v>
      </c>
      <c r="B12" s="159" t="s">
        <v>265</v>
      </c>
      <c r="C12" s="158"/>
      <c r="D12" s="157"/>
      <c r="E12" s="156"/>
      <c r="F12" s="114"/>
      <c r="G12" s="114"/>
      <c r="H12" s="155"/>
      <c r="I12" s="357"/>
    </row>
    <row r="13" spans="1:9" ht="22.5" customHeight="1" thickBot="1" x14ac:dyDescent="0.25">
      <c r="A13" s="121" t="s">
        <v>19</v>
      </c>
      <c r="B13" s="159" t="s">
        <v>265</v>
      </c>
      <c r="C13" s="158"/>
      <c r="D13" s="157"/>
      <c r="E13" s="156"/>
      <c r="F13" s="114"/>
      <c r="G13" s="114"/>
      <c r="H13" s="155"/>
      <c r="I13" s="357"/>
    </row>
    <row r="14" spans="1:9" ht="22.5" customHeight="1" thickBot="1" x14ac:dyDescent="0.25">
      <c r="A14" s="106" t="s">
        <v>7</v>
      </c>
      <c r="B14" s="154" t="s">
        <v>287</v>
      </c>
      <c r="C14" s="161"/>
      <c r="D14" s="160"/>
      <c r="E14" s="151">
        <f>SUM(E15:E20)</f>
        <v>0</v>
      </c>
      <c r="F14" s="150">
        <f>SUM(F15:F20)</f>
        <v>0</v>
      </c>
      <c r="G14" s="150">
        <f>SUM(G15:G20)</f>
        <v>0</v>
      </c>
      <c r="H14" s="149">
        <f>SUM(H15:H20)</f>
        <v>0</v>
      </c>
      <c r="I14" s="357"/>
    </row>
    <row r="15" spans="1:9" ht="22.5" customHeight="1" x14ac:dyDescent="0.2">
      <c r="A15" s="121" t="s">
        <v>5</v>
      </c>
      <c r="B15" s="159" t="s">
        <v>265</v>
      </c>
      <c r="C15" s="158"/>
      <c r="D15" s="157"/>
      <c r="E15" s="156"/>
      <c r="F15" s="114"/>
      <c r="G15" s="114"/>
      <c r="H15" s="155"/>
      <c r="I15" s="357"/>
    </row>
    <row r="16" spans="1:9" ht="22.5" customHeight="1" x14ac:dyDescent="0.2">
      <c r="A16" s="121" t="s">
        <v>3</v>
      </c>
      <c r="B16" s="159" t="s">
        <v>265</v>
      </c>
      <c r="C16" s="158"/>
      <c r="D16" s="157"/>
      <c r="E16" s="156"/>
      <c r="F16" s="114"/>
      <c r="G16" s="114"/>
      <c r="H16" s="155"/>
      <c r="I16" s="357"/>
    </row>
    <row r="17" spans="1:9" ht="22.5" customHeight="1" x14ac:dyDescent="0.2">
      <c r="A17" s="121" t="s">
        <v>1</v>
      </c>
      <c r="B17" s="159" t="s">
        <v>265</v>
      </c>
      <c r="C17" s="158"/>
      <c r="D17" s="157"/>
      <c r="E17" s="156"/>
      <c r="F17" s="114"/>
      <c r="G17" s="114"/>
      <c r="H17" s="155"/>
      <c r="I17" s="357"/>
    </row>
    <row r="18" spans="1:9" ht="22.5" customHeight="1" x14ac:dyDescent="0.2">
      <c r="A18" s="121" t="s">
        <v>267</v>
      </c>
      <c r="B18" s="159" t="s">
        <v>265</v>
      </c>
      <c r="C18" s="158"/>
      <c r="D18" s="157"/>
      <c r="E18" s="156"/>
      <c r="F18" s="114"/>
      <c r="G18" s="114"/>
      <c r="H18" s="155"/>
      <c r="I18" s="357"/>
    </row>
    <row r="19" spans="1:9" ht="22.5" customHeight="1" x14ac:dyDescent="0.2">
      <c r="A19" s="121" t="s">
        <v>266</v>
      </c>
      <c r="B19" s="159" t="s">
        <v>265</v>
      </c>
      <c r="C19" s="158"/>
      <c r="D19" s="157"/>
      <c r="E19" s="156"/>
      <c r="F19" s="114"/>
      <c r="G19" s="114"/>
      <c r="H19" s="155"/>
      <c r="I19" s="357"/>
    </row>
    <row r="20" spans="1:9" ht="22.5" customHeight="1" thickBot="1" x14ac:dyDescent="0.25">
      <c r="A20" s="121" t="s">
        <v>264</v>
      </c>
      <c r="B20" s="159" t="s">
        <v>265</v>
      </c>
      <c r="C20" s="158"/>
      <c r="D20" s="157"/>
      <c r="E20" s="156"/>
      <c r="F20" s="114"/>
      <c r="G20" s="114"/>
      <c r="H20" s="155"/>
      <c r="I20" s="357"/>
    </row>
    <row r="21" spans="1:9" ht="22.5" customHeight="1" thickBot="1" x14ac:dyDescent="0.25">
      <c r="A21" s="106" t="s">
        <v>286</v>
      </c>
      <c r="B21" s="154" t="s">
        <v>285</v>
      </c>
      <c r="C21" s="153"/>
      <c r="D21" s="152"/>
      <c r="E21" s="151">
        <f>E7+E14</f>
        <v>0</v>
      </c>
      <c r="F21" s="150">
        <f>F7+F14</f>
        <v>0</v>
      </c>
      <c r="G21" s="150">
        <f>G7+G14</f>
        <v>0</v>
      </c>
      <c r="H21" s="149">
        <f>H7+H14</f>
        <v>0</v>
      </c>
      <c r="I21" s="357"/>
    </row>
    <row r="22" spans="1:9" ht="20.100000000000001" customHeight="1" x14ac:dyDescent="0.2"/>
  </sheetData>
  <sheetProtection sheet="1"/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FF15-64C8-41C5-940B-F38FE2BD517A}">
  <sheetPr>
    <tabColor rgb="FFFFFF00"/>
  </sheetPr>
  <dimension ref="A1:J19"/>
  <sheetViews>
    <sheetView zoomScale="120" zoomScaleNormal="120" workbookViewId="0">
      <selection activeCell="D24" sqref="D24"/>
    </sheetView>
  </sheetViews>
  <sheetFormatPr defaultRowHeight="12.75" x14ac:dyDescent="0.2"/>
  <cols>
    <col min="1" max="1" width="5.5" customWidth="1"/>
    <col min="2" max="2" width="36.83203125" customWidth="1"/>
    <col min="3" max="8" width="13.83203125" customWidth="1"/>
    <col min="9" max="9" width="15.1640625" customWidth="1"/>
    <col min="10" max="10" width="5" customWidth="1"/>
  </cols>
  <sheetData>
    <row r="1" spans="1:10" ht="34.5" customHeight="1" x14ac:dyDescent="0.2">
      <c r="A1" s="368" t="str">
        <f>CONCATENATE("Adósság állomány alakulása lejárat, eszközök, bel- és külföldi hitelezők szerinti bontásban
",[1]Z_ALAPADATOK!B1,". december 31-én")</f>
        <v>Adósság állomány alakulása lejárat, eszközök, bel- és külföldi hitelezők szerinti bontásban
2019. december 31-én</v>
      </c>
      <c r="B1" s="369"/>
      <c r="C1" s="369"/>
      <c r="D1" s="369"/>
      <c r="E1" s="369"/>
      <c r="F1" s="369"/>
      <c r="G1" s="369"/>
      <c r="H1" s="369"/>
      <c r="I1" s="369"/>
      <c r="J1" s="357" t="str">
        <f>CONCATENATE("4. tájékoztató tábla ",[1]Z_ALAPADATOK!A7," ",[1]Z_ALAPADATOK!B7," ",[1]Z_ALAPADATOK!C7," ",[1]Z_ALAPADATOK!D7," ",[1]Z_ALAPADATOK!E7," ",[1]Z_ALAPADATOK!F7," ",[1]Z_ALAPADATOK!G7," ",[1]Z_ALAPADATOK!H7)</f>
        <v>4. tájékoztató tábla a … / 2020. ( … ) önkormányzati rendelethez</v>
      </c>
    </row>
    <row r="2" spans="1:10" ht="14.25" thickBot="1" x14ac:dyDescent="0.3">
      <c r="A2" s="182"/>
      <c r="B2" s="182"/>
      <c r="C2" s="182"/>
      <c r="D2" s="182"/>
      <c r="E2" s="182"/>
      <c r="F2" s="182"/>
      <c r="G2" s="182"/>
      <c r="H2" s="370"/>
      <c r="I2" s="370"/>
      <c r="J2" s="357"/>
    </row>
    <row r="3" spans="1:10" ht="13.5" thickBot="1" x14ac:dyDescent="0.25">
      <c r="A3" s="371" t="s">
        <v>318</v>
      </c>
      <c r="B3" s="373" t="s">
        <v>317</v>
      </c>
      <c r="C3" s="375" t="s">
        <v>316</v>
      </c>
      <c r="D3" s="377" t="s">
        <v>315</v>
      </c>
      <c r="E3" s="378"/>
      <c r="F3" s="378"/>
      <c r="G3" s="378"/>
      <c r="H3" s="378"/>
      <c r="I3" s="379" t="s">
        <v>314</v>
      </c>
      <c r="J3" s="357"/>
    </row>
    <row r="4" spans="1:10" s="193" customFormat="1" ht="42" customHeight="1" thickBot="1" x14ac:dyDescent="0.25">
      <c r="A4" s="372"/>
      <c r="B4" s="374"/>
      <c r="C4" s="376"/>
      <c r="D4" s="198" t="s">
        <v>313</v>
      </c>
      <c r="E4" s="198" t="s">
        <v>312</v>
      </c>
      <c r="F4" s="198" t="s">
        <v>311</v>
      </c>
      <c r="G4" s="197" t="s">
        <v>310</v>
      </c>
      <c r="H4" s="197" t="s">
        <v>309</v>
      </c>
      <c r="I4" s="380"/>
      <c r="J4" s="357"/>
    </row>
    <row r="5" spans="1:10" s="193" customFormat="1" ht="12" customHeight="1" thickBot="1" x14ac:dyDescent="0.25">
      <c r="A5" s="196" t="s">
        <v>122</v>
      </c>
      <c r="B5" s="195" t="s">
        <v>121</v>
      </c>
      <c r="C5" s="195" t="s">
        <v>120</v>
      </c>
      <c r="D5" s="195" t="s">
        <v>277</v>
      </c>
      <c r="E5" s="195" t="s">
        <v>119</v>
      </c>
      <c r="F5" s="195" t="s">
        <v>118</v>
      </c>
      <c r="G5" s="195" t="s">
        <v>276</v>
      </c>
      <c r="H5" s="195" t="s">
        <v>308</v>
      </c>
      <c r="I5" s="194" t="s">
        <v>307</v>
      </c>
      <c r="J5" s="357"/>
    </row>
    <row r="6" spans="1:10" s="193" customFormat="1" ht="18" customHeight="1" x14ac:dyDescent="0.2">
      <c r="A6" s="381" t="s">
        <v>306</v>
      </c>
      <c r="B6" s="382"/>
      <c r="C6" s="382"/>
      <c r="D6" s="382"/>
      <c r="E6" s="382"/>
      <c r="F6" s="382"/>
      <c r="G6" s="382"/>
      <c r="H6" s="382"/>
      <c r="I6" s="383"/>
      <c r="J6" s="357"/>
    </row>
    <row r="7" spans="1:10" ht="15.95" customHeight="1" x14ac:dyDescent="0.2">
      <c r="A7" s="187" t="s">
        <v>117</v>
      </c>
      <c r="B7" s="186" t="s">
        <v>305</v>
      </c>
      <c r="C7" s="185"/>
      <c r="D7" s="185"/>
      <c r="E7" s="185"/>
      <c r="F7" s="185"/>
      <c r="G7" s="184"/>
      <c r="H7" s="177">
        <f t="shared" ref="H7:H13" si="0">SUM(D7:G7)</f>
        <v>0</v>
      </c>
      <c r="I7" s="183">
        <f t="shared" ref="I7:I13" si="1">C7+H7</f>
        <v>0</v>
      </c>
      <c r="J7" s="357"/>
    </row>
    <row r="8" spans="1:10" ht="22.5" x14ac:dyDescent="0.2">
      <c r="A8" s="187" t="s">
        <v>77</v>
      </c>
      <c r="B8" s="186" t="s">
        <v>304</v>
      </c>
      <c r="C8" s="185"/>
      <c r="D8" s="185"/>
      <c r="E8" s="185"/>
      <c r="F8" s="185"/>
      <c r="G8" s="184"/>
      <c r="H8" s="177">
        <f t="shared" si="0"/>
        <v>0</v>
      </c>
      <c r="I8" s="183">
        <f t="shared" si="1"/>
        <v>0</v>
      </c>
      <c r="J8" s="357"/>
    </row>
    <row r="9" spans="1:10" ht="22.5" x14ac:dyDescent="0.2">
      <c r="A9" s="187" t="s">
        <v>49</v>
      </c>
      <c r="B9" s="186" t="s">
        <v>303</v>
      </c>
      <c r="C9" s="185"/>
      <c r="D9" s="185"/>
      <c r="E9" s="185"/>
      <c r="F9" s="185"/>
      <c r="G9" s="184"/>
      <c r="H9" s="177">
        <f t="shared" si="0"/>
        <v>0</v>
      </c>
      <c r="I9" s="183">
        <f t="shared" si="1"/>
        <v>0</v>
      </c>
      <c r="J9" s="357"/>
    </row>
    <row r="10" spans="1:10" ht="15.95" customHeight="1" x14ac:dyDescent="0.2">
      <c r="A10" s="187" t="s">
        <v>47</v>
      </c>
      <c r="B10" s="186" t="s">
        <v>302</v>
      </c>
      <c r="C10" s="185"/>
      <c r="D10" s="185"/>
      <c r="E10" s="185"/>
      <c r="F10" s="185"/>
      <c r="G10" s="184"/>
      <c r="H10" s="177">
        <f t="shared" si="0"/>
        <v>0</v>
      </c>
      <c r="I10" s="183">
        <f t="shared" si="1"/>
        <v>0</v>
      </c>
      <c r="J10" s="357"/>
    </row>
    <row r="11" spans="1:10" ht="22.5" x14ac:dyDescent="0.2">
      <c r="A11" s="187" t="s">
        <v>39</v>
      </c>
      <c r="B11" s="186" t="s">
        <v>301</v>
      </c>
      <c r="C11" s="185"/>
      <c r="D11" s="185"/>
      <c r="E11" s="185"/>
      <c r="F11" s="185"/>
      <c r="G11" s="184"/>
      <c r="H11" s="177">
        <f t="shared" si="0"/>
        <v>0</v>
      </c>
      <c r="I11" s="183">
        <f t="shared" si="1"/>
        <v>0</v>
      </c>
      <c r="J11" s="357"/>
    </row>
    <row r="12" spans="1:10" ht="15.95" customHeight="1" x14ac:dyDescent="0.2">
      <c r="A12" s="192" t="s">
        <v>29</v>
      </c>
      <c r="B12" s="191" t="s">
        <v>300</v>
      </c>
      <c r="C12" s="190">
        <v>3334476</v>
      </c>
      <c r="D12" s="190"/>
      <c r="E12" s="190"/>
      <c r="F12" s="190"/>
      <c r="G12" s="189"/>
      <c r="H12" s="177">
        <f t="shared" si="0"/>
        <v>0</v>
      </c>
      <c r="I12" s="183">
        <f t="shared" si="1"/>
        <v>3334476</v>
      </c>
      <c r="J12" s="357"/>
    </row>
    <row r="13" spans="1:10" ht="15.95" customHeight="1" thickBot="1" x14ac:dyDescent="0.25">
      <c r="A13" s="181" t="s">
        <v>19</v>
      </c>
      <c r="B13" s="180" t="s">
        <v>296</v>
      </c>
      <c r="C13" s="179"/>
      <c r="D13" s="179"/>
      <c r="E13" s="179"/>
      <c r="F13" s="179"/>
      <c r="G13" s="178"/>
      <c r="H13" s="177">
        <f t="shared" si="0"/>
        <v>0</v>
      </c>
      <c r="I13" s="183">
        <f t="shared" si="1"/>
        <v>0</v>
      </c>
      <c r="J13" s="357"/>
    </row>
    <row r="14" spans="1:10" s="188" customFormat="1" ht="18" customHeight="1" thickBot="1" x14ac:dyDescent="0.25">
      <c r="A14" s="384" t="s">
        <v>299</v>
      </c>
      <c r="B14" s="385"/>
      <c r="C14" s="175">
        <f t="shared" ref="C14:I14" si="2">SUM(C7:C13)</f>
        <v>3334476</v>
      </c>
      <c r="D14" s="175">
        <f t="shared" si="2"/>
        <v>0</v>
      </c>
      <c r="E14" s="175">
        <f t="shared" si="2"/>
        <v>0</v>
      </c>
      <c r="F14" s="175">
        <f t="shared" si="2"/>
        <v>0</v>
      </c>
      <c r="G14" s="174">
        <f t="shared" si="2"/>
        <v>0</v>
      </c>
      <c r="H14" s="174">
        <f t="shared" si="2"/>
        <v>0</v>
      </c>
      <c r="I14" s="172">
        <f t="shared" si="2"/>
        <v>3334476</v>
      </c>
      <c r="J14" s="357"/>
    </row>
    <row r="15" spans="1:10" s="182" customFormat="1" ht="18" customHeight="1" x14ac:dyDescent="0.2">
      <c r="A15" s="381" t="s">
        <v>298</v>
      </c>
      <c r="B15" s="382"/>
      <c r="C15" s="382"/>
      <c r="D15" s="382"/>
      <c r="E15" s="382"/>
      <c r="F15" s="382"/>
      <c r="G15" s="382"/>
      <c r="H15" s="382"/>
      <c r="I15" s="383"/>
      <c r="J15" s="357"/>
    </row>
    <row r="16" spans="1:10" s="182" customFormat="1" x14ac:dyDescent="0.2">
      <c r="A16" s="187" t="s">
        <v>117</v>
      </c>
      <c r="B16" s="186" t="s">
        <v>297</v>
      </c>
      <c r="C16" s="185"/>
      <c r="D16" s="185"/>
      <c r="E16" s="185"/>
      <c r="F16" s="185"/>
      <c r="G16" s="184"/>
      <c r="H16" s="177">
        <f>SUM(D16:G16)</f>
        <v>0</v>
      </c>
      <c r="I16" s="183">
        <f>C16+H16</f>
        <v>0</v>
      </c>
      <c r="J16" s="357"/>
    </row>
    <row r="17" spans="1:10" ht="13.5" thickBot="1" x14ac:dyDescent="0.25">
      <c r="A17" s="181" t="s">
        <v>77</v>
      </c>
      <c r="B17" s="180" t="s">
        <v>296</v>
      </c>
      <c r="C17" s="179"/>
      <c r="D17" s="179"/>
      <c r="E17" s="179"/>
      <c r="F17" s="179"/>
      <c r="G17" s="178"/>
      <c r="H17" s="177">
        <f>SUM(D17:G17)</f>
        <v>0</v>
      </c>
      <c r="I17" s="176">
        <f>C17+H17</f>
        <v>0</v>
      </c>
      <c r="J17" s="357"/>
    </row>
    <row r="18" spans="1:10" ht="15.95" customHeight="1" thickBot="1" x14ac:dyDescent="0.25">
      <c r="A18" s="384" t="s">
        <v>295</v>
      </c>
      <c r="B18" s="385"/>
      <c r="C18" s="175">
        <f t="shared" ref="C18:I18" si="3">SUM(C16:C17)</f>
        <v>0</v>
      </c>
      <c r="D18" s="175">
        <f t="shared" si="3"/>
        <v>0</v>
      </c>
      <c r="E18" s="175">
        <f t="shared" si="3"/>
        <v>0</v>
      </c>
      <c r="F18" s="175">
        <f t="shared" si="3"/>
        <v>0</v>
      </c>
      <c r="G18" s="174">
        <f t="shared" si="3"/>
        <v>0</v>
      </c>
      <c r="H18" s="174">
        <f t="shared" si="3"/>
        <v>0</v>
      </c>
      <c r="I18" s="172">
        <f t="shared" si="3"/>
        <v>0</v>
      </c>
      <c r="J18" s="357"/>
    </row>
    <row r="19" spans="1:10" ht="18" customHeight="1" thickBot="1" x14ac:dyDescent="0.25">
      <c r="A19" s="386" t="s">
        <v>294</v>
      </c>
      <c r="B19" s="387"/>
      <c r="C19" s="173">
        <f t="shared" ref="C19:I19" si="4">C14+C18</f>
        <v>3334476</v>
      </c>
      <c r="D19" s="173">
        <f t="shared" si="4"/>
        <v>0</v>
      </c>
      <c r="E19" s="173">
        <f t="shared" si="4"/>
        <v>0</v>
      </c>
      <c r="F19" s="173">
        <f t="shared" si="4"/>
        <v>0</v>
      </c>
      <c r="G19" s="173">
        <f t="shared" si="4"/>
        <v>0</v>
      </c>
      <c r="H19" s="173">
        <f t="shared" si="4"/>
        <v>0</v>
      </c>
      <c r="I19" s="172">
        <f t="shared" si="4"/>
        <v>3334476</v>
      </c>
      <c r="J19" s="357"/>
    </row>
  </sheetData>
  <sheetProtection sheet="1"/>
  <mergeCells count="13"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F95B3-A8D9-46BB-8FF3-18B87B0AEC5A}">
  <sheetPr>
    <tabColor rgb="FFFFFF00"/>
  </sheetPr>
  <dimension ref="A1:D34"/>
  <sheetViews>
    <sheetView zoomScale="120" zoomScaleNormal="120" workbookViewId="0">
      <selection activeCell="E15" sqref="E15"/>
    </sheetView>
  </sheetViews>
  <sheetFormatPr defaultRowHeight="12.75" x14ac:dyDescent="0.2"/>
  <cols>
    <col min="1" max="1" width="5.83203125" style="200" customWidth="1"/>
    <col min="2" max="2" width="55.83203125" style="199" customWidth="1"/>
    <col min="3" max="4" width="14.83203125" style="199" customWidth="1"/>
    <col min="5" max="16384" width="9.33203125" style="199"/>
  </cols>
  <sheetData>
    <row r="1" spans="1:4" ht="15" x14ac:dyDescent="0.2">
      <c r="A1" s="389" t="str">
        <f>CONCATENATE("5. tájékoztató tábla ",[1]Z_ALAPADATOK!A7," ",[1]Z_ALAPADATOK!B7," ",[1]Z_ALAPADATOK!C7," ",[1]Z_ALAPADATOK!D7," ",[1]Z_ALAPADATOK!E7," ",[1]Z_ALAPADATOK!F7," ",[1]Z_ALAPADATOK!G7," ",[1]Z_ALAPADATOK!H7)</f>
        <v>5. tájékoztató tábla a … / 2020. ( … ) önkormányzati rendelethez</v>
      </c>
      <c r="B1" s="389"/>
      <c r="C1" s="389"/>
      <c r="D1" s="389"/>
    </row>
    <row r="2" spans="1:4" x14ac:dyDescent="0.2">
      <c r="A2" s="224"/>
      <c r="B2" s="223"/>
      <c r="C2" s="223"/>
      <c r="D2" s="223"/>
    </row>
    <row r="3" spans="1:4" ht="15.75" x14ac:dyDescent="0.2">
      <c r="A3" s="368" t="s">
        <v>351</v>
      </c>
      <c r="B3" s="348"/>
      <c r="C3" s="348"/>
      <c r="D3" s="348"/>
    </row>
    <row r="4" spans="1:4" ht="15.75" x14ac:dyDescent="0.2">
      <c r="A4" s="368" t="s">
        <v>350</v>
      </c>
      <c r="B4" s="348"/>
      <c r="C4" s="348"/>
      <c r="D4" s="348"/>
    </row>
    <row r="5" spans="1:4" s="169" customFormat="1" ht="15.75" thickBot="1" x14ac:dyDescent="0.25">
      <c r="A5" s="171"/>
      <c r="B5" s="170"/>
      <c r="C5" s="170"/>
      <c r="D5" s="146"/>
    </row>
    <row r="6" spans="1:4" s="193" customFormat="1" ht="48" customHeight="1" thickBot="1" x14ac:dyDescent="0.25">
      <c r="A6" s="222" t="s">
        <v>318</v>
      </c>
      <c r="B6" s="198" t="s">
        <v>260</v>
      </c>
      <c r="C6" s="198" t="s">
        <v>349</v>
      </c>
      <c r="D6" s="221" t="s">
        <v>348</v>
      </c>
    </row>
    <row r="7" spans="1:4" s="193" customFormat="1" ht="14.1" customHeight="1" thickBot="1" x14ac:dyDescent="0.25">
      <c r="A7" s="220" t="s">
        <v>122</v>
      </c>
      <c r="B7" s="219" t="s">
        <v>121</v>
      </c>
      <c r="C7" s="219" t="s">
        <v>120</v>
      </c>
      <c r="D7" s="218" t="s">
        <v>277</v>
      </c>
    </row>
    <row r="8" spans="1:4" ht="18" customHeight="1" x14ac:dyDescent="0.2">
      <c r="A8" s="217" t="s">
        <v>117</v>
      </c>
      <c r="B8" s="216" t="s">
        <v>347</v>
      </c>
      <c r="C8" s="215"/>
      <c r="D8" s="214"/>
    </row>
    <row r="9" spans="1:4" ht="18" customHeight="1" x14ac:dyDescent="0.2">
      <c r="A9" s="211" t="s">
        <v>77</v>
      </c>
      <c r="B9" s="212" t="s">
        <v>346</v>
      </c>
      <c r="C9" s="209"/>
      <c r="D9" s="208"/>
    </row>
    <row r="10" spans="1:4" ht="18" customHeight="1" x14ac:dyDescent="0.2">
      <c r="A10" s="211" t="s">
        <v>49</v>
      </c>
      <c r="B10" s="212" t="s">
        <v>345</v>
      </c>
      <c r="C10" s="209"/>
      <c r="D10" s="208"/>
    </row>
    <row r="11" spans="1:4" ht="18" customHeight="1" x14ac:dyDescent="0.2">
      <c r="A11" s="211" t="s">
        <v>47</v>
      </c>
      <c r="B11" s="212" t="s">
        <v>344</v>
      </c>
      <c r="C11" s="209"/>
      <c r="D11" s="208"/>
    </row>
    <row r="12" spans="1:4" ht="18" customHeight="1" x14ac:dyDescent="0.2">
      <c r="A12" s="211" t="s">
        <v>39</v>
      </c>
      <c r="B12" s="212" t="s">
        <v>343</v>
      </c>
      <c r="C12" s="209"/>
      <c r="D12" s="208"/>
    </row>
    <row r="13" spans="1:4" ht="18" customHeight="1" x14ac:dyDescent="0.2">
      <c r="A13" s="211" t="s">
        <v>29</v>
      </c>
      <c r="B13" s="212" t="s">
        <v>342</v>
      </c>
      <c r="C13" s="209"/>
      <c r="D13" s="208"/>
    </row>
    <row r="14" spans="1:4" ht="18" customHeight="1" x14ac:dyDescent="0.2">
      <c r="A14" s="211" t="s">
        <v>19</v>
      </c>
      <c r="B14" s="213" t="s">
        <v>341</v>
      </c>
      <c r="C14" s="209"/>
      <c r="D14" s="208"/>
    </row>
    <row r="15" spans="1:4" ht="18" customHeight="1" x14ac:dyDescent="0.2">
      <c r="A15" s="211" t="s">
        <v>7</v>
      </c>
      <c r="B15" s="213" t="s">
        <v>340</v>
      </c>
      <c r="C15" s="209"/>
      <c r="D15" s="208"/>
    </row>
    <row r="16" spans="1:4" ht="18" customHeight="1" x14ac:dyDescent="0.2">
      <c r="A16" s="211" t="s">
        <v>5</v>
      </c>
      <c r="B16" s="213" t="s">
        <v>339</v>
      </c>
      <c r="C16" s="209"/>
      <c r="D16" s="208"/>
    </row>
    <row r="17" spans="1:4" ht="18" customHeight="1" x14ac:dyDescent="0.2">
      <c r="A17" s="211" t="s">
        <v>3</v>
      </c>
      <c r="B17" s="213" t="s">
        <v>338</v>
      </c>
      <c r="C17" s="209"/>
      <c r="D17" s="208"/>
    </row>
    <row r="18" spans="1:4" ht="22.5" x14ac:dyDescent="0.2">
      <c r="A18" s="211" t="s">
        <v>1</v>
      </c>
      <c r="B18" s="213" t="s">
        <v>337</v>
      </c>
      <c r="C18" s="209"/>
      <c r="D18" s="208"/>
    </row>
    <row r="19" spans="1:4" ht="18" customHeight="1" x14ac:dyDescent="0.2">
      <c r="A19" s="211" t="s">
        <v>267</v>
      </c>
      <c r="B19" s="212" t="s">
        <v>336</v>
      </c>
      <c r="C19" s="209">
        <v>200000</v>
      </c>
      <c r="D19" s="208">
        <v>202740</v>
      </c>
    </row>
    <row r="20" spans="1:4" ht="18" customHeight="1" x14ac:dyDescent="0.2">
      <c r="A20" s="211" t="s">
        <v>266</v>
      </c>
      <c r="B20" s="212" t="s">
        <v>335</v>
      </c>
      <c r="C20" s="209"/>
      <c r="D20" s="208"/>
    </row>
    <row r="21" spans="1:4" ht="18" customHeight="1" x14ac:dyDescent="0.2">
      <c r="A21" s="211" t="s">
        <v>264</v>
      </c>
      <c r="B21" s="212" t="s">
        <v>334</v>
      </c>
      <c r="C21" s="209"/>
      <c r="D21" s="208"/>
    </row>
    <row r="22" spans="1:4" ht="18" customHeight="1" x14ac:dyDescent="0.2">
      <c r="A22" s="211" t="s">
        <v>286</v>
      </c>
      <c r="B22" s="212" t="s">
        <v>333</v>
      </c>
      <c r="C22" s="209"/>
      <c r="D22" s="208"/>
    </row>
    <row r="23" spans="1:4" ht="18" customHeight="1" x14ac:dyDescent="0.2">
      <c r="A23" s="211" t="s">
        <v>332</v>
      </c>
      <c r="B23" s="212" t="s">
        <v>331</v>
      </c>
      <c r="C23" s="209"/>
      <c r="D23" s="208"/>
    </row>
    <row r="24" spans="1:4" ht="18" customHeight="1" x14ac:dyDescent="0.2">
      <c r="A24" s="211" t="s">
        <v>330</v>
      </c>
      <c r="B24" s="210"/>
      <c r="C24" s="209"/>
      <c r="D24" s="208"/>
    </row>
    <row r="25" spans="1:4" ht="18" customHeight="1" x14ac:dyDescent="0.2">
      <c r="A25" s="211" t="s">
        <v>329</v>
      </c>
      <c r="B25" s="210"/>
      <c r="C25" s="209"/>
      <c r="D25" s="208"/>
    </row>
    <row r="26" spans="1:4" ht="18" customHeight="1" x14ac:dyDescent="0.2">
      <c r="A26" s="211" t="s">
        <v>328</v>
      </c>
      <c r="B26" s="210"/>
      <c r="C26" s="209"/>
      <c r="D26" s="208"/>
    </row>
    <row r="27" spans="1:4" ht="18" customHeight="1" x14ac:dyDescent="0.2">
      <c r="A27" s="211" t="s">
        <v>327</v>
      </c>
      <c r="B27" s="210"/>
      <c r="C27" s="209"/>
      <c r="D27" s="208"/>
    </row>
    <row r="28" spans="1:4" ht="18" customHeight="1" x14ac:dyDescent="0.2">
      <c r="A28" s="211" t="s">
        <v>326</v>
      </c>
      <c r="B28" s="210"/>
      <c r="C28" s="209"/>
      <c r="D28" s="208"/>
    </row>
    <row r="29" spans="1:4" ht="18" customHeight="1" x14ac:dyDescent="0.2">
      <c r="A29" s="211" t="s">
        <v>325</v>
      </c>
      <c r="B29" s="210"/>
      <c r="C29" s="209"/>
      <c r="D29" s="208"/>
    </row>
    <row r="30" spans="1:4" ht="18" customHeight="1" x14ac:dyDescent="0.2">
      <c r="A30" s="211" t="s">
        <v>324</v>
      </c>
      <c r="B30" s="210"/>
      <c r="C30" s="209"/>
      <c r="D30" s="208"/>
    </row>
    <row r="31" spans="1:4" ht="18" customHeight="1" x14ac:dyDescent="0.2">
      <c r="A31" s="211" t="s">
        <v>323</v>
      </c>
      <c r="B31" s="210"/>
      <c r="C31" s="209"/>
      <c r="D31" s="208"/>
    </row>
    <row r="32" spans="1:4" ht="18" customHeight="1" thickBot="1" x14ac:dyDescent="0.25">
      <c r="A32" s="207" t="s">
        <v>322</v>
      </c>
      <c r="B32" s="206"/>
      <c r="C32" s="205"/>
      <c r="D32" s="204"/>
    </row>
    <row r="33" spans="1:4" ht="18" customHeight="1" thickBot="1" x14ac:dyDescent="0.25">
      <c r="A33" s="203" t="s">
        <v>321</v>
      </c>
      <c r="B33" s="202" t="s">
        <v>320</v>
      </c>
      <c r="C33" s="150">
        <f>+C8+C9+C10+C11+C12+C19+C20+C21+C22+C23+C24+C25+C26+C27+C28+C29+C30+C31+C32</f>
        <v>200000</v>
      </c>
      <c r="D33" s="149">
        <f>+D8+D9+D10+D11+D12+D19+D20+D21+D22+D23+D24+D25+D26+D27+D28+D29+D30+D31+D32</f>
        <v>202740</v>
      </c>
    </row>
    <row r="34" spans="1:4" ht="25.5" customHeight="1" x14ac:dyDescent="0.2">
      <c r="A34" s="201"/>
      <c r="B34" s="388" t="s">
        <v>319</v>
      </c>
      <c r="C34" s="388"/>
      <c r="D34" s="388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2C5E-8CC1-48CB-9F83-AE934A44E108}">
  <sheetPr>
    <tabColor rgb="FFFFFF00"/>
  </sheetPr>
  <dimension ref="A1:E41"/>
  <sheetViews>
    <sheetView tabSelected="1" zoomScale="112" zoomScaleNormal="112" workbookViewId="0">
      <selection activeCell="H34" sqref="H34"/>
    </sheetView>
  </sheetViews>
  <sheetFormatPr defaultRowHeight="12.75" x14ac:dyDescent="0.2"/>
  <cols>
    <col min="1" max="1" width="6.6640625" customWidth="1"/>
    <col min="2" max="2" width="40.83203125" customWidth="1"/>
    <col min="3" max="3" width="20.83203125" customWidth="1"/>
    <col min="4" max="5" width="12.83203125" customWidth="1"/>
  </cols>
  <sheetData>
    <row r="1" spans="1:5" ht="15" x14ac:dyDescent="0.25">
      <c r="A1" s="337" t="str">
        <f>CONCATENATE("6. tájékoztató tábla ",[1]Z_ALAPADATOK!A7," ",[1]Z_ALAPADATOK!B7," ",[1]Z_ALAPADATOK!C7," ",[1]Z_ALAPADATOK!D7," ",[1]Z_ALAPADATOK!E7," ",[1]Z_ALAPADATOK!F7," ",[1]Z_ALAPADATOK!G7," ",[1]Z_ALAPADATOK!H7)</f>
        <v>6. tájékoztató tábla a … / 2020. ( … ) önkormányzati rendelethez</v>
      </c>
      <c r="B1" s="337"/>
      <c r="C1" s="337"/>
      <c r="D1" s="337"/>
      <c r="E1" s="337"/>
    </row>
    <row r="2" spans="1:5" x14ac:dyDescent="0.2">
      <c r="A2" s="182"/>
      <c r="B2" s="182"/>
      <c r="C2" s="182"/>
      <c r="D2" s="182"/>
      <c r="E2" s="182"/>
    </row>
    <row r="3" spans="1:5" ht="15.75" x14ac:dyDescent="0.25">
      <c r="A3" s="392" t="s">
        <v>361</v>
      </c>
      <c r="B3" s="392"/>
      <c r="C3" s="392"/>
      <c r="D3" s="392"/>
      <c r="E3" s="392"/>
    </row>
    <row r="4" spans="1:5" ht="15.75" x14ac:dyDescent="0.25">
      <c r="A4" s="392" t="str">
        <f>CONCATENATE("A ",[1]Z_ALAPADATOK!B1,". évi céljelleggel juttatott támogatások felhasználásáról")</f>
        <v>A 2019. évi céljelleggel juttatott támogatások felhasználásáról</v>
      </c>
      <c r="B4" s="392"/>
      <c r="C4" s="392"/>
      <c r="D4" s="392"/>
      <c r="E4" s="392"/>
    </row>
    <row r="5" spans="1:5" x14ac:dyDescent="0.2">
      <c r="A5" s="182"/>
      <c r="B5" s="182"/>
      <c r="C5" s="182"/>
      <c r="D5" s="182"/>
      <c r="E5" s="182"/>
    </row>
    <row r="6" spans="1:5" ht="14.25" thickBot="1" x14ac:dyDescent="0.3">
      <c r="A6" s="182"/>
      <c r="B6" s="182"/>
      <c r="C6" s="242"/>
      <c r="D6" s="242"/>
      <c r="E6" s="242"/>
    </row>
    <row r="7" spans="1:5" ht="42.75" customHeight="1" thickBot="1" x14ac:dyDescent="0.25">
      <c r="A7" s="241" t="s">
        <v>126</v>
      </c>
      <c r="B7" s="240" t="s">
        <v>360</v>
      </c>
      <c r="C7" s="240" t="s">
        <v>359</v>
      </c>
      <c r="D7" s="239" t="s">
        <v>504</v>
      </c>
      <c r="E7" s="238" t="s">
        <v>505</v>
      </c>
    </row>
    <row r="8" spans="1:5" ht="15.95" customHeight="1" x14ac:dyDescent="0.2">
      <c r="A8" s="237" t="s">
        <v>117</v>
      </c>
      <c r="B8" s="236" t="s">
        <v>494</v>
      </c>
      <c r="C8" s="236"/>
      <c r="D8" s="426">
        <v>175000</v>
      </c>
      <c r="E8" s="235">
        <v>175000</v>
      </c>
    </row>
    <row r="9" spans="1:5" ht="15.95" customHeight="1" x14ac:dyDescent="0.2">
      <c r="A9" s="234" t="s">
        <v>77</v>
      </c>
      <c r="B9" s="233" t="s">
        <v>495</v>
      </c>
      <c r="C9" s="233"/>
      <c r="D9" s="427">
        <v>25000</v>
      </c>
      <c r="E9" s="231">
        <v>125000</v>
      </c>
    </row>
    <row r="10" spans="1:5" ht="15.95" customHeight="1" x14ac:dyDescent="0.2">
      <c r="A10" s="234" t="s">
        <v>49</v>
      </c>
      <c r="B10" s="233" t="s">
        <v>499</v>
      </c>
      <c r="C10" s="233"/>
      <c r="D10" s="427">
        <v>400000</v>
      </c>
      <c r="E10" s="231">
        <v>400000</v>
      </c>
    </row>
    <row r="11" spans="1:5" ht="15.95" customHeight="1" x14ac:dyDescent="0.2">
      <c r="A11" s="234" t="s">
        <v>47</v>
      </c>
      <c r="B11" s="233" t="s">
        <v>496</v>
      </c>
      <c r="C11" s="233"/>
      <c r="D11" s="427">
        <v>50000</v>
      </c>
      <c r="E11" s="231">
        <v>50000</v>
      </c>
    </row>
    <row r="12" spans="1:5" ht="15.95" customHeight="1" x14ac:dyDescent="0.2">
      <c r="A12" s="234" t="s">
        <v>39</v>
      </c>
      <c r="B12" s="233" t="s">
        <v>497</v>
      </c>
      <c r="C12" s="233"/>
      <c r="D12" s="427">
        <v>100000</v>
      </c>
      <c r="E12" s="231">
        <v>100000</v>
      </c>
    </row>
    <row r="13" spans="1:5" ht="15.95" customHeight="1" x14ac:dyDescent="0.2">
      <c r="A13" s="234" t="s">
        <v>29</v>
      </c>
      <c r="B13" s="233" t="s">
        <v>498</v>
      </c>
      <c r="C13" s="233"/>
      <c r="D13" s="427">
        <v>100000</v>
      </c>
      <c r="E13" s="231">
        <v>100000</v>
      </c>
    </row>
    <row r="14" spans="1:5" ht="15.95" customHeight="1" x14ac:dyDescent="0.2">
      <c r="A14" s="234" t="s">
        <v>19</v>
      </c>
      <c r="B14" s="233"/>
      <c r="C14" s="233"/>
      <c r="D14" s="319"/>
      <c r="E14" s="231"/>
    </row>
    <row r="15" spans="1:5" ht="15.95" customHeight="1" x14ac:dyDescent="0.2">
      <c r="A15" s="234" t="s">
        <v>7</v>
      </c>
      <c r="B15" s="233"/>
      <c r="C15" s="233"/>
      <c r="D15" s="232"/>
      <c r="E15" s="231"/>
    </row>
    <row r="16" spans="1:5" ht="15.95" customHeight="1" x14ac:dyDescent="0.2">
      <c r="A16" s="234" t="s">
        <v>5</v>
      </c>
      <c r="B16" s="233"/>
      <c r="C16" s="233"/>
      <c r="D16" s="232"/>
      <c r="E16" s="231"/>
    </row>
    <row r="17" spans="1:5" ht="15.95" customHeight="1" x14ac:dyDescent="0.2">
      <c r="A17" s="234" t="s">
        <v>3</v>
      </c>
      <c r="B17" s="233"/>
      <c r="C17" s="233"/>
      <c r="D17" s="232"/>
      <c r="E17" s="231"/>
    </row>
    <row r="18" spans="1:5" ht="15.95" customHeight="1" x14ac:dyDescent="0.2">
      <c r="A18" s="234" t="s">
        <v>1</v>
      </c>
      <c r="B18" s="233"/>
      <c r="C18" s="233"/>
      <c r="D18" s="232"/>
      <c r="E18" s="231"/>
    </row>
    <row r="19" spans="1:5" ht="15.95" customHeight="1" x14ac:dyDescent="0.2">
      <c r="A19" s="234" t="s">
        <v>267</v>
      </c>
      <c r="B19" s="233"/>
      <c r="C19" s="233"/>
      <c r="D19" s="232"/>
      <c r="E19" s="231"/>
    </row>
    <row r="20" spans="1:5" ht="15.95" customHeight="1" x14ac:dyDescent="0.2">
      <c r="A20" s="234" t="s">
        <v>266</v>
      </c>
      <c r="B20" s="233"/>
      <c r="C20" s="233"/>
      <c r="D20" s="232"/>
      <c r="E20" s="231"/>
    </row>
    <row r="21" spans="1:5" ht="15.95" customHeight="1" x14ac:dyDescent="0.2">
      <c r="A21" s="234" t="s">
        <v>264</v>
      </c>
      <c r="B21" s="233"/>
      <c r="C21" s="233"/>
      <c r="D21" s="232"/>
      <c r="E21" s="231"/>
    </row>
    <row r="22" spans="1:5" ht="15.95" customHeight="1" x14ac:dyDescent="0.2">
      <c r="A22" s="234" t="s">
        <v>286</v>
      </c>
      <c r="B22" s="233"/>
      <c r="C22" s="233"/>
      <c r="D22" s="232"/>
      <c r="E22" s="231"/>
    </row>
    <row r="23" spans="1:5" ht="15.95" customHeight="1" x14ac:dyDescent="0.2">
      <c r="A23" s="234" t="s">
        <v>332</v>
      </c>
      <c r="B23" s="233"/>
      <c r="C23" s="233"/>
      <c r="D23" s="232"/>
      <c r="E23" s="231"/>
    </row>
    <row r="24" spans="1:5" ht="15.95" customHeight="1" x14ac:dyDescent="0.2">
      <c r="A24" s="234" t="s">
        <v>330</v>
      </c>
      <c r="B24" s="233"/>
      <c r="C24" s="233"/>
      <c r="D24" s="232"/>
      <c r="E24" s="231"/>
    </row>
    <row r="25" spans="1:5" ht="15.95" customHeight="1" x14ac:dyDescent="0.2">
      <c r="A25" s="234" t="s">
        <v>329</v>
      </c>
      <c r="B25" s="233"/>
      <c r="C25" s="233"/>
      <c r="D25" s="232"/>
      <c r="E25" s="231"/>
    </row>
    <row r="26" spans="1:5" ht="15.95" customHeight="1" x14ac:dyDescent="0.2">
      <c r="A26" s="234" t="s">
        <v>328</v>
      </c>
      <c r="B26" s="233"/>
      <c r="C26" s="233"/>
      <c r="D26" s="232"/>
      <c r="E26" s="231"/>
    </row>
    <row r="27" spans="1:5" ht="15.95" customHeight="1" x14ac:dyDescent="0.2">
      <c r="A27" s="234" t="s">
        <v>327</v>
      </c>
      <c r="B27" s="233"/>
      <c r="C27" s="233"/>
      <c r="D27" s="232"/>
      <c r="E27" s="231"/>
    </row>
    <row r="28" spans="1:5" ht="15.95" customHeight="1" x14ac:dyDescent="0.2">
      <c r="A28" s="234" t="s">
        <v>326</v>
      </c>
      <c r="B28" s="233"/>
      <c r="C28" s="233"/>
      <c r="D28" s="232"/>
      <c r="E28" s="231"/>
    </row>
    <row r="29" spans="1:5" ht="15.95" customHeight="1" x14ac:dyDescent="0.2">
      <c r="A29" s="234" t="s">
        <v>325</v>
      </c>
      <c r="B29" s="233"/>
      <c r="C29" s="233"/>
      <c r="D29" s="232"/>
      <c r="E29" s="231"/>
    </row>
    <row r="30" spans="1:5" ht="15.95" customHeight="1" x14ac:dyDescent="0.2">
      <c r="A30" s="234" t="s">
        <v>324</v>
      </c>
      <c r="B30" s="233"/>
      <c r="C30" s="233"/>
      <c r="D30" s="232"/>
      <c r="E30" s="231"/>
    </row>
    <row r="31" spans="1:5" ht="15.95" customHeight="1" x14ac:dyDescent="0.2">
      <c r="A31" s="234" t="s">
        <v>323</v>
      </c>
      <c r="B31" s="233"/>
      <c r="C31" s="233"/>
      <c r="D31" s="232"/>
      <c r="E31" s="231"/>
    </row>
    <row r="32" spans="1:5" ht="15.95" customHeight="1" x14ac:dyDescent="0.2">
      <c r="A32" s="234" t="s">
        <v>322</v>
      </c>
      <c r="B32" s="233"/>
      <c r="C32" s="233"/>
      <c r="D32" s="232"/>
      <c r="E32" s="231"/>
    </row>
    <row r="33" spans="1:5" ht="15.95" customHeight="1" x14ac:dyDescent="0.2">
      <c r="A33" s="234" t="s">
        <v>321</v>
      </c>
      <c r="B33" s="233"/>
      <c r="C33" s="233"/>
      <c r="D33" s="232"/>
      <c r="E33" s="231"/>
    </row>
    <row r="34" spans="1:5" ht="15.95" customHeight="1" x14ac:dyDescent="0.2">
      <c r="A34" s="234" t="s">
        <v>358</v>
      </c>
      <c r="B34" s="233"/>
      <c r="C34" s="233"/>
      <c r="D34" s="232"/>
      <c r="E34" s="231"/>
    </row>
    <row r="35" spans="1:5" ht="15.95" customHeight="1" x14ac:dyDescent="0.2">
      <c r="A35" s="234" t="s">
        <v>357</v>
      </c>
      <c r="B35" s="233"/>
      <c r="C35" s="233"/>
      <c r="D35" s="232"/>
      <c r="E35" s="231"/>
    </row>
    <row r="36" spans="1:5" ht="15.95" customHeight="1" x14ac:dyDescent="0.2">
      <c r="A36" s="234" t="s">
        <v>356</v>
      </c>
      <c r="B36" s="233"/>
      <c r="C36" s="233"/>
      <c r="D36" s="232"/>
      <c r="E36" s="231"/>
    </row>
    <row r="37" spans="1:5" ht="15.95" customHeight="1" x14ac:dyDescent="0.2">
      <c r="A37" s="234" t="s">
        <v>355</v>
      </c>
      <c r="B37" s="233"/>
      <c r="C37" s="233"/>
      <c r="D37" s="232"/>
      <c r="E37" s="231"/>
    </row>
    <row r="38" spans="1:5" ht="15.95" customHeight="1" x14ac:dyDescent="0.2">
      <c r="A38" s="234" t="s">
        <v>354</v>
      </c>
      <c r="B38" s="233"/>
      <c r="C38" s="233"/>
      <c r="D38" s="232"/>
      <c r="E38" s="231"/>
    </row>
    <row r="39" spans="1:5" ht="15.95" customHeight="1" x14ac:dyDescent="0.2">
      <c r="A39" s="234" t="s">
        <v>353</v>
      </c>
      <c r="B39" s="233"/>
      <c r="C39" s="233"/>
      <c r="D39" s="232"/>
      <c r="E39" s="231"/>
    </row>
    <row r="40" spans="1:5" ht="15.95" customHeight="1" thickBot="1" x14ac:dyDescent="0.25">
      <c r="A40" s="230" t="s">
        <v>352</v>
      </c>
      <c r="B40" s="229"/>
      <c r="C40" s="229"/>
      <c r="D40" s="228"/>
      <c r="E40" s="227"/>
    </row>
    <row r="41" spans="1:5" ht="15.95" customHeight="1" thickBot="1" x14ac:dyDescent="0.25">
      <c r="A41" s="390" t="s">
        <v>320</v>
      </c>
      <c r="B41" s="391"/>
      <c r="C41" s="226"/>
      <c r="D41" s="103">
        <f>SUM(D8:D40)</f>
        <v>850000</v>
      </c>
      <c r="E41" s="225">
        <f>SUM(E8:E40)</f>
        <v>950000</v>
      </c>
    </row>
  </sheetData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6DAE-FE8E-4B4D-910A-0023E9F96CEF}">
  <sheetPr>
    <tabColor rgb="FFFFFF00"/>
  </sheetPr>
  <dimension ref="A1:E76"/>
  <sheetViews>
    <sheetView zoomScale="120" zoomScaleNormal="120" zoomScaleSheetLayoutView="120" workbookViewId="0">
      <selection activeCell="G81" sqref="G81"/>
    </sheetView>
  </sheetViews>
  <sheetFormatPr defaultColWidth="12" defaultRowHeight="15.75" x14ac:dyDescent="0.25"/>
  <cols>
    <col min="1" max="1" width="67.1640625" style="243" customWidth="1"/>
    <col min="2" max="2" width="6.1640625" style="245" customWidth="1"/>
    <col min="3" max="4" width="12.1640625" style="243" customWidth="1"/>
    <col min="5" max="5" width="12.1640625" style="244" customWidth="1"/>
    <col min="6" max="16384" width="12" style="243"/>
  </cols>
  <sheetData>
    <row r="1" spans="1:5" x14ac:dyDescent="0.25">
      <c r="A1" s="394" t="str">
        <f>CONCATENATE("7.1. tájékoztató tábla ",[1]Z_ALAPADATOK!A7," ",[1]Z_ALAPADATOK!B7," ",[1]Z_ALAPADATOK!C7," ",[1]Z_ALAPADATOK!D7," ",[1]Z_ALAPADATOK!E7," ",[1]Z_ALAPADATOK!F7," ",[1]Z_ALAPADATOK!G7," ",[1]Z_ALAPADATOK!H7)</f>
        <v>7.1. tájékoztató tábla a … / 2020. ( … ) önkormányzati rendelethez</v>
      </c>
      <c r="B1" s="337"/>
      <c r="C1" s="337"/>
      <c r="D1" s="337"/>
      <c r="E1" s="337"/>
    </row>
    <row r="2" spans="1:5" x14ac:dyDescent="0.25">
      <c r="A2" s="395" t="s">
        <v>468</v>
      </c>
      <c r="B2" s="396"/>
      <c r="C2" s="396"/>
      <c r="D2" s="396"/>
      <c r="E2" s="396"/>
    </row>
    <row r="3" spans="1:5" ht="16.5" customHeight="1" x14ac:dyDescent="0.25">
      <c r="A3" s="395" t="s">
        <v>467</v>
      </c>
      <c r="B3" s="396"/>
      <c r="C3" s="396"/>
      <c r="D3" s="396"/>
      <c r="E3" s="396"/>
    </row>
    <row r="4" spans="1:5" ht="16.5" customHeight="1" x14ac:dyDescent="0.25">
      <c r="A4" s="397" t="str">
        <f>CONCATENATE([1]Z_ALAPADATOK!B1,". év")</f>
        <v>2019. év</v>
      </c>
      <c r="B4" s="398"/>
      <c r="C4" s="398"/>
      <c r="D4" s="398"/>
      <c r="E4" s="398"/>
    </row>
    <row r="5" spans="1:5" ht="16.5" customHeight="1" thickBot="1" x14ac:dyDescent="0.3">
      <c r="A5" s="274"/>
      <c r="B5" s="273"/>
      <c r="C5" s="399"/>
      <c r="D5" s="399"/>
      <c r="E5" s="399"/>
    </row>
    <row r="6" spans="1:5" ht="15.75" customHeight="1" x14ac:dyDescent="0.25">
      <c r="A6" s="400" t="s">
        <v>466</v>
      </c>
      <c r="B6" s="403" t="s">
        <v>465</v>
      </c>
      <c r="C6" s="406" t="s">
        <v>464</v>
      </c>
      <c r="D6" s="406" t="s">
        <v>463</v>
      </c>
      <c r="E6" s="408" t="s">
        <v>462</v>
      </c>
    </row>
    <row r="7" spans="1:5" ht="11.25" customHeight="1" x14ac:dyDescent="0.25">
      <c r="A7" s="401"/>
      <c r="B7" s="404"/>
      <c r="C7" s="407"/>
      <c r="D7" s="407"/>
      <c r="E7" s="409"/>
    </row>
    <row r="8" spans="1:5" x14ac:dyDescent="0.25">
      <c r="A8" s="402"/>
      <c r="B8" s="405"/>
      <c r="C8" s="410" t="s">
        <v>461</v>
      </c>
      <c r="D8" s="410"/>
      <c r="E8" s="411"/>
    </row>
    <row r="9" spans="1:5" s="269" customFormat="1" ht="16.5" thickBot="1" x14ac:dyDescent="0.25">
      <c r="A9" s="272" t="s">
        <v>460</v>
      </c>
      <c r="B9" s="271" t="s">
        <v>121</v>
      </c>
      <c r="C9" s="271" t="s">
        <v>120</v>
      </c>
      <c r="D9" s="271" t="s">
        <v>277</v>
      </c>
      <c r="E9" s="270" t="s">
        <v>119</v>
      </c>
    </row>
    <row r="10" spans="1:5" s="249" customFormat="1" x14ac:dyDescent="0.2">
      <c r="A10" s="268" t="s">
        <v>459</v>
      </c>
      <c r="B10" s="267" t="s">
        <v>458</v>
      </c>
      <c r="C10" s="266"/>
      <c r="D10" s="266"/>
      <c r="E10" s="265"/>
    </row>
    <row r="11" spans="1:5" s="249" customFormat="1" x14ac:dyDescent="0.2">
      <c r="A11" s="257" t="s">
        <v>457</v>
      </c>
      <c r="B11" s="256" t="s">
        <v>456</v>
      </c>
      <c r="C11" s="264">
        <f>+C12+C17+C22+C27+C32</f>
        <v>0</v>
      </c>
      <c r="D11" s="264">
        <f>+D12+D17+D22+D27+D32</f>
        <v>1665044428</v>
      </c>
      <c r="E11" s="263">
        <f>+E12+E17+E22+E27+E32</f>
        <v>0</v>
      </c>
    </row>
    <row r="12" spans="1:5" s="249" customFormat="1" x14ac:dyDescent="0.2">
      <c r="A12" s="257" t="s">
        <v>455</v>
      </c>
      <c r="B12" s="256" t="s">
        <v>454</v>
      </c>
      <c r="C12" s="264">
        <f>+C13+C14+C15+C16</f>
        <v>0</v>
      </c>
      <c r="D12" s="264">
        <v>1042529959</v>
      </c>
      <c r="E12" s="263">
        <f>+E13+E14+E15+E16</f>
        <v>0</v>
      </c>
    </row>
    <row r="13" spans="1:5" s="249" customFormat="1" x14ac:dyDescent="0.2">
      <c r="A13" s="260" t="s">
        <v>453</v>
      </c>
      <c r="B13" s="256" t="s">
        <v>452</v>
      </c>
      <c r="C13" s="262"/>
      <c r="D13" s="262"/>
      <c r="E13" s="261"/>
    </row>
    <row r="14" spans="1:5" s="249" customFormat="1" ht="26.45" customHeight="1" x14ac:dyDescent="0.2">
      <c r="A14" s="260" t="s">
        <v>451</v>
      </c>
      <c r="B14" s="256" t="s">
        <v>450</v>
      </c>
      <c r="C14" s="255"/>
      <c r="D14" s="255"/>
      <c r="E14" s="254"/>
    </row>
    <row r="15" spans="1:5" s="249" customFormat="1" x14ac:dyDescent="0.2">
      <c r="A15" s="260" t="s">
        <v>449</v>
      </c>
      <c r="B15" s="256" t="s">
        <v>448</v>
      </c>
      <c r="C15" s="255"/>
      <c r="D15" s="255"/>
      <c r="E15" s="254"/>
    </row>
    <row r="16" spans="1:5" s="249" customFormat="1" x14ac:dyDescent="0.2">
      <c r="A16" s="260" t="s">
        <v>447</v>
      </c>
      <c r="B16" s="256" t="s">
        <v>446</v>
      </c>
      <c r="C16" s="255"/>
      <c r="D16" s="255"/>
      <c r="E16" s="254"/>
    </row>
    <row r="17" spans="1:5" s="249" customFormat="1" x14ac:dyDescent="0.2">
      <c r="A17" s="257" t="s">
        <v>445</v>
      </c>
      <c r="B17" s="256" t="s">
        <v>444</v>
      </c>
      <c r="C17" s="259">
        <f>+C18+C19+C20+C21</f>
        <v>0</v>
      </c>
      <c r="D17" s="259">
        <v>32182008</v>
      </c>
      <c r="E17" s="258">
        <f>+E18+E19+E20+E21</f>
        <v>0</v>
      </c>
    </row>
    <row r="18" spans="1:5" s="249" customFormat="1" x14ac:dyDescent="0.2">
      <c r="A18" s="260" t="s">
        <v>443</v>
      </c>
      <c r="B18" s="256" t="s">
        <v>442</v>
      </c>
      <c r="C18" s="255"/>
      <c r="D18" s="255"/>
      <c r="E18" s="254"/>
    </row>
    <row r="19" spans="1:5" s="249" customFormat="1" ht="22.5" x14ac:dyDescent="0.2">
      <c r="A19" s="260" t="s">
        <v>441</v>
      </c>
      <c r="B19" s="256" t="s">
        <v>3</v>
      </c>
      <c r="C19" s="255"/>
      <c r="D19" s="255"/>
      <c r="E19" s="254"/>
    </row>
    <row r="20" spans="1:5" s="249" customFormat="1" x14ac:dyDescent="0.2">
      <c r="A20" s="260" t="s">
        <v>440</v>
      </c>
      <c r="B20" s="256" t="s">
        <v>1</v>
      </c>
      <c r="C20" s="255"/>
      <c r="D20" s="255"/>
      <c r="E20" s="254"/>
    </row>
    <row r="21" spans="1:5" s="249" customFormat="1" x14ac:dyDescent="0.2">
      <c r="A21" s="260" t="s">
        <v>439</v>
      </c>
      <c r="B21" s="256" t="s">
        <v>267</v>
      </c>
      <c r="C21" s="255"/>
      <c r="D21" s="255"/>
      <c r="E21" s="254"/>
    </row>
    <row r="22" spans="1:5" s="249" customFormat="1" x14ac:dyDescent="0.2">
      <c r="A22" s="257" t="s">
        <v>438</v>
      </c>
      <c r="B22" s="256" t="s">
        <v>266</v>
      </c>
      <c r="C22" s="259">
        <f>+C23+C24+C25+C26</f>
        <v>0</v>
      </c>
      <c r="D22" s="259">
        <v>0</v>
      </c>
      <c r="E22" s="258">
        <f>+E23+E24+E25+E26</f>
        <v>0</v>
      </c>
    </row>
    <row r="23" spans="1:5" s="249" customFormat="1" x14ac:dyDescent="0.2">
      <c r="A23" s="260" t="s">
        <v>437</v>
      </c>
      <c r="B23" s="256" t="s">
        <v>264</v>
      </c>
      <c r="C23" s="255"/>
      <c r="D23" s="255"/>
      <c r="E23" s="254"/>
    </row>
    <row r="24" spans="1:5" s="249" customFormat="1" x14ac:dyDescent="0.2">
      <c r="A24" s="260" t="s">
        <v>436</v>
      </c>
      <c r="B24" s="256" t="s">
        <v>286</v>
      </c>
      <c r="C24" s="255"/>
      <c r="D24" s="255"/>
      <c r="E24" s="254"/>
    </row>
    <row r="25" spans="1:5" s="249" customFormat="1" x14ac:dyDescent="0.2">
      <c r="A25" s="260" t="s">
        <v>435</v>
      </c>
      <c r="B25" s="256" t="s">
        <v>332</v>
      </c>
      <c r="C25" s="255"/>
      <c r="D25" s="255"/>
      <c r="E25" s="254"/>
    </row>
    <row r="26" spans="1:5" s="249" customFormat="1" x14ac:dyDescent="0.2">
      <c r="A26" s="260" t="s">
        <v>434</v>
      </c>
      <c r="B26" s="256" t="s">
        <v>330</v>
      </c>
      <c r="C26" s="255"/>
      <c r="D26" s="255"/>
      <c r="E26" s="254"/>
    </row>
    <row r="27" spans="1:5" s="249" customFormat="1" x14ac:dyDescent="0.2">
      <c r="A27" s="257" t="s">
        <v>433</v>
      </c>
      <c r="B27" s="256" t="s">
        <v>329</v>
      </c>
      <c r="C27" s="259">
        <f>+C28+C29+C30+C31</f>
        <v>0</v>
      </c>
      <c r="D27" s="259">
        <v>590332461</v>
      </c>
      <c r="E27" s="258">
        <f>+E28+E29+E30+E31</f>
        <v>0</v>
      </c>
    </row>
    <row r="28" spans="1:5" s="249" customFormat="1" x14ac:dyDescent="0.2">
      <c r="A28" s="260" t="s">
        <v>432</v>
      </c>
      <c r="B28" s="256" t="s">
        <v>328</v>
      </c>
      <c r="C28" s="255"/>
      <c r="D28" s="255"/>
      <c r="E28" s="254"/>
    </row>
    <row r="29" spans="1:5" s="249" customFormat="1" x14ac:dyDescent="0.2">
      <c r="A29" s="260" t="s">
        <v>431</v>
      </c>
      <c r="B29" s="256" t="s">
        <v>327</v>
      </c>
      <c r="C29" s="255"/>
      <c r="D29" s="255"/>
      <c r="E29" s="254"/>
    </row>
    <row r="30" spans="1:5" s="249" customFormat="1" x14ac:dyDescent="0.2">
      <c r="A30" s="260" t="s">
        <v>430</v>
      </c>
      <c r="B30" s="256" t="s">
        <v>326</v>
      </c>
      <c r="C30" s="255"/>
      <c r="D30" s="255"/>
      <c r="E30" s="254"/>
    </row>
    <row r="31" spans="1:5" s="249" customFormat="1" x14ac:dyDescent="0.2">
      <c r="A31" s="260" t="s">
        <v>429</v>
      </c>
      <c r="B31" s="256" t="s">
        <v>325</v>
      </c>
      <c r="C31" s="255"/>
      <c r="D31" s="255"/>
      <c r="E31" s="254"/>
    </row>
    <row r="32" spans="1:5" s="249" customFormat="1" x14ac:dyDescent="0.2">
      <c r="A32" s="257" t="s">
        <v>428</v>
      </c>
      <c r="B32" s="256" t="s">
        <v>324</v>
      </c>
      <c r="C32" s="259">
        <f>+C33+C34+C35+C36</f>
        <v>0</v>
      </c>
      <c r="D32" s="259">
        <f>+D33+D34+D35+D36</f>
        <v>0</v>
      </c>
      <c r="E32" s="258">
        <f>+E33+E34+E35+E36</f>
        <v>0</v>
      </c>
    </row>
    <row r="33" spans="1:5" s="249" customFormat="1" x14ac:dyDescent="0.2">
      <c r="A33" s="260" t="s">
        <v>427</v>
      </c>
      <c r="B33" s="256" t="s">
        <v>323</v>
      </c>
      <c r="C33" s="255"/>
      <c r="D33" s="255"/>
      <c r="E33" s="254"/>
    </row>
    <row r="34" spans="1:5" s="249" customFormat="1" ht="22.5" x14ac:dyDescent="0.2">
      <c r="A34" s="260" t="s">
        <v>426</v>
      </c>
      <c r="B34" s="256" t="s">
        <v>322</v>
      </c>
      <c r="C34" s="255"/>
      <c r="D34" s="255"/>
      <c r="E34" s="254"/>
    </row>
    <row r="35" spans="1:5" s="249" customFormat="1" x14ac:dyDescent="0.2">
      <c r="A35" s="260" t="s">
        <v>425</v>
      </c>
      <c r="B35" s="256" t="s">
        <v>321</v>
      </c>
      <c r="C35" s="255"/>
      <c r="D35" s="255"/>
      <c r="E35" s="254"/>
    </row>
    <row r="36" spans="1:5" s="249" customFormat="1" x14ac:dyDescent="0.2">
      <c r="A36" s="260" t="s">
        <v>424</v>
      </c>
      <c r="B36" s="256" t="s">
        <v>358</v>
      </c>
      <c r="C36" s="255"/>
      <c r="D36" s="255"/>
      <c r="E36" s="254"/>
    </row>
    <row r="37" spans="1:5" s="249" customFormat="1" x14ac:dyDescent="0.2">
      <c r="A37" s="257" t="s">
        <v>423</v>
      </c>
      <c r="B37" s="256" t="s">
        <v>357</v>
      </c>
      <c r="C37" s="259">
        <f>+C38+C43+C48</f>
        <v>0</v>
      </c>
      <c r="D37" s="259">
        <f>+D38+D43+D48</f>
        <v>38200</v>
      </c>
      <c r="E37" s="258">
        <f>+E38+E43+E48</f>
        <v>0</v>
      </c>
    </row>
    <row r="38" spans="1:5" s="249" customFormat="1" x14ac:dyDescent="0.2">
      <c r="A38" s="257" t="s">
        <v>422</v>
      </c>
      <c r="B38" s="256" t="s">
        <v>356</v>
      </c>
      <c r="C38" s="259">
        <f>+C39+C40+C41+C42</f>
        <v>0</v>
      </c>
      <c r="D38" s="259">
        <v>38200</v>
      </c>
      <c r="E38" s="258">
        <f>+E39+E40+E41+E42</f>
        <v>0</v>
      </c>
    </row>
    <row r="39" spans="1:5" s="249" customFormat="1" x14ac:dyDescent="0.2">
      <c r="A39" s="260" t="s">
        <v>421</v>
      </c>
      <c r="B39" s="256" t="s">
        <v>355</v>
      </c>
      <c r="C39" s="255"/>
      <c r="D39" s="255"/>
      <c r="E39" s="254"/>
    </row>
    <row r="40" spans="1:5" s="249" customFormat="1" x14ac:dyDescent="0.2">
      <c r="A40" s="260" t="s">
        <v>420</v>
      </c>
      <c r="B40" s="256" t="s">
        <v>354</v>
      </c>
      <c r="C40" s="255"/>
      <c r="D40" s="255"/>
      <c r="E40" s="254"/>
    </row>
    <row r="41" spans="1:5" s="249" customFormat="1" x14ac:dyDescent="0.2">
      <c r="A41" s="260" t="s">
        <v>419</v>
      </c>
      <c r="B41" s="256" t="s">
        <v>353</v>
      </c>
      <c r="C41" s="255"/>
      <c r="D41" s="255"/>
      <c r="E41" s="254"/>
    </row>
    <row r="42" spans="1:5" s="249" customFormat="1" x14ac:dyDescent="0.2">
      <c r="A42" s="260" t="s">
        <v>418</v>
      </c>
      <c r="B42" s="256" t="s">
        <v>352</v>
      </c>
      <c r="C42" s="255"/>
      <c r="D42" s="255"/>
      <c r="E42" s="254"/>
    </row>
    <row r="43" spans="1:5" s="249" customFormat="1" x14ac:dyDescent="0.2">
      <c r="A43" s="257" t="s">
        <v>417</v>
      </c>
      <c r="B43" s="256" t="s">
        <v>416</v>
      </c>
      <c r="C43" s="259">
        <f>+C44+C45+C46+C47</f>
        <v>0</v>
      </c>
      <c r="D43" s="259">
        <f>+D44+D45+D46+D47</f>
        <v>0</v>
      </c>
      <c r="E43" s="258">
        <f>+E44+E45+E46+E47</f>
        <v>0</v>
      </c>
    </row>
    <row r="44" spans="1:5" s="249" customFormat="1" x14ac:dyDescent="0.2">
      <c r="A44" s="260" t="s">
        <v>415</v>
      </c>
      <c r="B44" s="256" t="s">
        <v>414</v>
      </c>
      <c r="C44" s="255"/>
      <c r="D44" s="255"/>
      <c r="E44" s="254"/>
    </row>
    <row r="45" spans="1:5" s="249" customFormat="1" ht="22.5" x14ac:dyDescent="0.2">
      <c r="A45" s="260" t="s">
        <v>413</v>
      </c>
      <c r="B45" s="256" t="s">
        <v>412</v>
      </c>
      <c r="C45" s="255"/>
      <c r="D45" s="255"/>
      <c r="E45" s="254"/>
    </row>
    <row r="46" spans="1:5" s="249" customFormat="1" x14ac:dyDescent="0.2">
      <c r="A46" s="260" t="s">
        <v>411</v>
      </c>
      <c r="B46" s="256" t="s">
        <v>410</v>
      </c>
      <c r="C46" s="255"/>
      <c r="D46" s="255"/>
      <c r="E46" s="254"/>
    </row>
    <row r="47" spans="1:5" s="249" customFormat="1" x14ac:dyDescent="0.2">
      <c r="A47" s="260" t="s">
        <v>409</v>
      </c>
      <c r="B47" s="256" t="s">
        <v>408</v>
      </c>
      <c r="C47" s="255"/>
      <c r="D47" s="255"/>
      <c r="E47" s="254"/>
    </row>
    <row r="48" spans="1:5" s="249" customFormat="1" x14ac:dyDescent="0.2">
      <c r="A48" s="257" t="s">
        <v>407</v>
      </c>
      <c r="B48" s="256" t="s">
        <v>406</v>
      </c>
      <c r="C48" s="259">
        <f>+C49+C50+C51+C52</f>
        <v>0</v>
      </c>
      <c r="D48" s="259">
        <f>+D49+D50+D51+D52</f>
        <v>0</v>
      </c>
      <c r="E48" s="258">
        <f>+E49+E50+E51+E52</f>
        <v>0</v>
      </c>
    </row>
    <row r="49" spans="1:5" s="249" customFormat="1" x14ac:dyDescent="0.2">
      <c r="A49" s="260" t="s">
        <v>405</v>
      </c>
      <c r="B49" s="256" t="s">
        <v>404</v>
      </c>
      <c r="C49" s="255"/>
      <c r="D49" s="255"/>
      <c r="E49" s="254"/>
    </row>
    <row r="50" spans="1:5" s="249" customFormat="1" ht="22.5" x14ac:dyDescent="0.2">
      <c r="A50" s="260" t="s">
        <v>403</v>
      </c>
      <c r="B50" s="256" t="s">
        <v>402</v>
      </c>
      <c r="C50" s="255"/>
      <c r="D50" s="255"/>
      <c r="E50" s="254"/>
    </row>
    <row r="51" spans="1:5" s="249" customFormat="1" x14ac:dyDescent="0.2">
      <c r="A51" s="260" t="s">
        <v>401</v>
      </c>
      <c r="B51" s="256" t="s">
        <v>400</v>
      </c>
      <c r="C51" s="255"/>
      <c r="D51" s="255"/>
      <c r="E51" s="254"/>
    </row>
    <row r="52" spans="1:5" s="249" customFormat="1" x14ac:dyDescent="0.2">
      <c r="A52" s="260" t="s">
        <v>399</v>
      </c>
      <c r="B52" s="256" t="s">
        <v>398</v>
      </c>
      <c r="C52" s="255"/>
      <c r="D52" s="255"/>
      <c r="E52" s="254"/>
    </row>
    <row r="53" spans="1:5" s="249" customFormat="1" x14ac:dyDescent="0.2">
      <c r="A53" s="257" t="s">
        <v>397</v>
      </c>
      <c r="B53" s="256" t="s">
        <v>396</v>
      </c>
      <c r="C53" s="255"/>
      <c r="D53" s="255">
        <v>246387610</v>
      </c>
      <c r="E53" s="254"/>
    </row>
    <row r="54" spans="1:5" s="249" customFormat="1" ht="21" x14ac:dyDescent="0.2">
      <c r="A54" s="257" t="s">
        <v>395</v>
      </c>
      <c r="B54" s="256" t="s">
        <v>394</v>
      </c>
      <c r="C54" s="259">
        <f>+C10+C11+C37+C53</f>
        <v>0</v>
      </c>
      <c r="D54" s="259">
        <f>+D10+D11+D37+D53</f>
        <v>1911470238</v>
      </c>
      <c r="E54" s="258">
        <f>+E10+E11+E37+E53</f>
        <v>0</v>
      </c>
    </row>
    <row r="55" spans="1:5" s="249" customFormat="1" x14ac:dyDescent="0.2">
      <c r="A55" s="257" t="s">
        <v>393</v>
      </c>
      <c r="B55" s="256" t="s">
        <v>392</v>
      </c>
      <c r="C55" s="255"/>
      <c r="D55" s="255">
        <v>13283641</v>
      </c>
      <c r="E55" s="254"/>
    </row>
    <row r="56" spans="1:5" s="249" customFormat="1" x14ac:dyDescent="0.2">
      <c r="A56" s="257" t="s">
        <v>391</v>
      </c>
      <c r="B56" s="256" t="s">
        <v>390</v>
      </c>
      <c r="C56" s="255"/>
      <c r="D56" s="255"/>
      <c r="E56" s="254"/>
    </row>
    <row r="57" spans="1:5" s="249" customFormat="1" x14ac:dyDescent="0.2">
      <c r="A57" s="257" t="s">
        <v>389</v>
      </c>
      <c r="B57" s="256" t="s">
        <v>388</v>
      </c>
      <c r="C57" s="259">
        <f>+C55+C56</f>
        <v>0</v>
      </c>
      <c r="D57" s="259">
        <f>+D55+D56</f>
        <v>13283641</v>
      </c>
      <c r="E57" s="258">
        <f>+E55+E56</f>
        <v>0</v>
      </c>
    </row>
    <row r="58" spans="1:5" s="249" customFormat="1" x14ac:dyDescent="0.2">
      <c r="A58" s="257" t="s">
        <v>387</v>
      </c>
      <c r="B58" s="256" t="s">
        <v>386</v>
      </c>
      <c r="C58" s="255"/>
      <c r="D58" s="255"/>
      <c r="E58" s="254"/>
    </row>
    <row r="59" spans="1:5" s="249" customFormat="1" x14ac:dyDescent="0.2">
      <c r="A59" s="257" t="s">
        <v>385</v>
      </c>
      <c r="B59" s="256" t="s">
        <v>384</v>
      </c>
      <c r="C59" s="255"/>
      <c r="D59" s="255">
        <v>275075</v>
      </c>
      <c r="E59" s="254"/>
    </row>
    <row r="60" spans="1:5" s="249" customFormat="1" x14ac:dyDescent="0.2">
      <c r="A60" s="257" t="s">
        <v>383</v>
      </c>
      <c r="B60" s="256" t="s">
        <v>382</v>
      </c>
      <c r="C60" s="255"/>
      <c r="D60" s="255">
        <v>291873860</v>
      </c>
      <c r="E60" s="254"/>
    </row>
    <row r="61" spans="1:5" s="249" customFormat="1" x14ac:dyDescent="0.2">
      <c r="A61" s="257" t="s">
        <v>381</v>
      </c>
      <c r="B61" s="256" t="s">
        <v>380</v>
      </c>
      <c r="C61" s="255"/>
      <c r="D61" s="255"/>
      <c r="E61" s="254"/>
    </row>
    <row r="62" spans="1:5" s="249" customFormat="1" x14ac:dyDescent="0.2">
      <c r="A62" s="257" t="s">
        <v>379</v>
      </c>
      <c r="B62" s="256" t="s">
        <v>378</v>
      </c>
      <c r="C62" s="259">
        <f>+C58+C59+C60+C61</f>
        <v>0</v>
      </c>
      <c r="D62" s="259">
        <f>+D58+D59+D60+D61</f>
        <v>292148935</v>
      </c>
      <c r="E62" s="258">
        <f>+E58+E59+E60+E61</f>
        <v>0</v>
      </c>
    </row>
    <row r="63" spans="1:5" s="249" customFormat="1" x14ac:dyDescent="0.2">
      <c r="A63" s="257" t="s">
        <v>377</v>
      </c>
      <c r="B63" s="256" t="s">
        <v>376</v>
      </c>
      <c r="C63" s="255"/>
      <c r="D63" s="255">
        <v>6411134</v>
      </c>
      <c r="E63" s="254"/>
    </row>
    <row r="64" spans="1:5" s="249" customFormat="1" x14ac:dyDescent="0.2">
      <c r="A64" s="257" t="s">
        <v>375</v>
      </c>
      <c r="B64" s="256" t="s">
        <v>374</v>
      </c>
      <c r="C64" s="255"/>
      <c r="D64" s="255"/>
      <c r="E64" s="254"/>
    </row>
    <row r="65" spans="1:5" s="249" customFormat="1" x14ac:dyDescent="0.2">
      <c r="A65" s="257" t="s">
        <v>373</v>
      </c>
      <c r="B65" s="256" t="s">
        <v>372</v>
      </c>
      <c r="C65" s="255"/>
      <c r="D65" s="255">
        <v>6586452</v>
      </c>
      <c r="E65" s="254"/>
    </row>
    <row r="66" spans="1:5" s="249" customFormat="1" x14ac:dyDescent="0.2">
      <c r="A66" s="257" t="s">
        <v>371</v>
      </c>
      <c r="B66" s="256" t="s">
        <v>370</v>
      </c>
      <c r="C66" s="259">
        <f>+C63+C64+C65</f>
        <v>0</v>
      </c>
      <c r="D66" s="259">
        <f>+D63+D64+D65</f>
        <v>12997586</v>
      </c>
      <c r="E66" s="258">
        <f>+E63+E64+E65</f>
        <v>0</v>
      </c>
    </row>
    <row r="67" spans="1:5" s="249" customFormat="1" x14ac:dyDescent="0.2">
      <c r="A67" s="257" t="s">
        <v>502</v>
      </c>
      <c r="B67" s="256" t="s">
        <v>369</v>
      </c>
      <c r="C67" s="255"/>
      <c r="D67" s="255">
        <v>113173444</v>
      </c>
      <c r="E67" s="254"/>
    </row>
    <row r="68" spans="1:5" s="249" customFormat="1" x14ac:dyDescent="0.2">
      <c r="A68" s="257" t="s">
        <v>503</v>
      </c>
      <c r="B68" s="256" t="s">
        <v>368</v>
      </c>
      <c r="C68" s="255"/>
      <c r="D68" s="255">
        <v>149131792</v>
      </c>
      <c r="E68" s="254"/>
    </row>
    <row r="69" spans="1:5" s="249" customFormat="1" x14ac:dyDescent="0.2">
      <c r="A69" s="257" t="s">
        <v>367</v>
      </c>
      <c r="B69" s="256" t="s">
        <v>366</v>
      </c>
      <c r="C69" s="259">
        <f>+C67+C68</f>
        <v>0</v>
      </c>
      <c r="D69" s="259">
        <f>+D67+D68</f>
        <v>262305236</v>
      </c>
      <c r="E69" s="258">
        <f>+E67+E68</f>
        <v>0</v>
      </c>
    </row>
    <row r="70" spans="1:5" s="249" customFormat="1" x14ac:dyDescent="0.2">
      <c r="A70" s="257" t="s">
        <v>365</v>
      </c>
      <c r="B70" s="256" t="s">
        <v>364</v>
      </c>
      <c r="C70" s="255"/>
      <c r="D70" s="255">
        <v>669558</v>
      </c>
      <c r="E70" s="254"/>
    </row>
    <row r="71" spans="1:5" s="249" customFormat="1" ht="16.5" thickBot="1" x14ac:dyDescent="0.25">
      <c r="A71" s="253" t="s">
        <v>363</v>
      </c>
      <c r="B71" s="252" t="s">
        <v>362</v>
      </c>
      <c r="C71" s="251">
        <f>+C54+C57+C62+C66+C69+C70</f>
        <v>0</v>
      </c>
      <c r="D71" s="251">
        <f>+D54+D57+D62+D66+D69+D70</f>
        <v>2492875194</v>
      </c>
      <c r="E71" s="250">
        <f>+E54+E57+E62+E66+E69+E70</f>
        <v>0</v>
      </c>
    </row>
    <row r="72" spans="1:5" x14ac:dyDescent="0.25">
      <c r="A72" s="248"/>
      <c r="C72" s="247"/>
      <c r="D72" s="247"/>
      <c r="E72" s="246"/>
    </row>
    <row r="73" spans="1:5" x14ac:dyDescent="0.25">
      <c r="A73" s="248"/>
      <c r="C73" s="247"/>
      <c r="D73" s="247"/>
      <c r="E73" s="246"/>
    </row>
    <row r="74" spans="1:5" x14ac:dyDescent="0.25">
      <c r="C74" s="247"/>
      <c r="D74" s="247"/>
      <c r="E74" s="246"/>
    </row>
    <row r="75" spans="1:5" x14ac:dyDescent="0.25">
      <c r="A75" s="393"/>
      <c r="B75" s="393"/>
      <c r="C75" s="393"/>
      <c r="D75" s="393"/>
      <c r="E75" s="393"/>
    </row>
    <row r="76" spans="1:5" x14ac:dyDescent="0.25">
      <c r="A76" s="393"/>
      <c r="B76" s="393"/>
      <c r="C76" s="393"/>
      <c r="D76" s="393"/>
      <c r="E76" s="393"/>
    </row>
  </sheetData>
  <mergeCells count="13"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  <mergeCell ref="D6:D7"/>
    <mergeCell ref="E6:E7"/>
    <mergeCell ref="C8:E8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r:id="rId1"/>
  <headerFooter alignWithMargins="0">
    <oddFooter>&amp;C&amp;P</oddFoot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939C-5204-40A3-87A1-4E2A3B21D048}">
  <sheetPr>
    <tabColor rgb="FFFFFF00"/>
  </sheetPr>
  <dimension ref="A1:E28"/>
  <sheetViews>
    <sheetView view="pageLayout" zoomScaleNormal="120" workbookViewId="0">
      <selection activeCell="A3" sqref="A3:C3"/>
    </sheetView>
  </sheetViews>
  <sheetFormatPr defaultRowHeight="12.75" x14ac:dyDescent="0.2"/>
  <cols>
    <col min="1" max="1" width="71.1640625" style="277" customWidth="1"/>
    <col min="2" max="2" width="6.1640625" style="276" customWidth="1"/>
    <col min="3" max="3" width="18" style="275" customWidth="1"/>
    <col min="4" max="16384" width="9.33203125" style="275"/>
  </cols>
  <sheetData>
    <row r="1" spans="1:3" ht="16.5" customHeight="1" x14ac:dyDescent="0.2">
      <c r="A1" s="413" t="str">
        <f>CONCATENATE("7.2. tájékoztató tábla ",[1]Z_ALAPADATOK!A7," ",[1]Z_ALAPADATOK!B7," ",[1]Z_ALAPADATOK!C7," ",[1]Z_ALAPADATOK!D7," ",[1]Z_ALAPADATOK!E7," ",[1]Z_ALAPADATOK!F7," ",[1]Z_ALAPADATOK!G7," ",[1]Z_ALAPADATOK!H7)</f>
        <v>7.2. tájékoztató tábla a … / 2020. ( … ) önkormányzati rendelethez</v>
      </c>
      <c r="B1" s="414"/>
      <c r="C1" s="414"/>
    </row>
    <row r="2" spans="1:3" ht="16.5" customHeight="1" x14ac:dyDescent="0.2">
      <c r="A2" s="291"/>
      <c r="B2" s="293"/>
      <c r="C2" s="292"/>
    </row>
    <row r="3" spans="1:3" ht="16.5" customHeight="1" x14ac:dyDescent="0.2">
      <c r="A3" s="416" t="s">
        <v>468</v>
      </c>
      <c r="B3" s="416"/>
      <c r="C3" s="416"/>
    </row>
    <row r="4" spans="1:3" ht="16.5" customHeight="1" x14ac:dyDescent="0.2">
      <c r="A4" s="415" t="s">
        <v>485</v>
      </c>
      <c r="B4" s="415"/>
      <c r="C4" s="415"/>
    </row>
    <row r="5" spans="1:3" ht="16.5" customHeight="1" x14ac:dyDescent="0.2">
      <c r="A5" s="415" t="str">
        <f>'Z_7.1.tájékoztató_t.'!A4</f>
        <v>2019. év</v>
      </c>
      <c r="B5" s="369"/>
      <c r="C5" s="369"/>
    </row>
    <row r="6" spans="1:3" ht="13.5" thickBot="1" x14ac:dyDescent="0.25">
      <c r="A6" s="291"/>
      <c r="B6" s="417"/>
      <c r="C6" s="417"/>
    </row>
    <row r="7" spans="1:3" s="290" customFormat="1" ht="31.5" customHeight="1" x14ac:dyDescent="0.2">
      <c r="A7" s="418" t="s">
        <v>484</v>
      </c>
      <c r="B7" s="420" t="s">
        <v>465</v>
      </c>
      <c r="C7" s="422" t="s">
        <v>483</v>
      </c>
    </row>
    <row r="8" spans="1:3" s="290" customFormat="1" x14ac:dyDescent="0.2">
      <c r="A8" s="419"/>
      <c r="B8" s="421"/>
      <c r="C8" s="423"/>
    </row>
    <row r="9" spans="1:3" s="286" customFormat="1" ht="13.5" thickBot="1" x14ac:dyDescent="0.25">
      <c r="A9" s="289" t="s">
        <v>122</v>
      </c>
      <c r="B9" s="288" t="s">
        <v>121</v>
      </c>
      <c r="C9" s="287" t="s">
        <v>120</v>
      </c>
    </row>
    <row r="10" spans="1:3" ht="15.75" customHeight="1" x14ac:dyDescent="0.2">
      <c r="A10" s="257" t="s">
        <v>482</v>
      </c>
      <c r="B10" s="285" t="s">
        <v>458</v>
      </c>
      <c r="C10" s="284">
        <v>1282808477</v>
      </c>
    </row>
    <row r="11" spans="1:3" ht="15.75" customHeight="1" x14ac:dyDescent="0.2">
      <c r="A11" s="257" t="s">
        <v>481</v>
      </c>
      <c r="B11" s="256" t="s">
        <v>456</v>
      </c>
      <c r="C11" s="284">
        <v>-54835986</v>
      </c>
    </row>
    <row r="12" spans="1:3" ht="15.75" customHeight="1" x14ac:dyDescent="0.2">
      <c r="A12" s="257" t="s">
        <v>480</v>
      </c>
      <c r="B12" s="256" t="s">
        <v>454</v>
      </c>
      <c r="C12" s="284">
        <v>35500295</v>
      </c>
    </row>
    <row r="13" spans="1:3" ht="15.75" customHeight="1" x14ac:dyDescent="0.2">
      <c r="A13" s="257" t="s">
        <v>479</v>
      </c>
      <c r="B13" s="256" t="s">
        <v>452</v>
      </c>
      <c r="C13" s="280">
        <v>1086950946</v>
      </c>
    </row>
    <row r="14" spans="1:3" ht="15.75" customHeight="1" x14ac:dyDescent="0.2">
      <c r="A14" s="257" t="s">
        <v>478</v>
      </c>
      <c r="B14" s="256" t="s">
        <v>450</v>
      </c>
      <c r="C14" s="280"/>
    </row>
    <row r="15" spans="1:3" ht="15.75" customHeight="1" x14ac:dyDescent="0.2">
      <c r="A15" s="257" t="s">
        <v>477</v>
      </c>
      <c r="B15" s="256" t="s">
        <v>448</v>
      </c>
      <c r="C15" s="280">
        <v>36833719</v>
      </c>
    </row>
    <row r="16" spans="1:3" ht="15.75" customHeight="1" x14ac:dyDescent="0.2">
      <c r="A16" s="257" t="s">
        <v>476</v>
      </c>
      <c r="B16" s="256" t="s">
        <v>446</v>
      </c>
      <c r="C16" s="282">
        <f>+C10+C11+C12+C13+C14+C15</f>
        <v>2387257451</v>
      </c>
    </row>
    <row r="17" spans="1:5" ht="15.75" customHeight="1" x14ac:dyDescent="0.2">
      <c r="A17" s="257" t="s">
        <v>475</v>
      </c>
      <c r="B17" s="256" t="s">
        <v>444</v>
      </c>
      <c r="C17" s="283">
        <v>3334476</v>
      </c>
    </row>
    <row r="18" spans="1:5" ht="15.75" customHeight="1" x14ac:dyDescent="0.2">
      <c r="A18" s="257" t="s">
        <v>474</v>
      </c>
      <c r="B18" s="256" t="s">
        <v>442</v>
      </c>
      <c r="C18" s="280">
        <v>7008030</v>
      </c>
    </row>
    <row r="19" spans="1:5" ht="15.75" customHeight="1" x14ac:dyDescent="0.2">
      <c r="A19" s="257" t="s">
        <v>473</v>
      </c>
      <c r="B19" s="256" t="s">
        <v>3</v>
      </c>
      <c r="C19" s="280">
        <v>2648046</v>
      </c>
    </row>
    <row r="20" spans="1:5" ht="15.75" customHeight="1" x14ac:dyDescent="0.2">
      <c r="A20" s="257" t="s">
        <v>472</v>
      </c>
      <c r="B20" s="256" t="s">
        <v>1</v>
      </c>
      <c r="C20" s="282">
        <f>+C17+C18+C19</f>
        <v>12990552</v>
      </c>
    </row>
    <row r="21" spans="1:5" s="281" customFormat="1" ht="15.75" customHeight="1" x14ac:dyDescent="0.2">
      <c r="A21" s="257" t="s">
        <v>471</v>
      </c>
      <c r="B21" s="256" t="s">
        <v>267</v>
      </c>
      <c r="C21" s="280"/>
    </row>
    <row r="22" spans="1:5" ht="15.75" customHeight="1" x14ac:dyDescent="0.2">
      <c r="A22" s="257" t="s">
        <v>470</v>
      </c>
      <c r="B22" s="256" t="s">
        <v>266</v>
      </c>
      <c r="C22" s="280">
        <v>92627191</v>
      </c>
    </row>
    <row r="23" spans="1:5" ht="15.75" customHeight="1" thickBot="1" x14ac:dyDescent="0.25">
      <c r="A23" s="279" t="s">
        <v>469</v>
      </c>
      <c r="B23" s="252" t="s">
        <v>264</v>
      </c>
      <c r="C23" s="278">
        <f>+C16+C20+C21+C22</f>
        <v>2492875194</v>
      </c>
    </row>
    <row r="24" spans="1:5" ht="15.75" x14ac:dyDescent="0.25">
      <c r="A24" s="248"/>
      <c r="B24" s="243"/>
      <c r="C24" s="247"/>
      <c r="D24" s="247"/>
      <c r="E24" s="247"/>
    </row>
    <row r="25" spans="1:5" ht="15.75" x14ac:dyDescent="0.25">
      <c r="A25" s="248"/>
      <c r="B25" s="243"/>
      <c r="C25" s="247"/>
      <c r="D25" s="247"/>
      <c r="E25" s="247"/>
    </row>
    <row r="26" spans="1:5" ht="15.75" x14ac:dyDescent="0.25">
      <c r="A26" s="243"/>
      <c r="B26" s="243"/>
      <c r="C26" s="247"/>
      <c r="D26" s="247"/>
      <c r="E26" s="247"/>
    </row>
    <row r="27" spans="1:5" ht="15.75" x14ac:dyDescent="0.25">
      <c r="A27" s="412"/>
      <c r="B27" s="412"/>
      <c r="C27" s="412"/>
      <c r="D27" s="243"/>
      <c r="E27" s="243"/>
    </row>
    <row r="28" spans="1:5" ht="15.75" x14ac:dyDescent="0.25">
      <c r="A28" s="412"/>
      <c r="B28" s="412"/>
      <c r="C28" s="412"/>
      <c r="D28" s="243"/>
      <c r="E28" s="243"/>
    </row>
  </sheetData>
  <sheetProtection sheet="1"/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04A1-DD77-4209-BA97-2952224099F5}">
  <sheetPr>
    <tabColor rgb="FFFFFF00"/>
  </sheetPr>
  <dimension ref="A2:D15"/>
  <sheetViews>
    <sheetView zoomScale="120" zoomScaleNormal="120" workbookViewId="0">
      <selection activeCell="A3" sqref="A3"/>
    </sheetView>
  </sheetViews>
  <sheetFormatPr defaultRowHeight="12.75" x14ac:dyDescent="0.2"/>
  <cols>
    <col min="1" max="1" width="7.6640625" customWidth="1"/>
    <col min="2" max="2" width="60.83203125" customWidth="1"/>
    <col min="3" max="3" width="25.6640625" customWidth="1"/>
    <col min="4" max="4" width="14.6640625" customWidth="1"/>
  </cols>
  <sheetData>
    <row r="2" spans="1:4" ht="15" x14ac:dyDescent="0.25">
      <c r="A2" s="337" t="str">
        <f>CONCATENATE("8. tájékoztató tábla ",[1]Z_ALAPADATOK!A7," ",[1]Z_ALAPADATOK!B7," ",[1]Z_ALAPADATOK!C7," ",[1]Z_ALAPADATOK!D7," ",[1]Z_ALAPADATOK!E7," ",[1]Z_ALAPADATOK!F7," ",[1]Z_ALAPADATOK!G7," ",[1]Z_ALAPADATOK!H7)</f>
        <v>8. tájékoztató tábla a … / 2020. ( … ) önkormányzati rendelethez</v>
      </c>
      <c r="B2" s="425"/>
      <c r="C2" s="425"/>
    </row>
    <row r="3" spans="1:4" ht="14.25" x14ac:dyDescent="0.2">
      <c r="A3" s="316"/>
      <c r="B3" s="316"/>
      <c r="C3" s="316"/>
    </row>
    <row r="4" spans="1:4" ht="33.75" customHeight="1" x14ac:dyDescent="0.2">
      <c r="A4" s="424" t="s">
        <v>493</v>
      </c>
      <c r="B4" s="424"/>
      <c r="C4" s="424"/>
    </row>
    <row r="5" spans="1:4" ht="13.5" thickBot="1" x14ac:dyDescent="0.25">
      <c r="C5" s="315"/>
    </row>
    <row r="6" spans="1:4" s="311" customFormat="1" ht="43.5" customHeight="1" thickBot="1" x14ac:dyDescent="0.25">
      <c r="A6" s="314" t="s">
        <v>318</v>
      </c>
      <c r="B6" s="313" t="s">
        <v>486</v>
      </c>
      <c r="C6" s="312" t="s">
        <v>492</v>
      </c>
    </row>
    <row r="7" spans="1:4" ht="28.5" customHeight="1" x14ac:dyDescent="0.2">
      <c r="A7" s="310" t="s">
        <v>117</v>
      </c>
      <c r="B7" s="309" t="str">
        <f>CONCATENATE("Pénzkészlet ",[1]Z_ALAPADATOK!B1,". január 1-jén
Ebből:")</f>
        <v>Pénzkészlet 2019. január 1-jén
Ebből:</v>
      </c>
      <c r="C7" s="308">
        <f>SUM(C8:C9)</f>
        <v>663943769</v>
      </c>
    </row>
    <row r="8" spans="1:4" ht="18" customHeight="1" x14ac:dyDescent="0.2">
      <c r="A8" s="299" t="s">
        <v>77</v>
      </c>
      <c r="B8" s="298" t="s">
        <v>488</v>
      </c>
      <c r="C8" s="297">
        <v>663636509</v>
      </c>
    </row>
    <row r="9" spans="1:4" ht="18" customHeight="1" x14ac:dyDescent="0.2">
      <c r="A9" s="299" t="s">
        <v>49</v>
      </c>
      <c r="B9" s="298" t="s">
        <v>487</v>
      </c>
      <c r="C9" s="297">
        <v>307260</v>
      </c>
    </row>
    <row r="10" spans="1:4" ht="18" customHeight="1" x14ac:dyDescent="0.2">
      <c r="A10" s="299" t="s">
        <v>47</v>
      </c>
      <c r="B10" s="307" t="s">
        <v>491</v>
      </c>
      <c r="C10" s="297">
        <v>1055528816</v>
      </c>
    </row>
    <row r="11" spans="1:4" ht="18" customHeight="1" x14ac:dyDescent="0.2">
      <c r="A11" s="306" t="s">
        <v>39</v>
      </c>
      <c r="B11" s="305" t="s">
        <v>490</v>
      </c>
      <c r="C11" s="304">
        <v>832074353</v>
      </c>
    </row>
    <row r="12" spans="1:4" ht="18" customHeight="1" thickBot="1" x14ac:dyDescent="0.25">
      <c r="A12" s="296" t="s">
        <v>29</v>
      </c>
      <c r="B12" s="303" t="s">
        <v>489</v>
      </c>
      <c r="C12" s="294">
        <v>-595249297</v>
      </c>
    </row>
    <row r="13" spans="1:4" ht="25.5" customHeight="1" x14ac:dyDescent="0.2">
      <c r="A13" s="302" t="s">
        <v>19</v>
      </c>
      <c r="B13" s="301" t="str">
        <f>CONCATENATE("Pénzkészlet ",[1]Z_ALAPADATOK!B1,". december 31-én
Ebből:")</f>
        <v>Pénzkészlet 2019. december 31-én
Ebből:</v>
      </c>
      <c r="C13" s="300">
        <f>C7+C10-C11+C12</f>
        <v>292148935</v>
      </c>
      <c r="D13" s="317"/>
    </row>
    <row r="14" spans="1:4" ht="18" customHeight="1" x14ac:dyDescent="0.2">
      <c r="A14" s="299" t="s">
        <v>7</v>
      </c>
      <c r="B14" s="298" t="s">
        <v>488</v>
      </c>
      <c r="C14" s="297">
        <v>291873860</v>
      </c>
      <c r="D14" s="318"/>
    </row>
    <row r="15" spans="1:4" ht="18" customHeight="1" thickBot="1" x14ac:dyDescent="0.25">
      <c r="A15" s="296" t="s">
        <v>5</v>
      </c>
      <c r="B15" s="295" t="s">
        <v>487</v>
      </c>
      <c r="C15" s="294">
        <v>275075</v>
      </c>
    </row>
  </sheetData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Z_1.tájékoztató_t.</vt:lpstr>
      <vt:lpstr>Z_2.tájékoztató_t.</vt:lpstr>
      <vt:lpstr>Z_3.tájékoztató_t.</vt:lpstr>
      <vt:lpstr>Z_4.tájékoztató_t.</vt:lpstr>
      <vt:lpstr>Z_5.tájékoztató_t.</vt:lpstr>
      <vt:lpstr>Z_6.tájékoztató_t.</vt:lpstr>
      <vt:lpstr>Z_7.1.tájékoztató_t.</vt:lpstr>
      <vt:lpstr>Z_7.2.tájékoztató_t.</vt:lpstr>
      <vt:lpstr>Z_8.tájékoztató_t.</vt:lpstr>
      <vt:lpstr>Z_7.1.tájékoztató_t.!Nyomtatási_cím</vt:lpstr>
      <vt:lpstr>Z_1.tájékoztató_t.!Nyomtatási_terület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TiszaszolosASP6</dc:creator>
  <cp:lastModifiedBy>TiszaszolosASP6</cp:lastModifiedBy>
  <cp:lastPrinted>2020-06-22T15:36:25Z</cp:lastPrinted>
  <dcterms:created xsi:type="dcterms:W3CDTF">2020-06-19T09:27:29Z</dcterms:created>
  <dcterms:modified xsi:type="dcterms:W3CDTF">2020-07-03T07:13:32Z</dcterms:modified>
</cp:coreProperties>
</file>