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E:\Dokumentumok\SkyDrive\Dokumentumok\Munkahelyi dokumentumok\Táblázatok\Testületi anyagok\2018\Rendeletmódosítás 12.31\"/>
    </mc:Choice>
  </mc:AlternateContent>
  <xr:revisionPtr revIDLastSave="0" documentId="8_{9A7B9966-0B15-4772-B6CC-4FDAB98E48C0}" xr6:coauthVersionLast="41" xr6:coauthVersionMax="41" xr10:uidLastSave="{00000000-0000-0000-0000-000000000000}"/>
  <bookViews>
    <workbookView xWindow="-120" yWindow="-120" windowWidth="29040" windowHeight="15840" tabRatio="836" xr2:uid="{00000000-000D-0000-FFFF-FFFF00000000}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. sz. mell" sheetId="22" r:id="rId6"/>
    <sheet name="4. sz. mell" sheetId="12" r:id="rId7"/>
    <sheet name="5.sz.mell." sheetId="3" r:id="rId8"/>
    <sheet name="6.melléklet" sheetId="46" r:id="rId9"/>
    <sheet name="7A.m" sheetId="37" r:id="rId10"/>
    <sheet name="7B.m." sheetId="52" r:id="rId11"/>
    <sheet name="8. sz. mell" sheetId="39" r:id="rId12"/>
    <sheet name="9. sz. mell. " sheetId="53" r:id="rId13"/>
    <sheet name="10. sz. mell" sheetId="41" r:id="rId14"/>
    <sheet name="11. sz. mell" sheetId="42" r:id="rId15"/>
    <sheet name="12.melléklet" sheetId="47" r:id="rId16"/>
    <sheet name="13.m." sheetId="43" r:id="rId17"/>
    <sheet name="14.m" sheetId="29" r:id="rId18"/>
    <sheet name="15.m." sheetId="44" r:id="rId19"/>
    <sheet name="16A.m (2)" sheetId="50" r:id="rId20"/>
    <sheet name="16B.m (2)" sheetId="51" r:id="rId21"/>
    <sheet name="18.m" sheetId="32" r:id="rId22"/>
  </sheets>
  <externalReferences>
    <externalReference r:id="rId23"/>
  </externalReferences>
  <definedNames>
    <definedName name="_xlnm.Print_Titles" localSheetId="5">'3. sz. mell'!$A:$B,'3. sz. mell'!$1:$2</definedName>
    <definedName name="_xlnm.Print_Titles" localSheetId="6">'4. sz. mell'!$A:$B,'4. sz. mell'!$1:$3</definedName>
    <definedName name="_xlnm.Print_Titles" localSheetId="7">'5.sz.mell.'!$A:$B,'5.sz.mell.'!$85:$85</definedName>
    <definedName name="_xlnm.Print_Area" localSheetId="0">'1.1.sz.mell.'!$A$1:$H$140</definedName>
    <definedName name="_xlnm.Print_Area" localSheetId="1">'1.2.sz.mell.'!$A$1:$H$140</definedName>
    <definedName name="_xlnm.Print_Area" localSheetId="2">'1.3.sz.mell.'!$A$1:$H$143</definedName>
    <definedName name="_xlnm.Print_Area" localSheetId="3">'1.4.sz.mell.'!$A$1:$H$142</definedName>
    <definedName name="_xlnm.Print_Area" localSheetId="13">'10. sz. mell'!$A$1:$I$28</definedName>
    <definedName name="_xlnm.Print_Area" localSheetId="15">'12.melléklet'!$A$1:$AG$36</definedName>
    <definedName name="_xlnm.Print_Area" localSheetId="17">'14.m'!$A$1:$O$28</definedName>
    <definedName name="_xlnm.Print_Area" localSheetId="19">'16A.m (2)'!$A$1:$J$168</definedName>
    <definedName name="_xlnm.Print_Area" localSheetId="20">'16B.m (2)'!$A$1:$J$278</definedName>
    <definedName name="_xlnm.Print_Area" localSheetId="21">'18.m'!$A$1:$O$27</definedName>
    <definedName name="_xlnm.Print_Area" localSheetId="4">'2.sz.mell  '!$A$1:$M$66</definedName>
    <definedName name="_xlnm.Print_Area" localSheetId="5">'3. sz. mell'!$A$1:$AX$64</definedName>
    <definedName name="_xlnm.Print_Area" localSheetId="6">'4. sz. mell'!$A$1:$N$64</definedName>
    <definedName name="_xlnm.Print_Area" localSheetId="7">'5.sz.mell.'!$A$1:$N$133</definedName>
    <definedName name="_xlnm.Print_Area" localSheetId="9">'7A.m'!$A$1:$K$37</definedName>
    <definedName name="_xlnm.Print_Area" localSheetId="10">'7B.m.'!$A$1:$J$7</definedName>
    <definedName name="_xlnm.Print_Area" localSheetId="11">'8. sz. mell'!$A$1:$E$133</definedName>
  </definedNames>
  <calcPr calcId="181029"/>
</workbook>
</file>

<file path=xl/calcChain.xml><?xml version="1.0" encoding="utf-8"?>
<calcChain xmlns="http://schemas.openxmlformats.org/spreadsheetml/2006/main">
  <c r="D249" i="53" l="1"/>
  <c r="C249" i="53"/>
  <c r="B249" i="53"/>
  <c r="E248" i="53"/>
  <c r="E247" i="53"/>
  <c r="E246" i="53"/>
  <c r="E245" i="53"/>
  <c r="E244" i="53"/>
  <c r="E243" i="53"/>
  <c r="E242" i="53"/>
  <c r="E249" i="53" s="1"/>
  <c r="D239" i="53"/>
  <c r="C239" i="53"/>
  <c r="B239" i="53"/>
  <c r="E237" i="53"/>
  <c r="E236" i="53"/>
  <c r="E235" i="53"/>
  <c r="E234" i="53"/>
  <c r="E233" i="53"/>
  <c r="E239" i="53" s="1"/>
  <c r="D228" i="53"/>
  <c r="C228" i="53"/>
  <c r="B228" i="53"/>
  <c r="E227" i="53"/>
  <c r="E226" i="53"/>
  <c r="E225" i="53"/>
  <c r="E224" i="53"/>
  <c r="E223" i="53"/>
  <c r="E222" i="53"/>
  <c r="E221" i="53"/>
  <c r="E228" i="53" s="1"/>
  <c r="D218" i="53"/>
  <c r="C218" i="53"/>
  <c r="B218" i="53"/>
  <c r="E216" i="53"/>
  <c r="E215" i="53"/>
  <c r="E214" i="53"/>
  <c r="E213" i="53"/>
  <c r="E212" i="53"/>
  <c r="E218" i="53" s="1"/>
  <c r="D207" i="53"/>
  <c r="C207" i="53"/>
  <c r="B207" i="53"/>
  <c r="E206" i="53"/>
  <c r="E205" i="53"/>
  <c r="E204" i="53"/>
  <c r="E203" i="53"/>
  <c r="E202" i="53"/>
  <c r="E207" i="53" s="1"/>
  <c r="E201" i="53"/>
  <c r="E200" i="53"/>
  <c r="D197" i="53"/>
  <c r="C197" i="53"/>
  <c r="B197" i="53"/>
  <c r="E195" i="53"/>
  <c r="E194" i="53"/>
  <c r="E193" i="53"/>
  <c r="E192" i="53"/>
  <c r="E191" i="53"/>
  <c r="E197" i="53" s="1"/>
  <c r="D186" i="53"/>
  <c r="C186" i="53"/>
  <c r="B186" i="53"/>
  <c r="E185" i="53"/>
  <c r="E184" i="53"/>
  <c r="E183" i="53"/>
  <c r="E182" i="53"/>
  <c r="E181" i="53"/>
  <c r="E186" i="53" s="1"/>
  <c r="E180" i="53"/>
  <c r="E179" i="53"/>
  <c r="D176" i="53"/>
  <c r="C176" i="53"/>
  <c r="B176" i="53"/>
  <c r="E174" i="53"/>
  <c r="E173" i="53"/>
  <c r="E172" i="53"/>
  <c r="E171" i="53"/>
  <c r="E170" i="53"/>
  <c r="E176" i="53" s="1"/>
  <c r="D165" i="53"/>
  <c r="C165" i="53"/>
  <c r="B165" i="53"/>
  <c r="E164" i="53"/>
  <c r="E163" i="53"/>
  <c r="E162" i="53"/>
  <c r="E161" i="53"/>
  <c r="E160" i="53"/>
  <c r="E165" i="53" s="1"/>
  <c r="E159" i="53"/>
  <c r="E158" i="53"/>
  <c r="D155" i="53"/>
  <c r="C155" i="53"/>
  <c r="B155" i="53"/>
  <c r="E153" i="53"/>
  <c r="E152" i="53"/>
  <c r="E151" i="53"/>
  <c r="E150" i="53"/>
  <c r="E149" i="53"/>
  <c r="E155" i="53" s="1"/>
  <c r="D145" i="53"/>
  <c r="C145" i="53"/>
  <c r="B145" i="53"/>
  <c r="E144" i="53"/>
  <c r="E143" i="53"/>
  <c r="E142" i="53"/>
  <c r="E141" i="53"/>
  <c r="E140" i="53"/>
  <c r="E145" i="53" s="1"/>
  <c r="E139" i="53"/>
  <c r="E138" i="53"/>
  <c r="D135" i="53"/>
  <c r="C135" i="53"/>
  <c r="B135" i="53"/>
  <c r="E133" i="53"/>
  <c r="E132" i="53"/>
  <c r="E131" i="53"/>
  <c r="E130" i="53"/>
  <c r="E129" i="53"/>
  <c r="E135" i="53" s="1"/>
  <c r="D125" i="53"/>
  <c r="C125" i="53"/>
  <c r="B125" i="53"/>
  <c r="E124" i="53"/>
  <c r="E123" i="53"/>
  <c r="E122" i="53"/>
  <c r="E121" i="53"/>
  <c r="E120" i="53"/>
  <c r="E125" i="53" s="1"/>
  <c r="E119" i="53"/>
  <c r="E118" i="53"/>
  <c r="D115" i="53"/>
  <c r="C115" i="53"/>
  <c r="B115" i="53"/>
  <c r="E113" i="53"/>
  <c r="E112" i="53"/>
  <c r="E111" i="53"/>
  <c r="E110" i="53"/>
  <c r="E109" i="53"/>
  <c r="E115" i="53" s="1"/>
  <c r="D104" i="53"/>
  <c r="C104" i="53"/>
  <c r="B104" i="53"/>
  <c r="E103" i="53"/>
  <c r="E102" i="53"/>
  <c r="E101" i="53"/>
  <c r="E100" i="53"/>
  <c r="E99" i="53"/>
  <c r="E104" i="53" s="1"/>
  <c r="E98" i="53"/>
  <c r="E97" i="53"/>
  <c r="D94" i="53"/>
  <c r="C94" i="53"/>
  <c r="B94" i="53"/>
  <c r="E92" i="53"/>
  <c r="E91" i="53"/>
  <c r="E90" i="53"/>
  <c r="E89" i="53"/>
  <c r="E88" i="53"/>
  <c r="E94" i="53" s="1"/>
  <c r="D83" i="53"/>
  <c r="C83" i="53"/>
  <c r="B83" i="53"/>
  <c r="E82" i="53"/>
  <c r="E81" i="53"/>
  <c r="E80" i="53"/>
  <c r="E79" i="53"/>
  <c r="E78" i="53"/>
  <c r="E83" i="53" s="1"/>
  <c r="E77" i="53"/>
  <c r="E76" i="53"/>
  <c r="D73" i="53"/>
  <c r="C73" i="53"/>
  <c r="B73" i="53"/>
  <c r="E71" i="53"/>
  <c r="E70" i="53"/>
  <c r="E69" i="53"/>
  <c r="E68" i="53"/>
  <c r="E67" i="53"/>
  <c r="E73" i="53" s="1"/>
  <c r="D62" i="53"/>
  <c r="C62" i="53"/>
  <c r="B62" i="53"/>
  <c r="E61" i="53"/>
  <c r="E60" i="53"/>
  <c r="E59" i="53"/>
  <c r="E58" i="53"/>
  <c r="E57" i="53"/>
  <c r="E62" i="53" s="1"/>
  <c r="E56" i="53"/>
  <c r="E55" i="53"/>
  <c r="D52" i="53"/>
  <c r="C52" i="53"/>
  <c r="B52" i="53"/>
  <c r="E50" i="53"/>
  <c r="E49" i="53"/>
  <c r="E48" i="53"/>
  <c r="E47" i="53"/>
  <c r="E46" i="53"/>
  <c r="E52" i="53" s="1"/>
  <c r="D41" i="53"/>
  <c r="C41" i="53"/>
  <c r="B41" i="53"/>
  <c r="E40" i="53"/>
  <c r="E39" i="53"/>
  <c r="E38" i="53"/>
  <c r="E37" i="53"/>
  <c r="E36" i="53"/>
  <c r="E41" i="53" s="1"/>
  <c r="E35" i="53"/>
  <c r="E34" i="53"/>
  <c r="D31" i="53"/>
  <c r="C31" i="53"/>
  <c r="B31" i="53"/>
  <c r="E29" i="53"/>
  <c r="E28" i="53"/>
  <c r="E27" i="53"/>
  <c r="E26" i="53"/>
  <c r="E25" i="53"/>
  <c r="E31" i="53" s="1"/>
  <c r="D20" i="53"/>
  <c r="C20" i="53"/>
  <c r="B20" i="53"/>
  <c r="E19" i="53"/>
  <c r="E18" i="53"/>
  <c r="E17" i="53"/>
  <c r="E16" i="53"/>
  <c r="E15" i="53"/>
  <c r="E20" i="53" s="1"/>
  <c r="E14" i="53"/>
  <c r="E13" i="53"/>
  <c r="D10" i="53"/>
  <c r="C10" i="53"/>
  <c r="B10" i="53"/>
  <c r="E8" i="53"/>
  <c r="E7" i="53"/>
  <c r="E6" i="53"/>
  <c r="E5" i="53"/>
  <c r="E4" i="53"/>
  <c r="E10" i="53" s="1"/>
  <c r="N26" i="32" l="1"/>
  <c r="N15" i="32"/>
  <c r="Q5" i="32"/>
  <c r="Q25" i="32"/>
  <c r="Z32" i="29"/>
  <c r="AB32" i="29"/>
  <c r="AD32" i="29"/>
  <c r="AF32" i="29"/>
  <c r="AG32" i="29"/>
  <c r="AH32" i="29"/>
  <c r="AI32" i="29"/>
  <c r="AJ32" i="29"/>
  <c r="AK32" i="29"/>
  <c r="AL32" i="29"/>
  <c r="AM32" i="29"/>
  <c r="AN32" i="29"/>
  <c r="AO32" i="29"/>
  <c r="AP32" i="29"/>
  <c r="AQ32" i="29"/>
  <c r="AE32" i="29"/>
  <c r="C26" i="32"/>
  <c r="C27" i="32" s="1"/>
  <c r="D26" i="32"/>
  <c r="E26" i="32"/>
  <c r="F26" i="32"/>
  <c r="G26" i="32"/>
  <c r="H26" i="32"/>
  <c r="I26" i="32"/>
  <c r="J26" i="32"/>
  <c r="K26" i="32"/>
  <c r="L26" i="32"/>
  <c r="M26" i="32"/>
  <c r="N27" i="32" l="1"/>
  <c r="U18" i="29"/>
  <c r="V18" i="29"/>
  <c r="W18" i="29"/>
  <c r="T18" i="29"/>
  <c r="W28" i="29"/>
  <c r="O25" i="29"/>
  <c r="Q15" i="29"/>
  <c r="R15" i="29"/>
  <c r="U12" i="29"/>
  <c r="V12" i="29"/>
  <c r="W12" i="29"/>
  <c r="T12" i="29"/>
  <c r="U11" i="29"/>
  <c r="V11" i="29"/>
  <c r="W11" i="29"/>
  <c r="T11" i="29"/>
  <c r="V5" i="29"/>
  <c r="D14" i="29"/>
  <c r="E14" i="29"/>
  <c r="F14" i="29"/>
  <c r="G14" i="29"/>
  <c r="H14" i="29"/>
  <c r="I14" i="29"/>
  <c r="J14" i="29"/>
  <c r="K14" i="29"/>
  <c r="L14" i="29"/>
  <c r="M14" i="29"/>
  <c r="N14" i="29"/>
  <c r="C14" i="29"/>
  <c r="Y6" i="29"/>
  <c r="Y7" i="29"/>
  <c r="Y8" i="29"/>
  <c r="Y9" i="29"/>
  <c r="Y10" i="29"/>
  <c r="Y11" i="29"/>
  <c r="Y12" i="29"/>
  <c r="Y13" i="29"/>
  <c r="Y14" i="29"/>
  <c r="Y15" i="29"/>
  <c r="Y16" i="29"/>
  <c r="Y17" i="29"/>
  <c r="Y18" i="29"/>
  <c r="Y19" i="29"/>
  <c r="Y20" i="29"/>
  <c r="Y21" i="29"/>
  <c r="Y22" i="29"/>
  <c r="Y23" i="29"/>
  <c r="Y24" i="29"/>
  <c r="Y25" i="29"/>
  <c r="Y26" i="29"/>
  <c r="Y5" i="29"/>
  <c r="W5" i="29"/>
  <c r="AR27" i="29"/>
  <c r="AP27" i="29"/>
  <c r="AN27" i="29"/>
  <c r="AL27" i="29"/>
  <c r="AJ27" i="29"/>
  <c r="AH27" i="29"/>
  <c r="AF27" i="29"/>
  <c r="AD27" i="29"/>
  <c r="AB27" i="29"/>
  <c r="Z27" i="29"/>
  <c r="AQ26" i="29"/>
  <c r="AO26" i="29"/>
  <c r="AM26" i="29"/>
  <c r="AK26" i="29"/>
  <c r="AI26" i="29"/>
  <c r="AG26" i="29"/>
  <c r="AE26" i="29"/>
  <c r="AC26" i="29"/>
  <c r="AA26" i="29"/>
  <c r="AQ25" i="29"/>
  <c r="AO25" i="29"/>
  <c r="AM25" i="29"/>
  <c r="AK25" i="29"/>
  <c r="AI25" i="29"/>
  <c r="AG25" i="29"/>
  <c r="AE25" i="29"/>
  <c r="AC25" i="29"/>
  <c r="AC32" i="29" s="1"/>
  <c r="AA25" i="29"/>
  <c r="AA32" i="29" s="1"/>
  <c r="AQ24" i="29"/>
  <c r="AO24" i="29"/>
  <c r="AM24" i="29"/>
  <c r="AK24" i="29"/>
  <c r="AI24" i="29"/>
  <c r="AG24" i="29"/>
  <c r="AE24" i="29"/>
  <c r="AC24" i="29"/>
  <c r="AA24" i="29"/>
  <c r="AQ23" i="29"/>
  <c r="AO23" i="29"/>
  <c r="AM23" i="29"/>
  <c r="AK23" i="29"/>
  <c r="AI23" i="29"/>
  <c r="AG23" i="29"/>
  <c r="AE23" i="29"/>
  <c r="AC23" i="29"/>
  <c r="AA23" i="29"/>
  <c r="AQ22" i="29"/>
  <c r="AO22" i="29"/>
  <c r="AM22" i="29"/>
  <c r="AK22" i="29"/>
  <c r="AI22" i="29"/>
  <c r="AG22" i="29"/>
  <c r="AE22" i="29"/>
  <c r="AC22" i="29"/>
  <c r="AA22" i="29"/>
  <c r="AQ21" i="29"/>
  <c r="AO21" i="29"/>
  <c r="AM21" i="29"/>
  <c r="AK21" i="29"/>
  <c r="AI21" i="29"/>
  <c r="AG21" i="29"/>
  <c r="AE21" i="29"/>
  <c r="AC21" i="29"/>
  <c r="AA21" i="29"/>
  <c r="AQ20" i="29"/>
  <c r="AO20" i="29"/>
  <c r="AM20" i="29"/>
  <c r="AK20" i="29"/>
  <c r="AI20" i="29"/>
  <c r="AG20" i="29"/>
  <c r="AE20" i="29"/>
  <c r="AC20" i="29"/>
  <c r="AA20" i="29"/>
  <c r="AQ19" i="29"/>
  <c r="AO19" i="29"/>
  <c r="AM19" i="29"/>
  <c r="AK19" i="29"/>
  <c r="AI19" i="29"/>
  <c r="AG19" i="29"/>
  <c r="AE19" i="29"/>
  <c r="AC19" i="29"/>
  <c r="AA19" i="29"/>
  <c r="AQ18" i="29"/>
  <c r="AO18" i="29"/>
  <c r="AM18" i="29"/>
  <c r="AK18" i="29"/>
  <c r="AI18" i="29"/>
  <c r="AG18" i="29"/>
  <c r="AE18" i="29"/>
  <c r="AC18" i="29"/>
  <c r="AA18" i="29"/>
  <c r="AQ17" i="29"/>
  <c r="AO17" i="29"/>
  <c r="AM17" i="29"/>
  <c r="AK17" i="29"/>
  <c r="AI17" i="29"/>
  <c r="AG17" i="29"/>
  <c r="AE17" i="29"/>
  <c r="AC17" i="29"/>
  <c r="AA17" i="29"/>
  <c r="AQ16" i="29"/>
  <c r="AO16" i="29"/>
  <c r="AM16" i="29"/>
  <c r="AK16" i="29"/>
  <c r="AI16" i="29"/>
  <c r="AG16" i="29"/>
  <c r="AE16" i="29"/>
  <c r="AC16" i="29"/>
  <c r="AA16" i="29"/>
  <c r="AR14" i="29"/>
  <c r="AP14" i="29"/>
  <c r="AN14" i="29"/>
  <c r="AL14" i="29"/>
  <c r="AJ14" i="29"/>
  <c r="AH14" i="29"/>
  <c r="AF14" i="29"/>
  <c r="AD14" i="29"/>
  <c r="AD28" i="29" s="1"/>
  <c r="AB14" i="29"/>
  <c r="Z14" i="29"/>
  <c r="AQ13" i="29"/>
  <c r="AO13" i="29"/>
  <c r="AM13" i="29"/>
  <c r="AK13" i="29"/>
  <c r="AI13" i="29"/>
  <c r="AG13" i="29"/>
  <c r="AE13" i="29"/>
  <c r="AC13" i="29"/>
  <c r="AA13" i="29"/>
  <c r="AQ12" i="29"/>
  <c r="AO12" i="29"/>
  <c r="AM12" i="29"/>
  <c r="AK12" i="29"/>
  <c r="AI12" i="29"/>
  <c r="AG12" i="29"/>
  <c r="AE12" i="29"/>
  <c r="AC12" i="29"/>
  <c r="AA12" i="29"/>
  <c r="AQ11" i="29"/>
  <c r="AO11" i="29"/>
  <c r="AM11" i="29"/>
  <c r="AK11" i="29"/>
  <c r="AI11" i="29"/>
  <c r="AG11" i="29"/>
  <c r="AE11" i="29"/>
  <c r="AC11" i="29"/>
  <c r="AA11" i="29"/>
  <c r="AQ10" i="29"/>
  <c r="AO10" i="29"/>
  <c r="AM10" i="29"/>
  <c r="AK10" i="29"/>
  <c r="AI10" i="29"/>
  <c r="AG10" i="29"/>
  <c r="AE10" i="29"/>
  <c r="AC10" i="29"/>
  <c r="AA10" i="29"/>
  <c r="AQ9" i="29"/>
  <c r="AO9" i="29"/>
  <c r="AM9" i="29"/>
  <c r="AK9" i="29"/>
  <c r="AI9" i="29"/>
  <c r="AG9" i="29"/>
  <c r="AE9" i="29"/>
  <c r="AC9" i="29"/>
  <c r="AA9" i="29"/>
  <c r="AQ8" i="29"/>
  <c r="AO8" i="29"/>
  <c r="AM8" i="29"/>
  <c r="AK8" i="29"/>
  <c r="AI8" i="29"/>
  <c r="AG8" i="29"/>
  <c r="AE8" i="29"/>
  <c r="AC8" i="29"/>
  <c r="AA8" i="29"/>
  <c r="AQ7" i="29"/>
  <c r="AO7" i="29"/>
  <c r="AM7" i="29"/>
  <c r="AK7" i="29"/>
  <c r="AI7" i="29"/>
  <c r="AG7" i="29"/>
  <c r="AE7" i="29"/>
  <c r="AC7" i="29"/>
  <c r="AA7" i="29"/>
  <c r="AQ6" i="29"/>
  <c r="AO6" i="29"/>
  <c r="AM6" i="29"/>
  <c r="AK6" i="29"/>
  <c r="AI6" i="29"/>
  <c r="AG6" i="29"/>
  <c r="AE6" i="29"/>
  <c r="AC6" i="29"/>
  <c r="AA6" i="29"/>
  <c r="AQ5" i="29"/>
  <c r="AO5" i="29"/>
  <c r="AM5" i="29"/>
  <c r="AK5" i="29"/>
  <c r="AI5" i="29"/>
  <c r="AG5" i="29"/>
  <c r="AE5" i="29"/>
  <c r="AC5" i="29"/>
  <c r="AA5" i="29"/>
  <c r="AR28" i="29" l="1"/>
  <c r="AQ28" i="29" s="1"/>
  <c r="AP28" i="29"/>
  <c r="AM27" i="29"/>
  <c r="AL28" i="29"/>
  <c r="AH28" i="29"/>
  <c r="AE27" i="29"/>
  <c r="AB28" i="29"/>
  <c r="AC28" i="29" s="1"/>
  <c r="Z28" i="29"/>
  <c r="AQ27" i="29"/>
  <c r="AQ14" i="29"/>
  <c r="AO27" i="29"/>
  <c r="AN28" i="29"/>
  <c r="AO28" i="29" s="1"/>
  <c r="AM14" i="29"/>
  <c r="AO14" i="29"/>
  <c r="AJ28" i="29"/>
  <c r="AK27" i="29"/>
  <c r="AK14" i="29"/>
  <c r="AI27" i="29"/>
  <c r="AI14" i="29"/>
  <c r="AG27" i="29"/>
  <c r="AF28" i="29"/>
  <c r="AG28" i="29" s="1"/>
  <c r="AG14" i="29"/>
  <c r="AE14" i="29"/>
  <c r="AC27" i="29"/>
  <c r="AC14" i="29"/>
  <c r="AA27" i="29"/>
  <c r="AA14" i="29"/>
  <c r="AI28" i="29"/>
  <c r="AK28" i="29"/>
  <c r="AA28" i="29" l="1"/>
  <c r="AE28" i="29"/>
  <c r="AM28" i="29"/>
  <c r="E20" i="8" l="1"/>
  <c r="E19" i="8" s="1"/>
  <c r="C19" i="8"/>
  <c r="E134" i="7"/>
  <c r="F134" i="7"/>
  <c r="G134" i="7"/>
  <c r="H134" i="7"/>
  <c r="H135" i="7" s="1"/>
  <c r="E135" i="7"/>
  <c r="F135" i="7"/>
  <c r="G135" i="7"/>
  <c r="E108" i="7"/>
  <c r="F108" i="7"/>
  <c r="G108" i="7"/>
  <c r="H108" i="7"/>
  <c r="E109" i="7"/>
  <c r="F109" i="7"/>
  <c r="G109" i="7"/>
  <c r="H109" i="7"/>
  <c r="E92" i="7"/>
  <c r="G92" i="7"/>
  <c r="H92" i="7"/>
  <c r="E85" i="7"/>
  <c r="F85" i="7"/>
  <c r="G85" i="7"/>
  <c r="H85" i="7"/>
  <c r="H86" i="7" s="1"/>
  <c r="E86" i="7"/>
  <c r="F86" i="7"/>
  <c r="G86" i="7"/>
  <c r="E61" i="7"/>
  <c r="F61" i="7"/>
  <c r="G61" i="7"/>
  <c r="H61" i="7"/>
  <c r="E32" i="7"/>
  <c r="F32" i="7"/>
  <c r="G32" i="7"/>
  <c r="H32" i="7"/>
  <c r="E24" i="7"/>
  <c r="F24" i="7"/>
  <c r="G24" i="7"/>
  <c r="H24" i="7"/>
  <c r="E12" i="7"/>
  <c r="F12" i="7"/>
  <c r="G12" i="7"/>
  <c r="H12" i="7"/>
  <c r="E5" i="7"/>
  <c r="G5" i="7"/>
  <c r="H5" i="7"/>
  <c r="E85" i="5" l="1"/>
  <c r="F85" i="5"/>
  <c r="G85" i="5"/>
  <c r="H85" i="5"/>
  <c r="E86" i="5"/>
  <c r="H86" i="5"/>
  <c r="E71" i="5"/>
  <c r="F71" i="5"/>
  <c r="G71" i="5"/>
  <c r="H71" i="5"/>
  <c r="E61" i="5"/>
  <c r="H61" i="5"/>
  <c r="E62" i="5"/>
  <c r="F62" i="5"/>
  <c r="G62" i="5"/>
  <c r="H62" i="5"/>
  <c r="E32" i="5"/>
  <c r="G32" i="5"/>
  <c r="H32" i="5"/>
  <c r="E24" i="5"/>
  <c r="G24" i="5"/>
  <c r="H24" i="5"/>
  <c r="E18" i="5"/>
  <c r="F18" i="5"/>
  <c r="G18" i="5"/>
  <c r="H18" i="5"/>
  <c r="E12" i="5"/>
  <c r="G12" i="5"/>
  <c r="H12" i="5"/>
  <c r="E5" i="5"/>
  <c r="F5" i="5"/>
  <c r="G5" i="5"/>
  <c r="H5" i="5"/>
  <c r="E134" i="5"/>
  <c r="F134" i="5"/>
  <c r="G134" i="5"/>
  <c r="H134" i="5"/>
  <c r="E135" i="5"/>
  <c r="H135" i="5"/>
  <c r="E120" i="5"/>
  <c r="F120" i="5"/>
  <c r="G120" i="5"/>
  <c r="H120" i="5"/>
  <c r="E108" i="5"/>
  <c r="H108" i="5"/>
  <c r="E109" i="5"/>
  <c r="F109" i="5"/>
  <c r="G109" i="5"/>
  <c r="H109" i="5"/>
  <c r="E102" i="5"/>
  <c r="G102" i="5"/>
  <c r="H102" i="5"/>
  <c r="E98" i="5"/>
  <c r="G98" i="5"/>
  <c r="H98" i="5"/>
  <c r="E92" i="5"/>
  <c r="F92" i="5"/>
  <c r="G92" i="5"/>
  <c r="H92" i="5"/>
  <c r="BG4" i="22"/>
  <c r="BH4" i="22"/>
  <c r="BG5" i="22"/>
  <c r="BH5" i="22"/>
  <c r="BG6" i="22"/>
  <c r="BH6" i="22"/>
  <c r="BG7" i="22"/>
  <c r="BH7" i="22"/>
  <c r="BG8" i="22"/>
  <c r="BH8" i="22"/>
  <c r="BG9" i="22"/>
  <c r="BH9" i="22"/>
  <c r="BG10" i="22"/>
  <c r="BH10" i="22"/>
  <c r="BG11" i="22"/>
  <c r="BH11" i="22"/>
  <c r="BG12" i="22"/>
  <c r="BH12" i="22"/>
  <c r="BG13" i="22"/>
  <c r="BH13" i="22"/>
  <c r="BG14" i="22"/>
  <c r="BH14" i="22"/>
  <c r="X49" i="3"/>
  <c r="Y49" i="3"/>
  <c r="Z49" i="3"/>
  <c r="AA49" i="3"/>
  <c r="AB49" i="3"/>
  <c r="AC49" i="3"/>
  <c r="AD49" i="3"/>
  <c r="X50" i="3"/>
  <c r="Y50" i="3"/>
  <c r="Z50" i="3"/>
  <c r="AA50" i="3"/>
  <c r="AB50" i="3"/>
  <c r="AC50" i="3"/>
  <c r="AD50" i="3"/>
  <c r="X51" i="3"/>
  <c r="Y51" i="3"/>
  <c r="Z51" i="3"/>
  <c r="AA51" i="3"/>
  <c r="AB51" i="3"/>
  <c r="AC51" i="3"/>
  <c r="AD51" i="3"/>
  <c r="X52" i="3"/>
  <c r="Y52" i="3"/>
  <c r="Z52" i="3"/>
  <c r="AA52" i="3"/>
  <c r="AB52" i="3"/>
  <c r="AC52" i="3"/>
  <c r="AD52" i="3"/>
  <c r="X53" i="3"/>
  <c r="Y53" i="3"/>
  <c r="Z53" i="3"/>
  <c r="AA53" i="3"/>
  <c r="AB53" i="3"/>
  <c r="AC53" i="3"/>
  <c r="AD53" i="3"/>
  <c r="X54" i="3"/>
  <c r="Y54" i="3"/>
  <c r="Z54" i="3"/>
  <c r="AA54" i="3"/>
  <c r="AB54" i="3"/>
  <c r="AC54" i="3"/>
  <c r="AD54" i="3"/>
  <c r="W50" i="3"/>
  <c r="W51" i="3"/>
  <c r="W52" i="3"/>
  <c r="W53" i="3"/>
  <c r="W54" i="3"/>
  <c r="W49" i="3"/>
  <c r="E85" i="6"/>
  <c r="F85" i="6"/>
  <c r="G85" i="6"/>
  <c r="H85" i="6"/>
  <c r="E86" i="6"/>
  <c r="H86" i="6"/>
  <c r="E71" i="6"/>
  <c r="F71" i="6"/>
  <c r="G71" i="6"/>
  <c r="H71" i="6"/>
  <c r="E61" i="6"/>
  <c r="H61" i="6"/>
  <c r="E62" i="6"/>
  <c r="F62" i="6"/>
  <c r="G62" i="6"/>
  <c r="H62" i="6"/>
  <c r="E55" i="6"/>
  <c r="F55" i="6"/>
  <c r="G55" i="6"/>
  <c r="H55" i="6"/>
  <c r="E49" i="6"/>
  <c r="G49" i="6"/>
  <c r="H49" i="6"/>
  <c r="E43" i="6"/>
  <c r="F43" i="6"/>
  <c r="G43" i="6"/>
  <c r="H43" i="6"/>
  <c r="E32" i="6"/>
  <c r="G32" i="6"/>
  <c r="H32" i="6"/>
  <c r="E24" i="6"/>
  <c r="G24" i="6"/>
  <c r="H24" i="6"/>
  <c r="E18" i="6"/>
  <c r="F18" i="6"/>
  <c r="G18" i="6"/>
  <c r="H18" i="6"/>
  <c r="E12" i="6"/>
  <c r="G12" i="6"/>
  <c r="H12" i="6"/>
  <c r="E5" i="6"/>
  <c r="E92" i="6"/>
  <c r="E98" i="6"/>
  <c r="E102" i="6"/>
  <c r="E108" i="6" s="1"/>
  <c r="E109" i="6"/>
  <c r="E134" i="6"/>
  <c r="E140" i="6" s="1"/>
  <c r="G5" i="6"/>
  <c r="H5" i="6"/>
  <c r="G134" i="6"/>
  <c r="H134" i="6"/>
  <c r="G135" i="6"/>
  <c r="G108" i="6"/>
  <c r="G109" i="6"/>
  <c r="H109" i="6"/>
  <c r="G102" i="6"/>
  <c r="H102" i="6"/>
  <c r="G98" i="6"/>
  <c r="H98" i="6"/>
  <c r="G92" i="6"/>
  <c r="H92" i="6"/>
  <c r="H108" i="6" s="1"/>
  <c r="D4" i="22"/>
  <c r="E4" i="22"/>
  <c r="F4" i="22"/>
  <c r="F39" i="22" s="1"/>
  <c r="F43" i="22" s="1"/>
  <c r="F40" i="22" s="1"/>
  <c r="F44" i="22" s="1"/>
  <c r="G4" i="22"/>
  <c r="H4" i="22"/>
  <c r="I4" i="22"/>
  <c r="J4" i="22"/>
  <c r="K4" i="22"/>
  <c r="L4" i="22"/>
  <c r="N4" i="22"/>
  <c r="N39" i="22" s="1"/>
  <c r="O4" i="22"/>
  <c r="P4" i="22"/>
  <c r="Q4" i="22"/>
  <c r="R4" i="22"/>
  <c r="R39" i="22" s="1"/>
  <c r="R43" i="22" s="1"/>
  <c r="R40" i="22" s="1"/>
  <c r="S4" i="22"/>
  <c r="T4" i="22"/>
  <c r="V4" i="22"/>
  <c r="W4" i="22"/>
  <c r="X4" i="22"/>
  <c r="Y4" i="22"/>
  <c r="Z4" i="22"/>
  <c r="Z39" i="22" s="1"/>
  <c r="Z43" i="22" s="1"/>
  <c r="Z40" i="22" s="1"/>
  <c r="AA4" i="22"/>
  <c r="AB4" i="22"/>
  <c r="AC4" i="22"/>
  <c r="AD4" i="22"/>
  <c r="AD39" i="22" s="1"/>
  <c r="AE4" i="22"/>
  <c r="AF4" i="22"/>
  <c r="AG4" i="22"/>
  <c r="AH4" i="22"/>
  <c r="AI4" i="22"/>
  <c r="AJ4" i="22"/>
  <c r="AK4" i="22"/>
  <c r="AL4" i="22"/>
  <c r="AL39" i="22" s="1"/>
  <c r="AL43" i="22" s="1"/>
  <c r="AL40" i="22" s="1"/>
  <c r="AM4" i="22"/>
  <c r="AN4" i="22"/>
  <c r="AO4" i="22"/>
  <c r="AP4" i="22"/>
  <c r="AQ4" i="22"/>
  <c r="AR4" i="22"/>
  <c r="AS4" i="22"/>
  <c r="AT4" i="22"/>
  <c r="AU4" i="22"/>
  <c r="AV4" i="22"/>
  <c r="AW4" i="22"/>
  <c r="AX4" i="22"/>
  <c r="AX39" i="22" s="1"/>
  <c r="AX43" i="22" s="1"/>
  <c r="AX40" i="22" s="1"/>
  <c r="AX44" i="22" s="1"/>
  <c r="D15" i="22"/>
  <c r="E15" i="22"/>
  <c r="F15" i="22"/>
  <c r="G15" i="22"/>
  <c r="H15" i="22"/>
  <c r="I15" i="22"/>
  <c r="J15" i="22"/>
  <c r="K15" i="22"/>
  <c r="L15" i="22"/>
  <c r="N15" i="22"/>
  <c r="O15" i="22"/>
  <c r="P15" i="22"/>
  <c r="Q15" i="22"/>
  <c r="R15" i="22"/>
  <c r="S15" i="22"/>
  <c r="T15" i="22"/>
  <c r="V15" i="22"/>
  <c r="V39" i="22" s="1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AI15" i="22"/>
  <c r="AJ15" i="22"/>
  <c r="AK15" i="22"/>
  <c r="AL15" i="22"/>
  <c r="AM15" i="22"/>
  <c r="AN15" i="22"/>
  <c r="AP15" i="22"/>
  <c r="AP39" i="22" s="1"/>
  <c r="AQ15" i="22"/>
  <c r="AR15" i="22"/>
  <c r="AS15" i="22"/>
  <c r="AT15" i="22"/>
  <c r="AU15" i="22"/>
  <c r="AV15" i="22"/>
  <c r="AW15" i="22"/>
  <c r="AX15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AI22" i="22"/>
  <c r="AJ22" i="22"/>
  <c r="AK22" i="22"/>
  <c r="AL22" i="22"/>
  <c r="AM22" i="22"/>
  <c r="AN22" i="22"/>
  <c r="AO22" i="22"/>
  <c r="AP22" i="22"/>
  <c r="AQ22" i="22"/>
  <c r="AR22" i="22"/>
  <c r="AS22" i="22"/>
  <c r="AT22" i="22"/>
  <c r="AU22" i="22"/>
  <c r="AV22" i="22"/>
  <c r="AW22" i="22"/>
  <c r="AX22" i="22"/>
  <c r="D28" i="22"/>
  <c r="E28" i="22"/>
  <c r="F28" i="22"/>
  <c r="G28" i="22"/>
  <c r="H28" i="22"/>
  <c r="I28" i="22"/>
  <c r="I39" i="22" s="1"/>
  <c r="I43" i="22" s="1"/>
  <c r="I40" i="22" s="1"/>
  <c r="J28" i="22"/>
  <c r="K28" i="22"/>
  <c r="L28" i="22"/>
  <c r="M28" i="22"/>
  <c r="N28" i="22"/>
  <c r="O28" i="22"/>
  <c r="P28" i="22"/>
  <c r="Q28" i="22"/>
  <c r="Q39" i="22" s="1"/>
  <c r="Q43" i="22" s="1"/>
  <c r="Q40" i="22" s="1"/>
  <c r="R28" i="22"/>
  <c r="S28" i="22"/>
  <c r="T28" i="22"/>
  <c r="U28" i="22"/>
  <c r="V28" i="22"/>
  <c r="W28" i="22"/>
  <c r="X28" i="22"/>
  <c r="Y28" i="22"/>
  <c r="Y39" i="22" s="1"/>
  <c r="Y43" i="22" s="1"/>
  <c r="Y40" i="22" s="1"/>
  <c r="Z28" i="22"/>
  <c r="AA28" i="22"/>
  <c r="AB28" i="22"/>
  <c r="AC28" i="22"/>
  <c r="AD28" i="22"/>
  <c r="AE28" i="22"/>
  <c r="AF28" i="22"/>
  <c r="AG28" i="22"/>
  <c r="AG39" i="22" s="1"/>
  <c r="AG43" i="22" s="1"/>
  <c r="AG40" i="22" s="1"/>
  <c r="AH28" i="22"/>
  <c r="AI28" i="22"/>
  <c r="AJ28" i="22"/>
  <c r="AK28" i="22"/>
  <c r="AL28" i="22"/>
  <c r="AM28" i="22"/>
  <c r="AN28" i="22"/>
  <c r="AO28" i="22"/>
  <c r="AP28" i="22"/>
  <c r="AQ28" i="22"/>
  <c r="AR28" i="22"/>
  <c r="AS28" i="22"/>
  <c r="AT28" i="22"/>
  <c r="AU28" i="22"/>
  <c r="AV28" i="22"/>
  <c r="AW28" i="22"/>
  <c r="AW39" i="22" s="1"/>
  <c r="AW43" i="22" s="1"/>
  <c r="AW40" i="22" s="1"/>
  <c r="AX28" i="22"/>
  <c r="D32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AI32" i="22"/>
  <c r="AJ32" i="22"/>
  <c r="AK32" i="22"/>
  <c r="AL32" i="22"/>
  <c r="AM32" i="22"/>
  <c r="AN32" i="22"/>
  <c r="AO32" i="22"/>
  <c r="AP32" i="22"/>
  <c r="AQ32" i="22"/>
  <c r="AR32" i="22"/>
  <c r="AS32" i="22"/>
  <c r="AT32" i="22"/>
  <c r="AU32" i="22"/>
  <c r="AV32" i="22"/>
  <c r="AW32" i="22"/>
  <c r="AX32" i="22"/>
  <c r="D39" i="22"/>
  <c r="D43" i="22" s="1"/>
  <c r="D40" i="22" s="1"/>
  <c r="D44" i="22" s="1"/>
  <c r="E39" i="22"/>
  <c r="E43" i="22" s="1"/>
  <c r="E40" i="22" s="1"/>
  <c r="H39" i="22"/>
  <c r="H43" i="22" s="1"/>
  <c r="H40" i="22" s="1"/>
  <c r="J39" i="22"/>
  <c r="J43" i="22" s="1"/>
  <c r="J40" i="22" s="1"/>
  <c r="L39" i="22"/>
  <c r="L43" i="22" s="1"/>
  <c r="L40" i="22" s="1"/>
  <c r="P39" i="22"/>
  <c r="P43" i="22" s="1"/>
  <c r="P40" i="22" s="1"/>
  <c r="T39" i="22"/>
  <c r="T43" i="22" s="1"/>
  <c r="T40" i="22" s="1"/>
  <c r="T44" i="22" s="1"/>
  <c r="X39" i="22"/>
  <c r="X43" i="22" s="1"/>
  <c r="X40" i="22" s="1"/>
  <c r="AB39" i="22"/>
  <c r="AB43" i="22" s="1"/>
  <c r="AB40" i="22" s="1"/>
  <c r="AB44" i="22" s="1"/>
  <c r="AC39" i="22"/>
  <c r="AF39" i="22"/>
  <c r="AF43" i="22" s="1"/>
  <c r="AF40" i="22" s="1"/>
  <c r="AH39" i="22"/>
  <c r="AH43" i="22" s="1"/>
  <c r="AH40" i="22" s="1"/>
  <c r="AJ39" i="22"/>
  <c r="AJ43" i="22" s="1"/>
  <c r="AJ40" i="22" s="1"/>
  <c r="AK39" i="22"/>
  <c r="AK43" i="22" s="1"/>
  <c r="AK40" i="22" s="1"/>
  <c r="AN39" i="22"/>
  <c r="AN43" i="22" s="1"/>
  <c r="AN40" i="22" s="1"/>
  <c r="AN44" i="22" s="1"/>
  <c r="AR39" i="22"/>
  <c r="AR43" i="22" s="1"/>
  <c r="AR40" i="22" s="1"/>
  <c r="AS39" i="22"/>
  <c r="AT39" i="22"/>
  <c r="AV39" i="22"/>
  <c r="AV43" i="22" s="1"/>
  <c r="AV40" i="22" s="1"/>
  <c r="AV44" i="22" s="1"/>
  <c r="D61" i="22"/>
  <c r="G61" i="22"/>
  <c r="H61" i="22"/>
  <c r="I61" i="22"/>
  <c r="J61" i="22"/>
  <c r="K61" i="22"/>
  <c r="L61" i="22"/>
  <c r="O61" i="22"/>
  <c r="P61" i="22"/>
  <c r="Q61" i="22"/>
  <c r="R61" i="22"/>
  <c r="S61" i="22"/>
  <c r="T61" i="22"/>
  <c r="W61" i="22"/>
  <c r="X61" i="22"/>
  <c r="Y61" i="22"/>
  <c r="Z61" i="22"/>
  <c r="AA61" i="22"/>
  <c r="AB61" i="22"/>
  <c r="AE61" i="22"/>
  <c r="AF61" i="22"/>
  <c r="AG61" i="22"/>
  <c r="AH61" i="22"/>
  <c r="AI61" i="22"/>
  <c r="AJ61" i="22"/>
  <c r="AK61" i="22"/>
  <c r="AL61" i="22"/>
  <c r="AM61" i="22"/>
  <c r="AN61" i="22"/>
  <c r="AQ61" i="22"/>
  <c r="AR61" i="22"/>
  <c r="AU61" i="22"/>
  <c r="AV61" i="22"/>
  <c r="AW61" i="22"/>
  <c r="AX61" i="22"/>
  <c r="D53" i="22"/>
  <c r="F53" i="22"/>
  <c r="F61" i="22" s="1"/>
  <c r="G53" i="22"/>
  <c r="H53" i="22"/>
  <c r="I53" i="22"/>
  <c r="J53" i="22"/>
  <c r="K53" i="22"/>
  <c r="L53" i="22"/>
  <c r="N53" i="22"/>
  <c r="O53" i="22"/>
  <c r="P53" i="22"/>
  <c r="Q53" i="22"/>
  <c r="R53" i="22"/>
  <c r="S53" i="22"/>
  <c r="T53" i="22"/>
  <c r="V53" i="22"/>
  <c r="V61" i="22" s="1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AL53" i="22"/>
  <c r="AM53" i="22"/>
  <c r="AN53" i="22"/>
  <c r="AO53" i="22"/>
  <c r="AP53" i="22"/>
  <c r="AQ53" i="22"/>
  <c r="AR53" i="22"/>
  <c r="AS53" i="22"/>
  <c r="AT53" i="22"/>
  <c r="AU53" i="22"/>
  <c r="AV53" i="22"/>
  <c r="AW53" i="22"/>
  <c r="AX53" i="22"/>
  <c r="D47" i="22"/>
  <c r="E47" i="22"/>
  <c r="F47" i="22"/>
  <c r="G47" i="22"/>
  <c r="H47" i="22"/>
  <c r="I47" i="22"/>
  <c r="J47" i="22"/>
  <c r="K47" i="22"/>
  <c r="L47" i="22"/>
  <c r="N47" i="22"/>
  <c r="N61" i="22" s="1"/>
  <c r="O47" i="22"/>
  <c r="P47" i="22"/>
  <c r="Q47" i="22"/>
  <c r="R47" i="22"/>
  <c r="S47" i="22"/>
  <c r="T47" i="22"/>
  <c r="V47" i="22"/>
  <c r="W47" i="22"/>
  <c r="X47" i="22"/>
  <c r="Y47" i="22"/>
  <c r="Z47" i="22"/>
  <c r="AA47" i="22"/>
  <c r="AB47" i="22"/>
  <c r="AD47" i="22"/>
  <c r="AD61" i="22" s="1"/>
  <c r="AE47" i="22"/>
  <c r="AF47" i="22"/>
  <c r="AG47" i="22"/>
  <c r="AH47" i="22"/>
  <c r="AI47" i="22"/>
  <c r="AJ47" i="22"/>
  <c r="AK47" i="22"/>
  <c r="AL47" i="22"/>
  <c r="AM47" i="22"/>
  <c r="AN47" i="22"/>
  <c r="AP47" i="22"/>
  <c r="AP61" i="22" s="1"/>
  <c r="AQ47" i="22"/>
  <c r="AR47" i="22"/>
  <c r="AT47" i="22"/>
  <c r="AT61" i="22" s="1"/>
  <c r="AT43" i="22" s="1"/>
  <c r="AT40" i="22" s="1"/>
  <c r="AT44" i="22" s="1"/>
  <c r="AU47" i="22"/>
  <c r="AV47" i="22"/>
  <c r="AW47" i="22"/>
  <c r="AX47" i="22"/>
  <c r="D44" i="12"/>
  <c r="G44" i="12"/>
  <c r="H44" i="12"/>
  <c r="K44" i="12"/>
  <c r="L44" i="12"/>
  <c r="D45" i="12"/>
  <c r="L45" i="12"/>
  <c r="D40" i="12"/>
  <c r="E40" i="12"/>
  <c r="F40" i="12"/>
  <c r="G40" i="12"/>
  <c r="H40" i="12"/>
  <c r="K40" i="12"/>
  <c r="L40" i="12"/>
  <c r="M40" i="12"/>
  <c r="N40" i="12"/>
  <c r="D41" i="12"/>
  <c r="L41" i="12"/>
  <c r="D61" i="12"/>
  <c r="G61" i="12"/>
  <c r="H61" i="12"/>
  <c r="K61" i="12"/>
  <c r="L61" i="12"/>
  <c r="N61" i="12"/>
  <c r="N44" i="12" s="1"/>
  <c r="N41" i="12" s="1"/>
  <c r="N45" i="12" s="1"/>
  <c r="D54" i="12"/>
  <c r="F54" i="12"/>
  <c r="G54" i="12"/>
  <c r="H54" i="12"/>
  <c r="I54" i="12"/>
  <c r="J54" i="12"/>
  <c r="K54" i="12"/>
  <c r="L54" i="12"/>
  <c r="M54" i="12"/>
  <c r="N54" i="12"/>
  <c r="D48" i="12"/>
  <c r="F48" i="12"/>
  <c r="F61" i="12" s="1"/>
  <c r="F44" i="12" s="1"/>
  <c r="F41" i="12" s="1"/>
  <c r="F45" i="12" s="1"/>
  <c r="G48" i="12"/>
  <c r="H48" i="12"/>
  <c r="J48" i="12"/>
  <c r="J61" i="12" s="1"/>
  <c r="K48" i="12"/>
  <c r="L48" i="12"/>
  <c r="N48" i="12"/>
  <c r="D42" i="3"/>
  <c r="F42" i="3"/>
  <c r="G42" i="3"/>
  <c r="H42" i="3"/>
  <c r="D31" i="3"/>
  <c r="F31" i="3"/>
  <c r="G31" i="3"/>
  <c r="H31" i="3"/>
  <c r="D105" i="3"/>
  <c r="F105" i="3"/>
  <c r="G105" i="3"/>
  <c r="D98" i="3"/>
  <c r="F98" i="3"/>
  <c r="G98" i="3"/>
  <c r="G104" i="3" s="1"/>
  <c r="H98" i="3"/>
  <c r="D94" i="3"/>
  <c r="F94" i="3"/>
  <c r="G94" i="3"/>
  <c r="H94" i="3"/>
  <c r="D88" i="3"/>
  <c r="F88" i="3"/>
  <c r="G88" i="3"/>
  <c r="H88" i="3"/>
  <c r="J88" i="3"/>
  <c r="D116" i="3"/>
  <c r="D129" i="3" s="1"/>
  <c r="F116" i="3"/>
  <c r="F129" i="3" s="1"/>
  <c r="G116" i="3"/>
  <c r="H116" i="3"/>
  <c r="H129" i="3" s="1"/>
  <c r="J116" i="3"/>
  <c r="J129" i="3" s="1"/>
  <c r="K116" i="3"/>
  <c r="L116" i="3"/>
  <c r="L129" i="3" s="1"/>
  <c r="L130" i="3" s="1"/>
  <c r="N116" i="3"/>
  <c r="N129" i="3" s="1"/>
  <c r="N130" i="3" s="1"/>
  <c r="D70" i="3"/>
  <c r="F70" i="3"/>
  <c r="G70" i="3"/>
  <c r="H70" i="3"/>
  <c r="J70" i="3"/>
  <c r="K70" i="3"/>
  <c r="L70" i="3"/>
  <c r="N70" i="3"/>
  <c r="D61" i="3"/>
  <c r="D83" i="3" s="1"/>
  <c r="F61" i="3"/>
  <c r="F83" i="3" s="1"/>
  <c r="G61" i="3"/>
  <c r="H61" i="3"/>
  <c r="H83" i="3" s="1"/>
  <c r="J61" i="3"/>
  <c r="J83" i="3" s="1"/>
  <c r="K61" i="3"/>
  <c r="L61" i="3"/>
  <c r="L83" i="3" s="1"/>
  <c r="N61" i="3"/>
  <c r="N83" i="3" s="1"/>
  <c r="D54" i="3"/>
  <c r="F54" i="3"/>
  <c r="G54" i="3"/>
  <c r="H54" i="3"/>
  <c r="J54" i="3"/>
  <c r="K54" i="3"/>
  <c r="L54" i="3"/>
  <c r="N54" i="3"/>
  <c r="D48" i="3"/>
  <c r="F48" i="3"/>
  <c r="G48" i="3"/>
  <c r="H48" i="3"/>
  <c r="J48" i="3"/>
  <c r="K48" i="3"/>
  <c r="L48" i="3"/>
  <c r="N48" i="3"/>
  <c r="D23" i="3"/>
  <c r="F23" i="3"/>
  <c r="G23" i="3"/>
  <c r="H23" i="3"/>
  <c r="J23" i="3"/>
  <c r="K23" i="3"/>
  <c r="L23" i="3"/>
  <c r="N23" i="3"/>
  <c r="D17" i="3"/>
  <c r="F17" i="3"/>
  <c r="G17" i="3"/>
  <c r="H17" i="3"/>
  <c r="J17" i="3"/>
  <c r="K17" i="3"/>
  <c r="L17" i="3"/>
  <c r="N17" i="3"/>
  <c r="D11" i="3"/>
  <c r="F11" i="3"/>
  <c r="G11" i="3"/>
  <c r="H11" i="3"/>
  <c r="J11" i="3"/>
  <c r="K11" i="3"/>
  <c r="L11" i="3"/>
  <c r="N11" i="3"/>
  <c r="D4" i="3"/>
  <c r="F4" i="3"/>
  <c r="G4" i="3"/>
  <c r="H4" i="3"/>
  <c r="J4" i="3"/>
  <c r="K4" i="3"/>
  <c r="L4" i="3"/>
  <c r="L60" i="3" s="1"/>
  <c r="L84" i="3" s="1"/>
  <c r="N4" i="3"/>
  <c r="N60" i="3" s="1"/>
  <c r="G61" i="5" l="1"/>
  <c r="G86" i="5" s="1"/>
  <c r="G108" i="5"/>
  <c r="G135" i="5" s="1"/>
  <c r="G61" i="6"/>
  <c r="G86" i="6" s="1"/>
  <c r="E139" i="6"/>
  <c r="E135" i="6"/>
  <c r="H135" i="6"/>
  <c r="G60" i="3"/>
  <c r="D60" i="3"/>
  <c r="D84" i="3" s="1"/>
  <c r="D130" i="3"/>
  <c r="H60" i="3"/>
  <c r="H84" i="3" s="1"/>
  <c r="D104" i="3"/>
  <c r="N84" i="3"/>
  <c r="J60" i="3"/>
  <c r="J84" i="3" s="1"/>
  <c r="AP43" i="22"/>
  <c r="AP40" i="22" s="1"/>
  <c r="AP44" i="22" s="1"/>
  <c r="AD43" i="22"/>
  <c r="AD40" i="22" s="1"/>
  <c r="AD44" i="22" s="1"/>
  <c r="V43" i="22"/>
  <c r="V40" i="22" s="1"/>
  <c r="V44" i="22" s="1"/>
  <c r="N43" i="22"/>
  <c r="N40" i="22" s="1"/>
  <c r="N44" i="22" s="1"/>
  <c r="AU39" i="22"/>
  <c r="AU43" i="22" s="1"/>
  <c r="AU40" i="22" s="1"/>
  <c r="AQ39" i="22"/>
  <c r="AQ43" i="22" s="1"/>
  <c r="AQ40" i="22" s="1"/>
  <c r="AM39" i="22"/>
  <c r="AM43" i="22" s="1"/>
  <c r="AM40" i="22" s="1"/>
  <c r="AI39" i="22"/>
  <c r="AI43" i="22" s="1"/>
  <c r="AI40" i="22" s="1"/>
  <c r="AE39" i="22"/>
  <c r="AE43" i="22" s="1"/>
  <c r="AE40" i="22" s="1"/>
  <c r="AA39" i="22"/>
  <c r="AA43" i="22" s="1"/>
  <c r="AA40" i="22" s="1"/>
  <c r="W39" i="22"/>
  <c r="W43" i="22" s="1"/>
  <c r="W40" i="22" s="1"/>
  <c r="S39" i="22"/>
  <c r="S43" i="22" s="1"/>
  <c r="S40" i="22" s="1"/>
  <c r="O39" i="22"/>
  <c r="O43" i="22" s="1"/>
  <c r="O40" i="22" s="1"/>
  <c r="K39" i="22"/>
  <c r="K43" i="22" s="1"/>
  <c r="K40" i="22" s="1"/>
  <c r="G39" i="22"/>
  <c r="G43" i="22" s="1"/>
  <c r="G40" i="22" s="1"/>
  <c r="L44" i="22"/>
  <c r="AR44" i="22"/>
  <c r="F60" i="3"/>
  <c r="F84" i="3" s="1"/>
  <c r="F104" i="3"/>
  <c r="F130" i="3" s="1"/>
  <c r="H104" i="3"/>
  <c r="H130" i="3" s="1"/>
  <c r="J98" i="3"/>
  <c r="J104" i="3" s="1"/>
  <c r="J130" i="3" s="1"/>
  <c r="J94" i="3"/>
  <c r="H20" i="37"/>
  <c r="N185" i="51"/>
  <c r="M185" i="51"/>
  <c r="G30" i="37" l="1"/>
  <c r="I30" i="37"/>
  <c r="I37" i="37" s="1"/>
  <c r="H27" i="37"/>
  <c r="H28" i="37"/>
  <c r="H29" i="37"/>
  <c r="H32" i="37"/>
  <c r="G37" i="37"/>
  <c r="G35" i="46"/>
  <c r="H35" i="46"/>
  <c r="I35" i="46"/>
  <c r="G55" i="46"/>
  <c r="G51" i="46"/>
  <c r="I51" i="46"/>
  <c r="I55" i="46" s="1"/>
  <c r="H39" i="46"/>
  <c r="H40" i="46"/>
  <c r="H41" i="46"/>
  <c r="H42" i="46"/>
  <c r="H43" i="46"/>
  <c r="H44" i="46"/>
  <c r="H45" i="46"/>
  <c r="H46" i="46"/>
  <c r="H47" i="46"/>
  <c r="H48" i="46"/>
  <c r="H49" i="46"/>
  <c r="H50" i="46"/>
  <c r="H38" i="46"/>
  <c r="F51" i="46"/>
  <c r="J51" i="46"/>
  <c r="G278" i="51"/>
  <c r="J278" i="51"/>
  <c r="F278" i="51"/>
  <c r="H130" i="51"/>
  <c r="H131" i="51" s="1"/>
  <c r="G131" i="51"/>
  <c r="I131" i="51"/>
  <c r="J131" i="51"/>
  <c r="F131" i="51"/>
  <c r="J130" i="51"/>
  <c r="J129" i="51"/>
  <c r="J128" i="51"/>
  <c r="M250" i="51"/>
  <c r="P250" i="51"/>
  <c r="Q250" i="51"/>
  <c r="N250" i="51"/>
  <c r="N257" i="51"/>
  <c r="H51" i="46" l="1"/>
  <c r="H55" i="46" s="1"/>
  <c r="O256" i="51"/>
  <c r="M256" i="51" s="1"/>
  <c r="O255" i="51"/>
  <c r="G257" i="51"/>
  <c r="I257" i="51"/>
  <c r="I278" i="51" s="1"/>
  <c r="J257" i="51"/>
  <c r="H221" i="51"/>
  <c r="H222" i="51"/>
  <c r="H223" i="51"/>
  <c r="G225" i="51"/>
  <c r="I225" i="51"/>
  <c r="J225" i="51"/>
  <c r="G158" i="50"/>
  <c r="I158" i="50"/>
  <c r="G94" i="50"/>
  <c r="I94" i="50"/>
  <c r="G166" i="50"/>
  <c r="I166" i="50"/>
  <c r="G151" i="50"/>
  <c r="I151" i="50"/>
  <c r="J151" i="50"/>
  <c r="G142" i="50"/>
  <c r="I142" i="50"/>
  <c r="J142" i="50"/>
  <c r="G132" i="50"/>
  <c r="I132" i="50"/>
  <c r="J132" i="50"/>
  <c r="M121" i="50"/>
  <c r="L121" i="50"/>
  <c r="H121" i="50"/>
  <c r="M120" i="50"/>
  <c r="L120" i="50"/>
  <c r="H120" i="50"/>
  <c r="G127" i="50"/>
  <c r="I127" i="50"/>
  <c r="G102" i="50"/>
  <c r="I102" i="50"/>
  <c r="J102" i="50"/>
  <c r="G146" i="51"/>
  <c r="I146" i="51"/>
  <c r="G272" i="51"/>
  <c r="I272" i="51"/>
  <c r="G276" i="51"/>
  <c r="H276" i="51"/>
  <c r="I276" i="51"/>
  <c r="J276" i="51"/>
  <c r="G267" i="51"/>
  <c r="I267" i="51"/>
  <c r="G263" i="51"/>
  <c r="I263" i="51"/>
  <c r="H166" i="51"/>
  <c r="H167" i="51"/>
  <c r="G169" i="51"/>
  <c r="I169" i="51"/>
  <c r="J169" i="51"/>
  <c r="G127" i="51"/>
  <c r="I127" i="51"/>
  <c r="J127" i="51"/>
  <c r="G124" i="51"/>
  <c r="I124" i="51"/>
  <c r="G112" i="51"/>
  <c r="I112" i="51"/>
  <c r="J112" i="51"/>
  <c r="G90" i="50"/>
  <c r="G76" i="50"/>
  <c r="I76" i="50"/>
  <c r="J76" i="50"/>
  <c r="G89" i="50"/>
  <c r="I89" i="50"/>
  <c r="G86" i="50"/>
  <c r="I86" i="50"/>
  <c r="I90" i="50" l="1"/>
  <c r="M255" i="51"/>
  <c r="M257" i="51" s="1"/>
  <c r="O257" i="51"/>
  <c r="M83" i="50"/>
  <c r="L83" i="50"/>
  <c r="H83" i="50"/>
  <c r="M82" i="50"/>
  <c r="L82" i="50"/>
  <c r="J82" i="50"/>
  <c r="H82" i="50"/>
  <c r="G107" i="51"/>
  <c r="I107" i="51"/>
  <c r="G94" i="51"/>
  <c r="I94" i="51"/>
  <c r="J94" i="51"/>
  <c r="G72" i="50"/>
  <c r="I72" i="50"/>
  <c r="G88" i="51"/>
  <c r="I88" i="51"/>
  <c r="G62" i="50"/>
  <c r="I62" i="50"/>
  <c r="J57" i="50"/>
  <c r="G75" i="51"/>
  <c r="I75" i="51"/>
  <c r="G52" i="50"/>
  <c r="I52" i="50"/>
  <c r="G62" i="51"/>
  <c r="I62" i="51"/>
  <c r="G32" i="50"/>
  <c r="I32" i="50"/>
  <c r="G36" i="51"/>
  <c r="I36" i="51"/>
  <c r="G42" i="50"/>
  <c r="I42" i="50"/>
  <c r="G49" i="51" l="1"/>
  <c r="G89" i="51" s="1"/>
  <c r="I49" i="51"/>
  <c r="G22" i="50"/>
  <c r="G73" i="50" s="1"/>
  <c r="G168" i="50" s="1"/>
  <c r="I22" i="50"/>
  <c r="I73" i="50" s="1"/>
  <c r="J22" i="50"/>
  <c r="G23" i="51"/>
  <c r="I23" i="51"/>
  <c r="I89" i="51" s="1"/>
  <c r="I168" i="50" l="1"/>
  <c r="I281" i="51" s="1"/>
  <c r="J4" i="52" l="1"/>
  <c r="J3" i="52"/>
  <c r="J5" i="52" s="1"/>
  <c r="G4" i="52"/>
  <c r="G3" i="52"/>
  <c r="I5" i="52" l="1"/>
  <c r="H5" i="52"/>
  <c r="G5" i="52"/>
  <c r="F5" i="52"/>
  <c r="D5" i="52"/>
  <c r="C5" i="52"/>
  <c r="E4" i="52"/>
  <c r="E3" i="52"/>
  <c r="E5" i="52" s="1"/>
  <c r="K11" i="8" l="1"/>
  <c r="H26" i="37" l="1"/>
  <c r="J30" i="37"/>
  <c r="J37" i="37" s="1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1" i="37"/>
  <c r="H22" i="37"/>
  <c r="H23" i="37"/>
  <c r="H24" i="37"/>
  <c r="H25" i="37"/>
  <c r="H6" i="37"/>
  <c r="H30" i="37" l="1"/>
  <c r="H37" i="37" s="1"/>
  <c r="K8" i="37"/>
  <c r="K19" i="37"/>
  <c r="J33" i="46"/>
  <c r="J20" i="46"/>
  <c r="J16" i="46"/>
  <c r="J8" i="46"/>
  <c r="J9" i="46"/>
  <c r="J10" i="46"/>
  <c r="J11" i="46"/>
  <c r="J12" i="46"/>
  <c r="J7" i="46"/>
  <c r="H29" i="46"/>
  <c r="BD5" i="22" l="1"/>
  <c r="BD6" i="22"/>
  <c r="BD7" i="22"/>
  <c r="BD8" i="22"/>
  <c r="BD9" i="22"/>
  <c r="BD10" i="22"/>
  <c r="BD11" i="22"/>
  <c r="BD12" i="22"/>
  <c r="BD13" i="22"/>
  <c r="BD14" i="22"/>
  <c r="F276" i="51"/>
  <c r="F272" i="51"/>
  <c r="H271" i="51"/>
  <c r="H270" i="51"/>
  <c r="H269" i="51"/>
  <c r="J268" i="51"/>
  <c r="J272" i="51" s="1"/>
  <c r="F267" i="51"/>
  <c r="J266" i="51"/>
  <c r="J267" i="51" s="1"/>
  <c r="H266" i="51"/>
  <c r="H265" i="51"/>
  <c r="H267" i="51" s="1"/>
  <c r="J264" i="51"/>
  <c r="F263" i="51"/>
  <c r="H262" i="51"/>
  <c r="J261" i="51"/>
  <c r="H261" i="51"/>
  <c r="J260" i="51"/>
  <c r="H260" i="51"/>
  <c r="J259" i="51"/>
  <c r="J263" i="51" s="1"/>
  <c r="H259" i="51"/>
  <c r="H263" i="51" s="1"/>
  <c r="J258" i="51"/>
  <c r="F257" i="51"/>
  <c r="H256" i="51"/>
  <c r="H255" i="51"/>
  <c r="H254" i="51"/>
  <c r="H253" i="51"/>
  <c r="H252" i="51"/>
  <c r="H251" i="51"/>
  <c r="H250" i="51"/>
  <c r="H249" i="51"/>
  <c r="H248" i="51"/>
  <c r="H247" i="51"/>
  <c r="H246" i="51"/>
  <c r="H245" i="51"/>
  <c r="H244" i="51"/>
  <c r="H243" i="51"/>
  <c r="H242" i="51"/>
  <c r="H241" i="51"/>
  <c r="H240" i="51"/>
  <c r="H239" i="51"/>
  <c r="H238" i="51"/>
  <c r="H237" i="51"/>
  <c r="O250" i="51" s="1"/>
  <c r="H236" i="51"/>
  <c r="H235" i="51"/>
  <c r="H234" i="51"/>
  <c r="H233" i="51"/>
  <c r="H232" i="51"/>
  <c r="H231" i="51"/>
  <c r="H230" i="51"/>
  <c r="H229" i="51"/>
  <c r="H228" i="51"/>
  <c r="H227" i="51"/>
  <c r="J226" i="51"/>
  <c r="F225" i="51"/>
  <c r="H224" i="51"/>
  <c r="H220" i="51"/>
  <c r="H219" i="51"/>
  <c r="H216" i="51"/>
  <c r="H215" i="51"/>
  <c r="H214" i="51"/>
  <c r="H213" i="51"/>
  <c r="H212" i="51"/>
  <c r="H211" i="51"/>
  <c r="H210" i="51"/>
  <c r="H209" i="51"/>
  <c r="H208" i="51"/>
  <c r="H207" i="51"/>
  <c r="H206" i="51"/>
  <c r="H205" i="51"/>
  <c r="H204" i="51"/>
  <c r="H203" i="51"/>
  <c r="H202" i="51"/>
  <c r="H201" i="51"/>
  <c r="H200" i="51"/>
  <c r="H199" i="51"/>
  <c r="H198" i="51"/>
  <c r="H197" i="51"/>
  <c r="H196" i="51"/>
  <c r="H195" i="51"/>
  <c r="H194" i="51"/>
  <c r="H193" i="51"/>
  <c r="H192" i="51"/>
  <c r="H191" i="51"/>
  <c r="H190" i="51"/>
  <c r="H189" i="51"/>
  <c r="H188" i="51"/>
  <c r="H187" i="51"/>
  <c r="H186" i="51"/>
  <c r="H185" i="51"/>
  <c r="H184" i="51"/>
  <c r="H183" i="51"/>
  <c r="H182" i="51"/>
  <c r="H181" i="51"/>
  <c r="H180" i="51"/>
  <c r="H179" i="51"/>
  <c r="H178" i="51"/>
  <c r="H177" i="51"/>
  <c r="H176" i="51"/>
  <c r="H175" i="51"/>
  <c r="H174" i="51"/>
  <c r="H173" i="51"/>
  <c r="H172" i="51"/>
  <c r="H171" i="51"/>
  <c r="J170" i="51"/>
  <c r="F169" i="51"/>
  <c r="H168" i="51"/>
  <c r="H165" i="51"/>
  <c r="H163" i="51"/>
  <c r="H162" i="51"/>
  <c r="H161" i="51"/>
  <c r="H160" i="51"/>
  <c r="H159" i="51"/>
  <c r="H158" i="51"/>
  <c r="H157" i="51"/>
  <c r="H156" i="51"/>
  <c r="H155" i="51"/>
  <c r="H154" i="51"/>
  <c r="J153" i="51"/>
  <c r="J152" i="51"/>
  <c r="H152" i="51"/>
  <c r="F152" i="51"/>
  <c r="J151" i="51"/>
  <c r="J150" i="51"/>
  <c r="J149" i="51"/>
  <c r="J148" i="51"/>
  <c r="J147" i="51"/>
  <c r="F146" i="51"/>
  <c r="J145" i="51"/>
  <c r="H145" i="51"/>
  <c r="J144" i="51"/>
  <c r="H144" i="51"/>
  <c r="J143" i="51"/>
  <c r="H143" i="51"/>
  <c r="H142" i="51"/>
  <c r="J141" i="51"/>
  <c r="H141" i="51"/>
  <c r="H140" i="51"/>
  <c r="J139" i="51"/>
  <c r="H139" i="51"/>
  <c r="H138" i="51"/>
  <c r="J137" i="51"/>
  <c r="H137" i="51"/>
  <c r="H136" i="51"/>
  <c r="J135" i="51"/>
  <c r="H135" i="51"/>
  <c r="J134" i="51"/>
  <c r="H134" i="51"/>
  <c r="J133" i="51"/>
  <c r="H133" i="51"/>
  <c r="J132" i="51"/>
  <c r="H132" i="51"/>
  <c r="F127" i="51"/>
  <c r="H126" i="51"/>
  <c r="H127" i="51" s="1"/>
  <c r="F124" i="51"/>
  <c r="J123" i="51"/>
  <c r="J124" i="51" s="1"/>
  <c r="H123" i="51"/>
  <c r="H122" i="51"/>
  <c r="H121" i="51"/>
  <c r="H120" i="51"/>
  <c r="H119" i="51"/>
  <c r="H118" i="51"/>
  <c r="H117" i="51"/>
  <c r="H116" i="51"/>
  <c r="H115" i="51"/>
  <c r="H114" i="51"/>
  <c r="J113" i="51"/>
  <c r="H113" i="51"/>
  <c r="F112" i="51"/>
  <c r="H111" i="51"/>
  <c r="H110" i="51"/>
  <c r="H109" i="51"/>
  <c r="H112" i="51" s="1"/>
  <c r="J108" i="51"/>
  <c r="F107" i="51"/>
  <c r="J106" i="51"/>
  <c r="J105" i="51"/>
  <c r="J107" i="51" s="1"/>
  <c r="H104" i="51"/>
  <c r="H103" i="51"/>
  <c r="H102" i="51"/>
  <c r="J101" i="51"/>
  <c r="H101" i="51"/>
  <c r="J100" i="51"/>
  <c r="H100" i="51"/>
  <c r="F100" i="51"/>
  <c r="J99" i="51"/>
  <c r="J98" i="51"/>
  <c r="J97" i="51"/>
  <c r="J96" i="51"/>
  <c r="J95" i="51"/>
  <c r="F94" i="51"/>
  <c r="H93" i="51"/>
  <c r="H92" i="51"/>
  <c r="H91" i="51"/>
  <c r="H94" i="51" s="1"/>
  <c r="J90" i="51"/>
  <c r="F88" i="51"/>
  <c r="J87" i="51"/>
  <c r="H87" i="51"/>
  <c r="J86" i="51"/>
  <c r="H86" i="51"/>
  <c r="J85" i="51"/>
  <c r="H85" i="51"/>
  <c r="J84" i="51"/>
  <c r="H84" i="51"/>
  <c r="H83" i="51"/>
  <c r="J82" i="51"/>
  <c r="H82" i="51"/>
  <c r="J81" i="51"/>
  <c r="H81" i="51"/>
  <c r="H80" i="51"/>
  <c r="H79" i="51"/>
  <c r="H78" i="51"/>
  <c r="J77" i="51"/>
  <c r="H77" i="51"/>
  <c r="J76" i="51"/>
  <c r="F75" i="51"/>
  <c r="J74" i="51"/>
  <c r="J73" i="51"/>
  <c r="J72" i="51"/>
  <c r="J71" i="51"/>
  <c r="H70" i="51"/>
  <c r="H69" i="51"/>
  <c r="J68" i="51"/>
  <c r="H68" i="51"/>
  <c r="H67" i="51"/>
  <c r="H66" i="51"/>
  <c r="H65" i="51"/>
  <c r="J64" i="51"/>
  <c r="J63" i="51"/>
  <c r="F62" i="51"/>
  <c r="J61" i="51"/>
  <c r="J60" i="51"/>
  <c r="J59" i="51"/>
  <c r="J58" i="51"/>
  <c r="H57" i="51"/>
  <c r="J56" i="51"/>
  <c r="H56" i="51"/>
  <c r="J55" i="51"/>
  <c r="J62" i="51" s="1"/>
  <c r="H55" i="51"/>
  <c r="H54" i="51"/>
  <c r="H53" i="51"/>
  <c r="H52" i="51"/>
  <c r="H62" i="51" s="1"/>
  <c r="J51" i="51"/>
  <c r="J50" i="51"/>
  <c r="F49" i="51"/>
  <c r="J48" i="51"/>
  <c r="J47" i="51"/>
  <c r="J46" i="51"/>
  <c r="J45" i="51"/>
  <c r="H44" i="51"/>
  <c r="J43" i="51"/>
  <c r="H43" i="51"/>
  <c r="J42" i="51"/>
  <c r="H42" i="51"/>
  <c r="H41" i="51"/>
  <c r="H40" i="51"/>
  <c r="H39" i="51"/>
  <c r="J38" i="51"/>
  <c r="H38" i="51"/>
  <c r="J37" i="51"/>
  <c r="F36" i="51"/>
  <c r="J35" i="51"/>
  <c r="J34" i="51"/>
  <c r="J33" i="51"/>
  <c r="J32" i="51"/>
  <c r="H31" i="51"/>
  <c r="J30" i="51"/>
  <c r="H30" i="51"/>
  <c r="J29" i="51"/>
  <c r="H29" i="51"/>
  <c r="H28" i="51"/>
  <c r="H27" i="51"/>
  <c r="H26" i="51"/>
  <c r="J25" i="51"/>
  <c r="J24" i="51"/>
  <c r="F23" i="51"/>
  <c r="J22" i="51"/>
  <c r="J21" i="51"/>
  <c r="J20" i="51"/>
  <c r="J19" i="51"/>
  <c r="H18" i="51"/>
  <c r="J17" i="51"/>
  <c r="H17" i="51"/>
  <c r="J16" i="51"/>
  <c r="H16" i="51"/>
  <c r="H15" i="51"/>
  <c r="H14" i="51"/>
  <c r="H13" i="51"/>
  <c r="M167" i="50"/>
  <c r="L167" i="50"/>
  <c r="F166" i="50"/>
  <c r="M165" i="50"/>
  <c r="L165" i="50"/>
  <c r="J165" i="50"/>
  <c r="H165" i="50"/>
  <c r="M164" i="50"/>
  <c r="L164" i="50"/>
  <c r="J164" i="50"/>
  <c r="J166" i="50" s="1"/>
  <c r="H164" i="50"/>
  <c r="H166" i="50" s="1"/>
  <c r="M163" i="50"/>
  <c r="L163" i="50"/>
  <c r="J163" i="50"/>
  <c r="H163" i="50"/>
  <c r="L162" i="50"/>
  <c r="M162" i="50"/>
  <c r="F162" i="50"/>
  <c r="M161" i="50"/>
  <c r="L161" i="50"/>
  <c r="J162" i="50"/>
  <c r="H161" i="50"/>
  <c r="H162" i="50" s="1"/>
  <c r="M160" i="50"/>
  <c r="L160" i="50"/>
  <c r="J160" i="50"/>
  <c r="H160" i="50"/>
  <c r="M159" i="50"/>
  <c r="L159" i="50"/>
  <c r="H159" i="50"/>
  <c r="L158" i="50"/>
  <c r="M158" i="50"/>
  <c r="F158" i="50"/>
  <c r="M157" i="50"/>
  <c r="L157" i="50"/>
  <c r="H157" i="50"/>
  <c r="M156" i="50"/>
  <c r="L156" i="50"/>
  <c r="J156" i="50"/>
  <c r="H156" i="50"/>
  <c r="M155" i="50"/>
  <c r="L155" i="50"/>
  <c r="J155" i="50"/>
  <c r="J158" i="50" s="1"/>
  <c r="H155" i="50"/>
  <c r="H158" i="50" s="1"/>
  <c r="M154" i="50"/>
  <c r="L154" i="50"/>
  <c r="J154" i="50"/>
  <c r="H154" i="50"/>
  <c r="M153" i="50"/>
  <c r="L153" i="50"/>
  <c r="J153" i="50"/>
  <c r="H153" i="50"/>
  <c r="M152" i="50"/>
  <c r="L152" i="50"/>
  <c r="J152" i="50"/>
  <c r="H152" i="50"/>
  <c r="M151" i="50"/>
  <c r="F151" i="50"/>
  <c r="M150" i="50"/>
  <c r="L150" i="50"/>
  <c r="H150" i="50"/>
  <c r="M149" i="50"/>
  <c r="L149" i="50"/>
  <c r="H149" i="50"/>
  <c r="M148" i="50"/>
  <c r="L148" i="50"/>
  <c r="H148" i="50"/>
  <c r="M147" i="50"/>
  <c r="L147" i="50"/>
  <c r="H147" i="50"/>
  <c r="L146" i="50"/>
  <c r="H146" i="50"/>
  <c r="M145" i="50"/>
  <c r="L145" i="50"/>
  <c r="H145" i="50"/>
  <c r="M144" i="50"/>
  <c r="L144" i="50"/>
  <c r="H144" i="50"/>
  <c r="M143" i="50"/>
  <c r="L143" i="50"/>
  <c r="J143" i="50"/>
  <c r="H143" i="50"/>
  <c r="L142" i="50"/>
  <c r="M142" i="50"/>
  <c r="F142" i="50"/>
  <c r="M141" i="50"/>
  <c r="L141" i="50"/>
  <c r="H141" i="50"/>
  <c r="M140" i="50"/>
  <c r="L140" i="50"/>
  <c r="H140" i="50"/>
  <c r="M139" i="50"/>
  <c r="L139" i="50"/>
  <c r="H139" i="50"/>
  <c r="M138" i="50"/>
  <c r="L138" i="50"/>
  <c r="H138" i="50"/>
  <c r="M137" i="50"/>
  <c r="L137" i="50"/>
  <c r="H137" i="50"/>
  <c r="M136" i="50"/>
  <c r="L136" i="50"/>
  <c r="H136" i="50"/>
  <c r="M135" i="50"/>
  <c r="L135" i="50"/>
  <c r="H135" i="50"/>
  <c r="M134" i="50"/>
  <c r="L134" i="50"/>
  <c r="J134" i="50"/>
  <c r="H134" i="50"/>
  <c r="M133" i="50"/>
  <c r="L133" i="50"/>
  <c r="J133" i="50"/>
  <c r="H133" i="50"/>
  <c r="L132" i="50"/>
  <c r="M132" i="50"/>
  <c r="F132" i="50"/>
  <c r="M131" i="50"/>
  <c r="L131" i="50"/>
  <c r="H131" i="50"/>
  <c r="M130" i="50"/>
  <c r="L130" i="50"/>
  <c r="H130" i="50"/>
  <c r="H132" i="50" s="1"/>
  <c r="M129" i="50"/>
  <c r="L129" i="50"/>
  <c r="J129" i="50"/>
  <c r="H129" i="50"/>
  <c r="M128" i="50"/>
  <c r="L128" i="50"/>
  <c r="J128" i="50"/>
  <c r="H128" i="50"/>
  <c r="L127" i="50"/>
  <c r="M127" i="50"/>
  <c r="F127" i="50"/>
  <c r="M126" i="50"/>
  <c r="L126" i="50"/>
  <c r="H126" i="50"/>
  <c r="M125" i="50"/>
  <c r="L125" i="50"/>
  <c r="J125" i="50"/>
  <c r="H125" i="50"/>
  <c r="M124" i="50"/>
  <c r="L124" i="50"/>
  <c r="H124" i="50"/>
  <c r="M123" i="50"/>
  <c r="L123" i="50"/>
  <c r="H123" i="50"/>
  <c r="M122" i="50"/>
  <c r="L122" i="50"/>
  <c r="H122" i="50"/>
  <c r="M119" i="50"/>
  <c r="L119" i="50"/>
  <c r="H119" i="50"/>
  <c r="M118" i="50"/>
  <c r="L118" i="50"/>
  <c r="H118" i="50"/>
  <c r="M117" i="50"/>
  <c r="L117" i="50"/>
  <c r="H117" i="50"/>
  <c r="M116" i="50"/>
  <c r="L116" i="50"/>
  <c r="H116" i="50"/>
  <c r="M115" i="50"/>
  <c r="L115" i="50"/>
  <c r="H115" i="50"/>
  <c r="M114" i="50"/>
  <c r="L114" i="50"/>
  <c r="H114" i="50"/>
  <c r="M113" i="50"/>
  <c r="L113" i="50"/>
  <c r="H113" i="50"/>
  <c r="M112" i="50"/>
  <c r="L112" i="50"/>
  <c r="H112" i="50"/>
  <c r="M111" i="50"/>
  <c r="L111" i="50"/>
  <c r="H111" i="50"/>
  <c r="M110" i="50"/>
  <c r="L110" i="50"/>
  <c r="H110" i="50"/>
  <c r="M109" i="50"/>
  <c r="L109" i="50"/>
  <c r="H109" i="50"/>
  <c r="M108" i="50"/>
  <c r="L108" i="50"/>
  <c r="H108" i="50"/>
  <c r="M107" i="50"/>
  <c r="L107" i="50"/>
  <c r="H107" i="50"/>
  <c r="M106" i="50"/>
  <c r="L106" i="50"/>
  <c r="J106" i="50"/>
  <c r="H106" i="50"/>
  <c r="M105" i="50"/>
  <c r="L105" i="50"/>
  <c r="J105" i="50"/>
  <c r="H105" i="50"/>
  <c r="M104" i="50"/>
  <c r="L104" i="50"/>
  <c r="J104" i="50"/>
  <c r="J127" i="50" s="1"/>
  <c r="H104" i="50"/>
  <c r="M103" i="50"/>
  <c r="L103" i="50"/>
  <c r="J103" i="50"/>
  <c r="H103" i="50"/>
  <c r="M102" i="50"/>
  <c r="L102" i="50"/>
  <c r="F102" i="50"/>
  <c r="M101" i="50"/>
  <c r="L101" i="50"/>
  <c r="H101" i="50"/>
  <c r="M100" i="50"/>
  <c r="L100" i="50"/>
  <c r="H100" i="50"/>
  <c r="M99" i="50"/>
  <c r="L99" i="50"/>
  <c r="H99" i="50"/>
  <c r="M98" i="50"/>
  <c r="L98" i="50"/>
  <c r="H98" i="50"/>
  <c r="M97" i="50"/>
  <c r="L97" i="50"/>
  <c r="H97" i="50"/>
  <c r="M96" i="50"/>
  <c r="L96" i="50"/>
  <c r="H96" i="50"/>
  <c r="M95" i="50"/>
  <c r="L95" i="50"/>
  <c r="J95" i="50"/>
  <c r="H95" i="50"/>
  <c r="M94" i="50"/>
  <c r="L94" i="50"/>
  <c r="F94" i="50"/>
  <c r="M93" i="50"/>
  <c r="L93" i="50"/>
  <c r="J93" i="50"/>
  <c r="H93" i="50"/>
  <c r="M92" i="50"/>
  <c r="L92" i="50"/>
  <c r="J92" i="50"/>
  <c r="J94" i="50" s="1"/>
  <c r="H92" i="50"/>
  <c r="H94" i="50" s="1"/>
  <c r="M91" i="50"/>
  <c r="L91" i="50"/>
  <c r="J91" i="50"/>
  <c r="H91" i="50"/>
  <c r="F89" i="50"/>
  <c r="M88" i="50"/>
  <c r="L88" i="50"/>
  <c r="J88" i="50"/>
  <c r="J89" i="50" s="1"/>
  <c r="H88" i="50"/>
  <c r="H89" i="50" s="1"/>
  <c r="M87" i="50"/>
  <c r="L87" i="50"/>
  <c r="J87" i="50"/>
  <c r="H87" i="50"/>
  <c r="M86" i="50"/>
  <c r="F86" i="50"/>
  <c r="M85" i="50"/>
  <c r="L85" i="50"/>
  <c r="H85" i="50"/>
  <c r="M84" i="50"/>
  <c r="L84" i="50"/>
  <c r="J84" i="50"/>
  <c r="H84" i="50"/>
  <c r="M81" i="50"/>
  <c r="L81" i="50"/>
  <c r="J81" i="50"/>
  <c r="H81" i="50"/>
  <c r="M80" i="50"/>
  <c r="L80" i="50"/>
  <c r="J80" i="50"/>
  <c r="H80" i="50"/>
  <c r="M79" i="50"/>
  <c r="L79" i="50"/>
  <c r="H79" i="50"/>
  <c r="M78" i="50"/>
  <c r="L78" i="50"/>
  <c r="J78" i="50"/>
  <c r="H78" i="50"/>
  <c r="M77" i="50"/>
  <c r="L77" i="50"/>
  <c r="J77" i="50"/>
  <c r="H77" i="50"/>
  <c r="M76" i="50"/>
  <c r="L76" i="50"/>
  <c r="F76" i="50"/>
  <c r="M75" i="50"/>
  <c r="L75" i="50"/>
  <c r="H75" i="50"/>
  <c r="H76" i="50" s="1"/>
  <c r="M74" i="50"/>
  <c r="L74" i="50"/>
  <c r="J74" i="50"/>
  <c r="H74" i="50"/>
  <c r="L72" i="50"/>
  <c r="M72" i="50"/>
  <c r="F72" i="50"/>
  <c r="M71" i="50"/>
  <c r="L71" i="50"/>
  <c r="J71" i="50"/>
  <c r="H71" i="50"/>
  <c r="M70" i="50"/>
  <c r="L70" i="50"/>
  <c r="J70" i="50"/>
  <c r="H70" i="50"/>
  <c r="M69" i="50"/>
  <c r="L69" i="50"/>
  <c r="J69" i="50"/>
  <c r="H69" i="50"/>
  <c r="M68" i="50"/>
  <c r="L68" i="50"/>
  <c r="J68" i="50"/>
  <c r="H68" i="50"/>
  <c r="M67" i="50"/>
  <c r="L67" i="50"/>
  <c r="J67" i="50"/>
  <c r="H67" i="50"/>
  <c r="M66" i="50"/>
  <c r="L66" i="50"/>
  <c r="J66" i="50"/>
  <c r="H66" i="50"/>
  <c r="M65" i="50"/>
  <c r="L65" i="50"/>
  <c r="J65" i="50"/>
  <c r="J72" i="50" s="1"/>
  <c r="H65" i="50"/>
  <c r="M64" i="50"/>
  <c r="L64" i="50"/>
  <c r="H64" i="50"/>
  <c r="M63" i="50"/>
  <c r="L63" i="50"/>
  <c r="J63" i="50"/>
  <c r="H63" i="50"/>
  <c r="F62" i="50"/>
  <c r="M61" i="50"/>
  <c r="L61" i="50"/>
  <c r="H61" i="50"/>
  <c r="M60" i="50"/>
  <c r="L60" i="50"/>
  <c r="J60" i="50"/>
  <c r="H60" i="50"/>
  <c r="M59" i="50"/>
  <c r="L59" i="50"/>
  <c r="J59" i="50"/>
  <c r="H59" i="50"/>
  <c r="M58" i="50"/>
  <c r="L58" i="50"/>
  <c r="J58" i="50"/>
  <c r="H58" i="50"/>
  <c r="M57" i="50"/>
  <c r="L57" i="50"/>
  <c r="H57" i="50"/>
  <c r="M56" i="50"/>
  <c r="L56" i="50"/>
  <c r="J56" i="50"/>
  <c r="H56" i="50"/>
  <c r="M55" i="50"/>
  <c r="L55" i="50"/>
  <c r="J55" i="50"/>
  <c r="H55" i="50"/>
  <c r="M54" i="50"/>
  <c r="L54" i="50"/>
  <c r="H54" i="50"/>
  <c r="M53" i="50"/>
  <c r="L53" i="50"/>
  <c r="J53" i="50"/>
  <c r="H53" i="50"/>
  <c r="L52" i="50"/>
  <c r="F52" i="50"/>
  <c r="M51" i="50"/>
  <c r="L51" i="50"/>
  <c r="H51" i="50"/>
  <c r="M50" i="50"/>
  <c r="L50" i="50"/>
  <c r="J50" i="50"/>
  <c r="H50" i="50"/>
  <c r="M49" i="50"/>
  <c r="L49" i="50"/>
  <c r="J49" i="50"/>
  <c r="H49" i="50"/>
  <c r="M48" i="50"/>
  <c r="L48" i="50"/>
  <c r="J48" i="50"/>
  <c r="H48" i="50"/>
  <c r="M47" i="50"/>
  <c r="L47" i="50"/>
  <c r="H47" i="50"/>
  <c r="M46" i="50"/>
  <c r="L46" i="50"/>
  <c r="J46" i="50"/>
  <c r="H46" i="50"/>
  <c r="M45" i="50"/>
  <c r="L45" i="50"/>
  <c r="J45" i="50"/>
  <c r="J52" i="50" s="1"/>
  <c r="H45" i="50"/>
  <c r="M44" i="50"/>
  <c r="L44" i="50"/>
  <c r="H44" i="50"/>
  <c r="M43" i="50"/>
  <c r="L43" i="50"/>
  <c r="J43" i="50"/>
  <c r="H43" i="50"/>
  <c r="F42" i="50"/>
  <c r="M41" i="50"/>
  <c r="L41" i="50"/>
  <c r="H41" i="50"/>
  <c r="M40" i="50"/>
  <c r="L40" i="50"/>
  <c r="J40" i="50"/>
  <c r="H40" i="50"/>
  <c r="M39" i="50"/>
  <c r="L39" i="50"/>
  <c r="H39" i="50"/>
  <c r="M38" i="50"/>
  <c r="L38" i="50"/>
  <c r="J38" i="50"/>
  <c r="H38" i="50"/>
  <c r="M37" i="50"/>
  <c r="L37" i="50"/>
  <c r="H37" i="50"/>
  <c r="M36" i="50"/>
  <c r="L36" i="50"/>
  <c r="J36" i="50"/>
  <c r="H36" i="50"/>
  <c r="M35" i="50"/>
  <c r="L35" i="50"/>
  <c r="J35" i="50"/>
  <c r="H35" i="50"/>
  <c r="M34" i="50"/>
  <c r="L34" i="50"/>
  <c r="H34" i="50"/>
  <c r="M33" i="50"/>
  <c r="L33" i="50"/>
  <c r="J33" i="50"/>
  <c r="H33" i="50"/>
  <c r="M32" i="50"/>
  <c r="L32" i="50"/>
  <c r="F32" i="50"/>
  <c r="M31" i="50"/>
  <c r="L31" i="50"/>
  <c r="H31" i="50"/>
  <c r="M30" i="50"/>
  <c r="L30" i="50"/>
  <c r="J30" i="50"/>
  <c r="H30" i="50"/>
  <c r="M29" i="50"/>
  <c r="L29" i="50"/>
  <c r="J29" i="50"/>
  <c r="H29" i="50"/>
  <c r="M28" i="50"/>
  <c r="L28" i="50"/>
  <c r="J28" i="50"/>
  <c r="H28" i="50"/>
  <c r="M27" i="50"/>
  <c r="L27" i="50"/>
  <c r="H27" i="50"/>
  <c r="M26" i="50"/>
  <c r="L26" i="50"/>
  <c r="J26" i="50"/>
  <c r="H26" i="50"/>
  <c r="M25" i="50"/>
  <c r="L25" i="50"/>
  <c r="J25" i="50"/>
  <c r="H25" i="50"/>
  <c r="M24" i="50"/>
  <c r="L24" i="50"/>
  <c r="H24" i="50"/>
  <c r="M23" i="50"/>
  <c r="L23" i="50"/>
  <c r="J23" i="50"/>
  <c r="H23" i="50"/>
  <c r="L22" i="50"/>
  <c r="M22" i="50"/>
  <c r="F22" i="50"/>
  <c r="M21" i="50"/>
  <c r="L21" i="50"/>
  <c r="H21" i="50"/>
  <c r="M20" i="50"/>
  <c r="L20" i="50"/>
  <c r="H20" i="50"/>
  <c r="M19" i="50"/>
  <c r="L19" i="50"/>
  <c r="H19" i="50"/>
  <c r="M18" i="50"/>
  <c r="L18" i="50"/>
  <c r="H18" i="50"/>
  <c r="M17" i="50"/>
  <c r="L17" i="50"/>
  <c r="H17" i="50"/>
  <c r="H16" i="50"/>
  <c r="H15" i="50"/>
  <c r="H14" i="50"/>
  <c r="J88" i="51" l="1"/>
  <c r="H107" i="51"/>
  <c r="H272" i="51"/>
  <c r="H257" i="51"/>
  <c r="H278" i="51" s="1"/>
  <c r="J36" i="51"/>
  <c r="J49" i="51"/>
  <c r="J75" i="51"/>
  <c r="H169" i="51"/>
  <c r="H36" i="51"/>
  <c r="H75" i="51"/>
  <c r="H124" i="51"/>
  <c r="J86" i="50"/>
  <c r="J32" i="50"/>
  <c r="J42" i="50"/>
  <c r="J62" i="50"/>
  <c r="J73" i="50" s="1"/>
  <c r="H72" i="50"/>
  <c r="H142" i="50"/>
  <c r="J90" i="50"/>
  <c r="H151" i="50"/>
  <c r="J146" i="51"/>
  <c r="H146" i="51"/>
  <c r="H225" i="51"/>
  <c r="H127" i="50"/>
  <c r="H86" i="50"/>
  <c r="H90" i="50" s="1"/>
  <c r="H102" i="50"/>
  <c r="H23" i="51"/>
  <c r="H49" i="51"/>
  <c r="H88" i="51"/>
  <c r="H89" i="51" s="1"/>
  <c r="H62" i="50"/>
  <c r="H22" i="50"/>
  <c r="H32" i="50"/>
  <c r="H42" i="50"/>
  <c r="H52" i="50"/>
  <c r="F89" i="51"/>
  <c r="J23" i="51"/>
  <c r="F73" i="50"/>
  <c r="F90" i="50"/>
  <c r="F168" i="50" s="1"/>
  <c r="L42" i="50"/>
  <c r="L89" i="50"/>
  <c r="M42" i="50"/>
  <c r="M52" i="50"/>
  <c r="M89" i="50"/>
  <c r="M62" i="50"/>
  <c r="M90" i="50"/>
  <c r="L62" i="50"/>
  <c r="L86" i="50"/>
  <c r="L73" i="50"/>
  <c r="L151" i="50"/>
  <c r="M166" i="50"/>
  <c r="L166" i="50"/>
  <c r="J89" i="51" l="1"/>
  <c r="J168" i="50"/>
  <c r="F171" i="50"/>
  <c r="H73" i="50"/>
  <c r="M73" i="50"/>
  <c r="L90" i="50"/>
  <c r="G171" i="50"/>
  <c r="L168" i="50"/>
  <c r="H168" i="50" l="1"/>
  <c r="H171" i="50" s="1"/>
  <c r="I171" i="50"/>
  <c r="H49" i="5"/>
  <c r="D49" i="5"/>
  <c r="E139" i="5" l="1"/>
  <c r="G139" i="5"/>
  <c r="E140" i="5"/>
  <c r="G140" i="5"/>
  <c r="D55" i="6"/>
  <c r="D49" i="6"/>
  <c r="X32" i="3"/>
  <c r="AB32" i="3"/>
  <c r="AE32" i="3"/>
  <c r="X33" i="3"/>
  <c r="AB33" i="3"/>
  <c r="AE33" i="3"/>
  <c r="X34" i="3"/>
  <c r="AB34" i="3"/>
  <c r="AE34" i="3"/>
  <c r="X35" i="3"/>
  <c r="AB35" i="3"/>
  <c r="AE35" i="3"/>
  <c r="X36" i="3"/>
  <c r="AB36" i="3"/>
  <c r="AE36" i="3"/>
  <c r="X37" i="3"/>
  <c r="AB37" i="3"/>
  <c r="AE37" i="3"/>
  <c r="X38" i="3"/>
  <c r="AB38" i="3"/>
  <c r="AE38" i="3"/>
  <c r="X39" i="3"/>
  <c r="AB39" i="3"/>
  <c r="AE39" i="3"/>
  <c r="X40" i="3"/>
  <c r="AB40" i="3"/>
  <c r="AE40" i="3"/>
  <c r="X41" i="3"/>
  <c r="AB41" i="3"/>
  <c r="AE41" i="3"/>
  <c r="BA16" i="22"/>
  <c r="X12" i="3" s="1"/>
  <c r="BC16" i="22"/>
  <c r="Z12" i="3" s="1"/>
  <c r="BD16" i="22"/>
  <c r="BF16" i="22"/>
  <c r="AA12" i="3" s="1"/>
  <c r="BG16" i="22"/>
  <c r="AB12" i="3" s="1"/>
  <c r="BI16" i="22"/>
  <c r="AD12" i="3" s="1"/>
  <c r="BA17" i="22"/>
  <c r="X13" i="3" s="1"/>
  <c r="BC17" i="22"/>
  <c r="Z13" i="3" s="1"/>
  <c r="BD17" i="22"/>
  <c r="BF17" i="22"/>
  <c r="AA13" i="3" s="1"/>
  <c r="BG17" i="22"/>
  <c r="AB13" i="3" s="1"/>
  <c r="BI17" i="22"/>
  <c r="AD13" i="3" s="1"/>
  <c r="BA18" i="22"/>
  <c r="X14" i="3" s="1"/>
  <c r="BC18" i="22"/>
  <c r="Z14" i="3" s="1"/>
  <c r="BD18" i="22"/>
  <c r="BF18" i="22"/>
  <c r="AA14" i="3" s="1"/>
  <c r="BG18" i="22"/>
  <c r="AB14" i="3" s="1"/>
  <c r="BI18" i="22"/>
  <c r="AD14" i="3" s="1"/>
  <c r="BA19" i="22"/>
  <c r="X15" i="3" s="1"/>
  <c r="BC19" i="22"/>
  <c r="Z15" i="3" s="1"/>
  <c r="BD19" i="22"/>
  <c r="BF19" i="22"/>
  <c r="AA15" i="3" s="1"/>
  <c r="BG19" i="22"/>
  <c r="AB15" i="3" s="1"/>
  <c r="BI19" i="22"/>
  <c r="AD15" i="3" s="1"/>
  <c r="BA20" i="22"/>
  <c r="X16" i="3" s="1"/>
  <c r="BC20" i="22"/>
  <c r="Z16" i="3" s="1"/>
  <c r="BD20" i="22"/>
  <c r="BF20" i="22"/>
  <c r="AA16" i="3" s="1"/>
  <c r="BG20" i="22"/>
  <c r="AB16" i="3" s="1"/>
  <c r="BI20" i="22"/>
  <c r="AD16" i="3" s="1"/>
  <c r="G140" i="6"/>
  <c r="AZ48" i="22"/>
  <c r="BJ48" i="22"/>
  <c r="BJ49" i="22"/>
  <c r="BJ50" i="22"/>
  <c r="BJ51" i="22"/>
  <c r="BJ52" i="22"/>
  <c r="BJ54" i="22"/>
  <c r="BJ55" i="22"/>
  <c r="BJ56" i="22"/>
  <c r="BJ57" i="22"/>
  <c r="BJ58" i="22"/>
  <c r="BJ59" i="22"/>
  <c r="BJ60" i="22"/>
  <c r="BA48" i="22"/>
  <c r="X89" i="3" s="1"/>
  <c r="BC48" i="22"/>
  <c r="Z89" i="3" s="1"/>
  <c r="BD48" i="22"/>
  <c r="BF48" i="22"/>
  <c r="AA89" i="3" s="1"/>
  <c r="BG48" i="22"/>
  <c r="AB89" i="3" s="1"/>
  <c r="BI48" i="22"/>
  <c r="AD89" i="3" s="1"/>
  <c r="BA49" i="22"/>
  <c r="X90" i="3" s="1"/>
  <c r="BC49" i="22"/>
  <c r="Z90" i="3" s="1"/>
  <c r="BD49" i="22"/>
  <c r="BF49" i="22"/>
  <c r="AA90" i="3" s="1"/>
  <c r="BG49" i="22"/>
  <c r="AB90" i="3" s="1"/>
  <c r="BI49" i="22"/>
  <c r="AD90" i="3" s="1"/>
  <c r="BA50" i="22"/>
  <c r="X91" i="3" s="1"/>
  <c r="BC50" i="22"/>
  <c r="Z91" i="3" s="1"/>
  <c r="BD50" i="22"/>
  <c r="BF50" i="22"/>
  <c r="AA91" i="3" s="1"/>
  <c r="BG50" i="22"/>
  <c r="AB91" i="3" s="1"/>
  <c r="BI50" i="22"/>
  <c r="AD91" i="3" s="1"/>
  <c r="BA51" i="22"/>
  <c r="X92" i="3" s="1"/>
  <c r="BC51" i="22"/>
  <c r="Z92" i="3" s="1"/>
  <c r="BD51" i="22"/>
  <c r="BF51" i="22"/>
  <c r="AA92" i="3" s="1"/>
  <c r="BG51" i="22"/>
  <c r="AB92" i="3" s="1"/>
  <c r="BI51" i="22"/>
  <c r="AD92" i="3" s="1"/>
  <c r="BA52" i="22"/>
  <c r="X93" i="3" s="1"/>
  <c r="BC52" i="22"/>
  <c r="Z93" i="3" s="1"/>
  <c r="BD52" i="22"/>
  <c r="BF52" i="22"/>
  <c r="AA93" i="3" s="1"/>
  <c r="BG52" i="22"/>
  <c r="AB93" i="3" s="1"/>
  <c r="BI52" i="22"/>
  <c r="AD93" i="3" s="1"/>
  <c r="BA54" i="22"/>
  <c r="X99" i="3" s="1"/>
  <c r="BC54" i="22"/>
  <c r="Z99" i="3" s="1"/>
  <c r="BD54" i="22"/>
  <c r="BF54" i="22"/>
  <c r="AA99" i="3" s="1"/>
  <c r="BG54" i="22"/>
  <c r="AB99" i="3" s="1"/>
  <c r="BI54" i="22"/>
  <c r="AD99" i="3" s="1"/>
  <c r="BA55" i="22"/>
  <c r="X100" i="3" s="1"/>
  <c r="BC55" i="22"/>
  <c r="Z100" i="3" s="1"/>
  <c r="BD55" i="22"/>
  <c r="BF55" i="22"/>
  <c r="AA100" i="3" s="1"/>
  <c r="BG55" i="22"/>
  <c r="AB100" i="3" s="1"/>
  <c r="BI55" i="22"/>
  <c r="AD100" i="3" s="1"/>
  <c r="BA56" i="22"/>
  <c r="X101" i="3" s="1"/>
  <c r="BC56" i="22"/>
  <c r="Z101" i="3" s="1"/>
  <c r="BD56" i="22"/>
  <c r="BF56" i="22"/>
  <c r="AA101" i="3" s="1"/>
  <c r="BG56" i="22"/>
  <c r="AB101" i="3" s="1"/>
  <c r="BI56" i="22"/>
  <c r="AD101" i="3" s="1"/>
  <c r="BA57" i="22"/>
  <c r="X102" i="3" s="1"/>
  <c r="BC57" i="22"/>
  <c r="Z102" i="3" s="1"/>
  <c r="BD57" i="22"/>
  <c r="BF57" i="22"/>
  <c r="AA102" i="3" s="1"/>
  <c r="BG57" i="22"/>
  <c r="AB102" i="3" s="1"/>
  <c r="BI57" i="22"/>
  <c r="AD102" i="3" s="1"/>
  <c r="BA58" i="22"/>
  <c r="X103" i="3" s="1"/>
  <c r="BC58" i="22"/>
  <c r="Z103" i="3" s="1"/>
  <c r="BD58" i="22"/>
  <c r="BF58" i="22"/>
  <c r="AA103" i="3" s="1"/>
  <c r="BG58" i="22"/>
  <c r="AB103" i="3" s="1"/>
  <c r="BI58" i="22"/>
  <c r="AD103" i="3" s="1"/>
  <c r="BA59" i="22"/>
  <c r="BC59" i="22"/>
  <c r="BD59" i="22"/>
  <c r="BF59" i="22"/>
  <c r="BG59" i="22"/>
  <c r="BI59" i="22"/>
  <c r="BA60" i="22"/>
  <c r="BC60" i="22"/>
  <c r="BD60" i="22"/>
  <c r="BF60" i="22"/>
  <c r="BG60" i="22"/>
  <c r="BI60" i="22"/>
  <c r="H62" i="7"/>
  <c r="C54" i="3"/>
  <c r="G123" i="3"/>
  <c r="K123" i="3"/>
  <c r="G109" i="3"/>
  <c r="K109" i="3"/>
  <c r="K105" i="3"/>
  <c r="K98" i="3"/>
  <c r="K94" i="3"/>
  <c r="K88" i="3"/>
  <c r="G65" i="3"/>
  <c r="K65" i="3"/>
  <c r="K42" i="3"/>
  <c r="K31" i="3"/>
  <c r="G129" i="3" l="1"/>
  <c r="G130" i="3" s="1"/>
  <c r="K60" i="3"/>
  <c r="K129" i="3"/>
  <c r="K104" i="3"/>
  <c r="G139" i="6"/>
  <c r="BA53" i="22"/>
  <c r="X98" i="3" s="1"/>
  <c r="BC53" i="22"/>
  <c r="Z98" i="3" s="1"/>
  <c r="BA47" i="22"/>
  <c r="BC47" i="22"/>
  <c r="K130" i="3" l="1"/>
  <c r="BJ61" i="22"/>
  <c r="BA61" i="22"/>
  <c r="BF47" i="22"/>
  <c r="BD4" i="22"/>
  <c r="BI47" i="22"/>
  <c r="BG53" i="22"/>
  <c r="AB98" i="3" s="1"/>
  <c r="BJ47" i="22"/>
  <c r="BJ53" i="22"/>
  <c r="BF53" i="22"/>
  <c r="AA98" i="3" s="1"/>
  <c r="BC61" i="22"/>
  <c r="BD15" i="22"/>
  <c r="BG47" i="22"/>
  <c r="BI53" i="22"/>
  <c r="AD98" i="3" s="1"/>
  <c r="BD53" i="22"/>
  <c r="BD47" i="22"/>
  <c r="G29" i="12"/>
  <c r="H29" i="12"/>
  <c r="J29" i="12"/>
  <c r="K29" i="12"/>
  <c r="G23" i="12"/>
  <c r="H23" i="12"/>
  <c r="J23" i="12"/>
  <c r="K23" i="12"/>
  <c r="G16" i="12"/>
  <c r="H16" i="12"/>
  <c r="J16" i="12"/>
  <c r="J40" i="12" s="1"/>
  <c r="J44" i="12" s="1"/>
  <c r="K16" i="12"/>
  <c r="G5" i="12"/>
  <c r="H5" i="12"/>
  <c r="J5" i="12"/>
  <c r="K5" i="12"/>
  <c r="BG61" i="22" l="1"/>
  <c r="BI61" i="22"/>
  <c r="BF61" i="22"/>
  <c r="BD61" i="22"/>
  <c r="K41" i="12"/>
  <c r="K45" i="12" s="1"/>
  <c r="G41" i="12"/>
  <c r="G45" i="12" s="1"/>
  <c r="K24" i="37"/>
  <c r="F24" i="37"/>
  <c r="K15" i="37"/>
  <c r="K16" i="37"/>
  <c r="K17" i="37"/>
  <c r="K18" i="37"/>
  <c r="J32" i="37"/>
  <c r="K40" i="37"/>
  <c r="J40" i="37"/>
  <c r="K3" i="37"/>
  <c r="J3" i="37"/>
  <c r="J41" i="12" l="1"/>
  <c r="J45" i="12" s="1"/>
  <c r="H41" i="12"/>
  <c r="H45" i="12" s="1"/>
  <c r="J41" i="37"/>
  <c r="H17" i="46"/>
  <c r="J17" i="46"/>
  <c r="K17" i="46"/>
  <c r="J60" i="46"/>
  <c r="J21" i="46"/>
  <c r="J13" i="46"/>
  <c r="P89" i="3"/>
  <c r="Q89" i="3"/>
  <c r="S89" i="3"/>
  <c r="T89" i="3"/>
  <c r="P90" i="3"/>
  <c r="Q90" i="3"/>
  <c r="S90" i="3"/>
  <c r="T90" i="3"/>
  <c r="P91" i="3"/>
  <c r="Q91" i="3"/>
  <c r="S91" i="3"/>
  <c r="T91" i="3"/>
  <c r="P92" i="3"/>
  <c r="Q92" i="3"/>
  <c r="S92" i="3"/>
  <c r="T92" i="3"/>
  <c r="P93" i="3"/>
  <c r="Q93" i="3"/>
  <c r="S93" i="3"/>
  <c r="T93" i="3"/>
  <c r="P95" i="3"/>
  <c r="Q95" i="3"/>
  <c r="S95" i="3"/>
  <c r="T95" i="3"/>
  <c r="P96" i="3"/>
  <c r="Q96" i="3"/>
  <c r="S96" i="3"/>
  <c r="T96" i="3"/>
  <c r="P97" i="3"/>
  <c r="Q97" i="3"/>
  <c r="S97" i="3"/>
  <c r="T97" i="3"/>
  <c r="P99" i="3"/>
  <c r="Q99" i="3"/>
  <c r="S99" i="3"/>
  <c r="T99" i="3"/>
  <c r="P100" i="3"/>
  <c r="Q100" i="3"/>
  <c r="S100" i="3"/>
  <c r="T100" i="3"/>
  <c r="P101" i="3"/>
  <c r="Q101" i="3"/>
  <c r="S101" i="3"/>
  <c r="T101" i="3"/>
  <c r="P102" i="3"/>
  <c r="Q102" i="3"/>
  <c r="S102" i="3"/>
  <c r="T102" i="3"/>
  <c r="P103" i="3"/>
  <c r="Q103" i="3"/>
  <c r="S103" i="3"/>
  <c r="T103" i="3"/>
  <c r="P106" i="3"/>
  <c r="Q106" i="3"/>
  <c r="S106" i="3"/>
  <c r="T106" i="3"/>
  <c r="P107" i="3"/>
  <c r="Q107" i="3"/>
  <c r="S107" i="3"/>
  <c r="T107" i="3"/>
  <c r="P108" i="3"/>
  <c r="Q108" i="3"/>
  <c r="S108" i="3"/>
  <c r="T108" i="3"/>
  <c r="P110" i="3"/>
  <c r="Q110" i="3"/>
  <c r="S110" i="3"/>
  <c r="T110" i="3"/>
  <c r="P111" i="3"/>
  <c r="Q111" i="3"/>
  <c r="S111" i="3"/>
  <c r="T111" i="3"/>
  <c r="P112" i="3"/>
  <c r="Q112" i="3"/>
  <c r="S112" i="3"/>
  <c r="T112" i="3"/>
  <c r="P113" i="3"/>
  <c r="Q113" i="3"/>
  <c r="S113" i="3"/>
  <c r="T113" i="3"/>
  <c r="P114" i="3"/>
  <c r="Q114" i="3"/>
  <c r="S114" i="3"/>
  <c r="T114" i="3"/>
  <c r="P115" i="3"/>
  <c r="Q115" i="3"/>
  <c r="S115" i="3"/>
  <c r="T115" i="3"/>
  <c r="P117" i="3"/>
  <c r="Q117" i="3"/>
  <c r="S117" i="3"/>
  <c r="T117" i="3"/>
  <c r="P118" i="3"/>
  <c r="Q118" i="3"/>
  <c r="S118" i="3"/>
  <c r="T118" i="3"/>
  <c r="P119" i="3"/>
  <c r="Q119" i="3"/>
  <c r="S119" i="3"/>
  <c r="T119" i="3"/>
  <c r="P120" i="3"/>
  <c r="Q120" i="3"/>
  <c r="S120" i="3"/>
  <c r="T120" i="3"/>
  <c r="P121" i="3"/>
  <c r="Q121" i="3"/>
  <c r="S121" i="3"/>
  <c r="T121" i="3"/>
  <c r="P122" i="3"/>
  <c r="Q122" i="3"/>
  <c r="S122" i="3"/>
  <c r="T122" i="3"/>
  <c r="P124" i="3"/>
  <c r="Q124" i="3"/>
  <c r="S124" i="3"/>
  <c r="T124" i="3"/>
  <c r="P125" i="3"/>
  <c r="Q125" i="3"/>
  <c r="S125" i="3"/>
  <c r="T125" i="3"/>
  <c r="P126" i="3"/>
  <c r="Q126" i="3"/>
  <c r="S126" i="3"/>
  <c r="T126" i="3"/>
  <c r="P127" i="3"/>
  <c r="Q127" i="3"/>
  <c r="S127" i="3"/>
  <c r="T127" i="3"/>
  <c r="P128" i="3"/>
  <c r="Q128" i="3"/>
  <c r="S128" i="3"/>
  <c r="T128" i="3"/>
  <c r="E24" i="3"/>
  <c r="P3" i="3"/>
  <c r="Q3" i="3"/>
  <c r="S3" i="3"/>
  <c r="T3" i="3"/>
  <c r="U3" i="3"/>
  <c r="P5" i="3"/>
  <c r="Q5" i="3"/>
  <c r="S5" i="3"/>
  <c r="T5" i="3"/>
  <c r="P6" i="3"/>
  <c r="Q6" i="3"/>
  <c r="S6" i="3"/>
  <c r="T6" i="3"/>
  <c r="P7" i="3"/>
  <c r="Q7" i="3"/>
  <c r="S7" i="3"/>
  <c r="T7" i="3"/>
  <c r="P8" i="3"/>
  <c r="Q8" i="3"/>
  <c r="S8" i="3"/>
  <c r="T8" i="3"/>
  <c r="P9" i="3"/>
  <c r="Q9" i="3"/>
  <c r="S9" i="3"/>
  <c r="T9" i="3"/>
  <c r="P10" i="3"/>
  <c r="Q10" i="3"/>
  <c r="S10" i="3"/>
  <c r="T10" i="3"/>
  <c r="P12" i="3"/>
  <c r="Q12" i="3"/>
  <c r="S12" i="3"/>
  <c r="T12" i="3"/>
  <c r="P13" i="3"/>
  <c r="Q13" i="3"/>
  <c r="S13" i="3"/>
  <c r="T13" i="3"/>
  <c r="P14" i="3"/>
  <c r="Q14" i="3"/>
  <c r="S14" i="3"/>
  <c r="T14" i="3"/>
  <c r="P15" i="3"/>
  <c r="Q15" i="3"/>
  <c r="S15" i="3"/>
  <c r="T15" i="3"/>
  <c r="P16" i="3"/>
  <c r="Q16" i="3"/>
  <c r="S16" i="3"/>
  <c r="T16" i="3"/>
  <c r="P18" i="3"/>
  <c r="Q18" i="3"/>
  <c r="S18" i="3"/>
  <c r="T18" i="3"/>
  <c r="P19" i="3"/>
  <c r="Q19" i="3"/>
  <c r="S19" i="3"/>
  <c r="T19" i="3"/>
  <c r="P20" i="3"/>
  <c r="Q20" i="3"/>
  <c r="S20" i="3"/>
  <c r="T20" i="3"/>
  <c r="P21" i="3"/>
  <c r="Q21" i="3"/>
  <c r="S21" i="3"/>
  <c r="T21" i="3"/>
  <c r="P22" i="3"/>
  <c r="Q22" i="3"/>
  <c r="S22" i="3"/>
  <c r="T22" i="3"/>
  <c r="P24" i="3"/>
  <c r="Q24" i="3"/>
  <c r="S24" i="3"/>
  <c r="T24" i="3"/>
  <c r="P25" i="3"/>
  <c r="Q25" i="3"/>
  <c r="S25" i="3"/>
  <c r="T25" i="3"/>
  <c r="P26" i="3"/>
  <c r="Q26" i="3"/>
  <c r="S26" i="3"/>
  <c r="T26" i="3"/>
  <c r="P27" i="3"/>
  <c r="Q27" i="3"/>
  <c r="S27" i="3"/>
  <c r="T27" i="3"/>
  <c r="P28" i="3"/>
  <c r="Q28" i="3"/>
  <c r="S28" i="3"/>
  <c r="T28" i="3"/>
  <c r="P29" i="3"/>
  <c r="Q29" i="3"/>
  <c r="S29" i="3"/>
  <c r="T29" i="3"/>
  <c r="P30" i="3"/>
  <c r="Q30" i="3"/>
  <c r="S30" i="3"/>
  <c r="T30" i="3"/>
  <c r="P32" i="3"/>
  <c r="Q32" i="3"/>
  <c r="S32" i="3"/>
  <c r="T32" i="3"/>
  <c r="P33" i="3"/>
  <c r="Q33" i="3"/>
  <c r="S33" i="3"/>
  <c r="T33" i="3"/>
  <c r="P34" i="3"/>
  <c r="Q34" i="3"/>
  <c r="S34" i="3"/>
  <c r="T34" i="3"/>
  <c r="P35" i="3"/>
  <c r="Q35" i="3"/>
  <c r="S35" i="3"/>
  <c r="T35" i="3"/>
  <c r="P36" i="3"/>
  <c r="Q36" i="3"/>
  <c r="S36" i="3"/>
  <c r="T36" i="3"/>
  <c r="P37" i="3"/>
  <c r="Q37" i="3"/>
  <c r="S37" i="3"/>
  <c r="T37" i="3"/>
  <c r="P38" i="3"/>
  <c r="Q38" i="3"/>
  <c r="S38" i="3"/>
  <c r="T38" i="3"/>
  <c r="P39" i="3"/>
  <c r="Q39" i="3"/>
  <c r="S39" i="3"/>
  <c r="T39" i="3"/>
  <c r="P40" i="3"/>
  <c r="Q40" i="3"/>
  <c r="S40" i="3"/>
  <c r="T40" i="3"/>
  <c r="P41" i="3"/>
  <c r="Q41" i="3"/>
  <c r="S41" i="3"/>
  <c r="T41" i="3"/>
  <c r="P43" i="3"/>
  <c r="Q43" i="3"/>
  <c r="S43" i="3"/>
  <c r="T43" i="3"/>
  <c r="P44" i="3"/>
  <c r="Q44" i="3"/>
  <c r="S44" i="3"/>
  <c r="T44" i="3"/>
  <c r="P45" i="3"/>
  <c r="Q45" i="3"/>
  <c r="S45" i="3"/>
  <c r="T45" i="3"/>
  <c r="P46" i="3"/>
  <c r="Q46" i="3"/>
  <c r="S46" i="3"/>
  <c r="T46" i="3"/>
  <c r="P47" i="3"/>
  <c r="Q47" i="3"/>
  <c r="S47" i="3"/>
  <c r="T47" i="3"/>
  <c r="P49" i="3"/>
  <c r="Q49" i="3"/>
  <c r="S49" i="3"/>
  <c r="T49" i="3"/>
  <c r="P50" i="3"/>
  <c r="Q50" i="3"/>
  <c r="S50" i="3"/>
  <c r="T50" i="3"/>
  <c r="P51" i="3"/>
  <c r="Q51" i="3"/>
  <c r="S51" i="3"/>
  <c r="T51" i="3"/>
  <c r="P52" i="3"/>
  <c r="Q52" i="3"/>
  <c r="S52" i="3"/>
  <c r="T52" i="3"/>
  <c r="P53" i="3"/>
  <c r="Q53" i="3"/>
  <c r="S53" i="3"/>
  <c r="T53" i="3"/>
  <c r="P55" i="3"/>
  <c r="Q55" i="3"/>
  <c r="S55" i="3"/>
  <c r="T55" i="3"/>
  <c r="P56" i="3"/>
  <c r="Q56" i="3"/>
  <c r="S56" i="3"/>
  <c r="T56" i="3"/>
  <c r="P57" i="3"/>
  <c r="Q57" i="3"/>
  <c r="S57" i="3"/>
  <c r="T57" i="3"/>
  <c r="P58" i="3"/>
  <c r="Q58" i="3"/>
  <c r="S58" i="3"/>
  <c r="T58" i="3"/>
  <c r="P59" i="3"/>
  <c r="Q59" i="3"/>
  <c r="S59" i="3"/>
  <c r="T59" i="3"/>
  <c r="P62" i="3"/>
  <c r="Q62" i="3"/>
  <c r="S62" i="3"/>
  <c r="T62" i="3"/>
  <c r="P63" i="3"/>
  <c r="Q63" i="3"/>
  <c r="S63" i="3"/>
  <c r="T63" i="3"/>
  <c r="P64" i="3"/>
  <c r="Q64" i="3"/>
  <c r="S64" i="3"/>
  <c r="T64" i="3"/>
  <c r="P66" i="3"/>
  <c r="Q66" i="3"/>
  <c r="S66" i="3"/>
  <c r="T66" i="3"/>
  <c r="P67" i="3"/>
  <c r="Q67" i="3"/>
  <c r="S67" i="3"/>
  <c r="T67" i="3"/>
  <c r="P68" i="3"/>
  <c r="Q68" i="3"/>
  <c r="S68" i="3"/>
  <c r="T68" i="3"/>
  <c r="P69" i="3"/>
  <c r="Q69" i="3"/>
  <c r="S69" i="3"/>
  <c r="T69" i="3"/>
  <c r="P71" i="3"/>
  <c r="Q71" i="3"/>
  <c r="S71" i="3"/>
  <c r="T71" i="3"/>
  <c r="P72" i="3"/>
  <c r="Q72" i="3"/>
  <c r="S72" i="3"/>
  <c r="T72" i="3"/>
  <c r="P74" i="3"/>
  <c r="Q74" i="3"/>
  <c r="S74" i="3"/>
  <c r="T74" i="3"/>
  <c r="P75" i="3"/>
  <c r="Q75" i="3"/>
  <c r="S75" i="3"/>
  <c r="T75" i="3"/>
  <c r="P76" i="3"/>
  <c r="Q76" i="3"/>
  <c r="S76" i="3"/>
  <c r="T76" i="3"/>
  <c r="P78" i="3"/>
  <c r="Q78" i="3"/>
  <c r="S78" i="3"/>
  <c r="T78" i="3"/>
  <c r="P79" i="3"/>
  <c r="Q79" i="3"/>
  <c r="S79" i="3"/>
  <c r="T79" i="3"/>
  <c r="P80" i="3"/>
  <c r="Q80" i="3"/>
  <c r="S80" i="3"/>
  <c r="T80" i="3"/>
  <c r="P81" i="3"/>
  <c r="Q81" i="3"/>
  <c r="S81" i="3"/>
  <c r="T81" i="3"/>
  <c r="P82" i="3"/>
  <c r="Q82" i="3"/>
  <c r="R82" i="3"/>
  <c r="S82" i="3"/>
  <c r="T82" i="3"/>
  <c r="P85" i="3"/>
  <c r="Q85" i="3"/>
  <c r="R85" i="3"/>
  <c r="S85" i="3"/>
  <c r="T85" i="3"/>
  <c r="U85" i="3"/>
  <c r="P86" i="3"/>
  <c r="Q86" i="3"/>
  <c r="R86" i="3"/>
  <c r="S86" i="3"/>
  <c r="T86" i="3"/>
  <c r="U86" i="3"/>
  <c r="P87" i="3"/>
  <c r="Q87" i="3"/>
  <c r="R87" i="3"/>
  <c r="S87" i="3"/>
  <c r="T87" i="3"/>
  <c r="U87" i="3"/>
  <c r="P48" i="3"/>
  <c r="Q48" i="3"/>
  <c r="S48" i="3"/>
  <c r="T48" i="3"/>
  <c r="C48" i="3"/>
  <c r="G20" i="8"/>
  <c r="H132" i="3" l="1"/>
  <c r="AW60" i="22"/>
  <c r="AW59" i="22"/>
  <c r="AW58" i="22"/>
  <c r="AW57" i="22"/>
  <c r="AW56" i="22"/>
  <c r="AW55" i="22"/>
  <c r="AW54" i="22"/>
  <c r="AW52" i="22"/>
  <c r="AW51" i="22"/>
  <c r="AW50" i="22"/>
  <c r="AW49" i="22"/>
  <c r="AW48" i="22"/>
  <c r="AW42" i="22"/>
  <c r="AW41" i="22"/>
  <c r="AW38" i="22"/>
  <c r="AW37" i="22"/>
  <c r="AW36" i="22"/>
  <c r="AW35" i="22"/>
  <c r="AW34" i="22"/>
  <c r="AW33" i="22"/>
  <c r="AW31" i="22"/>
  <c r="AW30" i="22"/>
  <c r="AW29" i="22"/>
  <c r="AW27" i="22"/>
  <c r="AW26" i="22"/>
  <c r="AW25" i="22"/>
  <c r="AW24" i="22"/>
  <c r="AW23" i="22"/>
  <c r="AW21" i="22"/>
  <c r="AW20" i="22"/>
  <c r="AW19" i="22"/>
  <c r="AW18" i="22"/>
  <c r="AW17" i="22"/>
  <c r="AW16" i="22"/>
  <c r="AW14" i="22"/>
  <c r="AW13" i="22"/>
  <c r="AW12" i="22"/>
  <c r="AW11" i="22"/>
  <c r="AW10" i="22"/>
  <c r="AW9" i="22"/>
  <c r="AW8" i="22"/>
  <c r="AW7" i="22"/>
  <c r="AW6" i="22"/>
  <c r="AW5" i="22"/>
  <c r="AS60" i="22"/>
  <c r="AS59" i="22"/>
  <c r="AS58" i="22"/>
  <c r="AS57" i="22"/>
  <c r="AS56" i="22"/>
  <c r="AS55" i="22"/>
  <c r="AS54" i="22"/>
  <c r="AS52" i="22"/>
  <c r="AS51" i="22"/>
  <c r="AS50" i="22"/>
  <c r="AS49" i="22"/>
  <c r="AS48" i="22"/>
  <c r="AS42" i="22"/>
  <c r="AS41" i="22"/>
  <c r="AS38" i="22"/>
  <c r="AS37" i="22"/>
  <c r="AS36" i="22"/>
  <c r="AS35" i="22"/>
  <c r="AS34" i="22"/>
  <c r="AS33" i="22"/>
  <c r="AS31" i="22"/>
  <c r="AS30" i="22"/>
  <c r="AS29" i="22"/>
  <c r="AS27" i="22"/>
  <c r="AS26" i="22"/>
  <c r="AS25" i="22"/>
  <c r="AS24" i="22"/>
  <c r="AS23" i="22"/>
  <c r="AS21" i="22"/>
  <c r="AS20" i="22"/>
  <c r="AS19" i="22"/>
  <c r="AS18" i="22"/>
  <c r="AS17" i="22"/>
  <c r="AS16" i="22"/>
  <c r="AS14" i="22"/>
  <c r="AS13" i="22"/>
  <c r="AS12" i="22"/>
  <c r="AS11" i="22"/>
  <c r="AS10" i="22"/>
  <c r="AS9" i="22"/>
  <c r="AS8" i="22"/>
  <c r="AS7" i="22"/>
  <c r="AS6" i="22"/>
  <c r="AS5" i="22"/>
  <c r="AO60" i="22"/>
  <c r="AO59" i="22"/>
  <c r="AO58" i="22"/>
  <c r="AO57" i="22"/>
  <c r="AO56" i="22"/>
  <c r="AO55" i="22"/>
  <c r="AO54" i="22"/>
  <c r="AO52" i="22"/>
  <c r="AO51" i="22"/>
  <c r="AO50" i="22"/>
  <c r="AO49" i="22"/>
  <c r="AO48" i="22"/>
  <c r="AO42" i="22"/>
  <c r="AO41" i="22"/>
  <c r="AO38" i="22"/>
  <c r="AO37" i="22"/>
  <c r="AO36" i="22"/>
  <c r="AO35" i="22"/>
  <c r="AO34" i="22"/>
  <c r="AO33" i="22"/>
  <c r="AO31" i="22"/>
  <c r="AO30" i="22"/>
  <c r="AO29" i="22"/>
  <c r="AO27" i="22"/>
  <c r="AO26" i="22"/>
  <c r="AO25" i="22"/>
  <c r="AO24" i="22"/>
  <c r="AO23" i="22"/>
  <c r="AO21" i="22"/>
  <c r="AO20" i="22"/>
  <c r="AO15" i="22" s="1"/>
  <c r="AO39" i="22" s="1"/>
  <c r="AO19" i="22"/>
  <c r="AO18" i="22"/>
  <c r="AO17" i="22"/>
  <c r="AO16" i="22"/>
  <c r="AO14" i="22"/>
  <c r="AO13" i="22"/>
  <c r="AO12" i="22"/>
  <c r="AO11" i="22"/>
  <c r="AO10" i="22"/>
  <c r="AO9" i="22"/>
  <c r="AO8" i="22"/>
  <c r="AO7" i="22"/>
  <c r="AO6" i="22"/>
  <c r="AO5" i="22"/>
  <c r="AK44" i="22"/>
  <c r="AG60" i="22"/>
  <c r="AG59" i="22"/>
  <c r="AG58" i="22"/>
  <c r="AG57" i="22"/>
  <c r="AG56" i="22"/>
  <c r="AG55" i="22"/>
  <c r="AG54" i="22"/>
  <c r="AG52" i="22"/>
  <c r="AG51" i="22"/>
  <c r="AG50" i="22"/>
  <c r="AG49" i="22"/>
  <c r="AG48" i="22"/>
  <c r="AG42" i="22"/>
  <c r="AG41" i="22"/>
  <c r="AG38" i="22"/>
  <c r="AG37" i="22"/>
  <c r="AG36" i="22"/>
  <c r="AG35" i="22"/>
  <c r="AG34" i="22"/>
  <c r="AG33" i="22"/>
  <c r="AG31" i="22"/>
  <c r="AG30" i="22"/>
  <c r="AG29" i="22"/>
  <c r="AG27" i="22"/>
  <c r="AG26" i="22"/>
  <c r="AG25" i="22"/>
  <c r="AG24" i="22"/>
  <c r="AG23" i="22"/>
  <c r="AG21" i="22"/>
  <c r="AG20" i="22"/>
  <c r="AG19" i="22"/>
  <c r="AG18" i="22"/>
  <c r="AG17" i="22"/>
  <c r="AG16" i="22"/>
  <c r="AG14" i="22"/>
  <c r="AG13" i="22"/>
  <c r="AG12" i="22"/>
  <c r="AG11" i="22"/>
  <c r="AG10" i="22"/>
  <c r="AG9" i="22"/>
  <c r="AG8" i="22"/>
  <c r="AG7" i="22"/>
  <c r="AG6" i="22"/>
  <c r="AG5" i="22"/>
  <c r="AC60" i="22"/>
  <c r="AC59" i="22"/>
  <c r="AC58" i="22"/>
  <c r="AC57" i="22"/>
  <c r="AC56" i="22"/>
  <c r="AC55" i="22"/>
  <c r="AC54" i="22"/>
  <c r="AC52" i="22"/>
  <c r="AC51" i="22"/>
  <c r="AC50" i="22"/>
  <c r="AC49" i="22"/>
  <c r="AC48" i="22"/>
  <c r="AC42" i="22"/>
  <c r="AC41" i="22"/>
  <c r="AC38" i="22"/>
  <c r="AC37" i="22"/>
  <c r="AC36" i="22"/>
  <c r="AC35" i="22"/>
  <c r="AC34" i="22"/>
  <c r="AC33" i="22"/>
  <c r="AC31" i="22"/>
  <c r="AC30" i="22"/>
  <c r="AC29" i="22"/>
  <c r="AC27" i="22"/>
  <c r="AC26" i="22"/>
  <c r="AC25" i="22"/>
  <c r="AC24" i="22"/>
  <c r="AC23" i="22"/>
  <c r="AC21" i="22"/>
  <c r="AC20" i="22"/>
  <c r="AC19" i="22"/>
  <c r="AC18" i="22"/>
  <c r="AC17" i="22"/>
  <c r="AC16" i="22"/>
  <c r="AC14" i="22"/>
  <c r="AC13" i="22"/>
  <c r="AC12" i="22"/>
  <c r="AC11" i="22"/>
  <c r="AC10" i="22"/>
  <c r="AC9" i="22"/>
  <c r="AC8" i="22"/>
  <c r="AC7" i="22"/>
  <c r="AC6" i="22"/>
  <c r="AC5" i="22"/>
  <c r="Y60" i="22"/>
  <c r="Y59" i="22"/>
  <c r="Y58" i="22"/>
  <c r="Y57" i="22"/>
  <c r="Y56" i="22"/>
  <c r="Y55" i="22"/>
  <c r="Y54" i="22"/>
  <c r="Y52" i="22"/>
  <c r="Y51" i="22"/>
  <c r="Y50" i="22"/>
  <c r="Y49" i="22"/>
  <c r="Y48" i="22"/>
  <c r="Y42" i="22"/>
  <c r="Y41" i="22"/>
  <c r="Y38" i="22"/>
  <c r="Y37" i="22"/>
  <c r="Y36" i="22"/>
  <c r="Y35" i="22"/>
  <c r="Y34" i="22"/>
  <c r="Y33" i="22"/>
  <c r="Y31" i="22"/>
  <c r="Y30" i="22"/>
  <c r="Y29" i="22"/>
  <c r="Y27" i="22"/>
  <c r="Y26" i="22"/>
  <c r="Y25" i="22"/>
  <c r="Y24" i="22"/>
  <c r="Y23" i="22"/>
  <c r="Y21" i="22"/>
  <c r="Y20" i="22"/>
  <c r="Y19" i="22"/>
  <c r="Y18" i="22"/>
  <c r="Y17" i="22"/>
  <c r="Y16" i="22"/>
  <c r="Y14" i="22"/>
  <c r="Y13" i="22"/>
  <c r="Y12" i="22"/>
  <c r="Y11" i="22"/>
  <c r="Y10" i="22"/>
  <c r="Y9" i="22"/>
  <c r="Y8" i="22"/>
  <c r="Y7" i="22"/>
  <c r="Y6" i="22"/>
  <c r="Y5" i="22"/>
  <c r="U60" i="22"/>
  <c r="U59" i="22"/>
  <c r="U58" i="22"/>
  <c r="U57" i="22"/>
  <c r="U56" i="22"/>
  <c r="U55" i="22"/>
  <c r="U54" i="22"/>
  <c r="U53" i="22" s="1"/>
  <c r="U52" i="22"/>
  <c r="U51" i="22"/>
  <c r="U50" i="22"/>
  <c r="U49" i="22"/>
  <c r="U48" i="22"/>
  <c r="U42" i="22"/>
  <c r="U41" i="22"/>
  <c r="U38" i="22"/>
  <c r="U37" i="22"/>
  <c r="U36" i="22"/>
  <c r="U35" i="22"/>
  <c r="U34" i="22"/>
  <c r="U33" i="22"/>
  <c r="U31" i="22"/>
  <c r="U30" i="22"/>
  <c r="U29" i="22"/>
  <c r="U27" i="22"/>
  <c r="U26" i="22"/>
  <c r="U25" i="22"/>
  <c r="U24" i="22"/>
  <c r="U23" i="22"/>
  <c r="U21" i="22"/>
  <c r="U20" i="22"/>
  <c r="U15" i="22" s="1"/>
  <c r="U39" i="22" s="1"/>
  <c r="U19" i="22"/>
  <c r="U18" i="22"/>
  <c r="U17" i="22"/>
  <c r="U16" i="22"/>
  <c r="U14" i="22"/>
  <c r="U13" i="22"/>
  <c r="U12" i="22"/>
  <c r="U11" i="22"/>
  <c r="U10" i="22"/>
  <c r="U9" i="22"/>
  <c r="U8" i="22"/>
  <c r="U7" i="22"/>
  <c r="U6" i="22"/>
  <c r="U4" i="22" s="1"/>
  <c r="U5" i="22"/>
  <c r="Q60" i="22"/>
  <c r="Q59" i="22"/>
  <c r="Q58" i="22"/>
  <c r="Q57" i="22"/>
  <c r="Q56" i="22"/>
  <c r="Q55" i="22"/>
  <c r="Q54" i="22"/>
  <c r="Q52" i="22"/>
  <c r="Q51" i="22"/>
  <c r="Q50" i="22"/>
  <c r="Q49" i="22"/>
  <c r="Q48" i="22"/>
  <c r="Q42" i="22"/>
  <c r="Q41" i="22"/>
  <c r="Q38" i="22"/>
  <c r="Q37" i="22"/>
  <c r="Q36" i="22"/>
  <c r="Q35" i="22"/>
  <c r="Q34" i="22"/>
  <c r="Q33" i="22"/>
  <c r="Q31" i="22"/>
  <c r="Q30" i="22"/>
  <c r="Q29" i="22"/>
  <c r="Q27" i="22"/>
  <c r="Q26" i="22"/>
  <c r="Q25" i="22"/>
  <c r="Q24" i="22"/>
  <c r="Q23" i="22"/>
  <c r="Q21" i="22"/>
  <c r="Q20" i="22"/>
  <c r="Q19" i="22"/>
  <c r="Q18" i="22"/>
  <c r="Q17" i="22"/>
  <c r="Q16" i="22"/>
  <c r="Q14" i="22"/>
  <c r="Q13" i="22"/>
  <c r="Q12" i="22"/>
  <c r="Q11" i="22"/>
  <c r="Q10" i="22"/>
  <c r="Q9" i="22"/>
  <c r="Q8" i="22"/>
  <c r="Q7" i="22"/>
  <c r="Q6" i="22"/>
  <c r="Q5" i="22"/>
  <c r="G3" i="37"/>
  <c r="G40" i="37"/>
  <c r="G41" i="37"/>
  <c r="M60" i="22"/>
  <c r="M59" i="22"/>
  <c r="M58" i="22"/>
  <c r="M57" i="22"/>
  <c r="M56" i="22"/>
  <c r="M55" i="22"/>
  <c r="M54" i="22"/>
  <c r="M53" i="22" s="1"/>
  <c r="M52" i="22"/>
  <c r="M51" i="22"/>
  <c r="M50" i="22"/>
  <c r="M49" i="22"/>
  <c r="M48" i="22"/>
  <c r="M42" i="22"/>
  <c r="M41" i="22"/>
  <c r="M38" i="22"/>
  <c r="M37" i="22"/>
  <c r="M36" i="22"/>
  <c r="M35" i="22"/>
  <c r="M34" i="22"/>
  <c r="M33" i="22"/>
  <c r="M31" i="22"/>
  <c r="M30" i="22"/>
  <c r="M29" i="22"/>
  <c r="M27" i="22"/>
  <c r="M26" i="22"/>
  <c r="M25" i="22"/>
  <c r="M24" i="22"/>
  <c r="M23" i="22"/>
  <c r="M21" i="22"/>
  <c r="M20" i="22"/>
  <c r="M15" i="22" s="1"/>
  <c r="M19" i="22"/>
  <c r="M18" i="22"/>
  <c r="M17" i="22"/>
  <c r="M16" i="22"/>
  <c r="M14" i="22"/>
  <c r="M13" i="22"/>
  <c r="M12" i="22"/>
  <c r="M11" i="22"/>
  <c r="M10" i="22"/>
  <c r="M9" i="22"/>
  <c r="M8" i="22"/>
  <c r="M7" i="22"/>
  <c r="M6" i="22"/>
  <c r="M5" i="22"/>
  <c r="I60" i="22"/>
  <c r="I59" i="22"/>
  <c r="I58" i="22"/>
  <c r="I57" i="22"/>
  <c r="I56" i="22"/>
  <c r="I55" i="22"/>
  <c r="I54" i="22"/>
  <c r="I52" i="22"/>
  <c r="I51" i="22"/>
  <c r="I50" i="22"/>
  <c r="I49" i="22"/>
  <c r="I48" i="22"/>
  <c r="I42" i="22"/>
  <c r="I41" i="22"/>
  <c r="I38" i="22"/>
  <c r="I37" i="22"/>
  <c r="I36" i="22"/>
  <c r="I35" i="22"/>
  <c r="I34" i="22"/>
  <c r="I33" i="22"/>
  <c r="I31" i="22"/>
  <c r="I30" i="22"/>
  <c r="I29" i="22"/>
  <c r="I27" i="22"/>
  <c r="I26" i="22"/>
  <c r="I25" i="22"/>
  <c r="I24" i="22"/>
  <c r="I23" i="22"/>
  <c r="I21" i="22"/>
  <c r="I20" i="22"/>
  <c r="I19" i="22"/>
  <c r="I18" i="22"/>
  <c r="I17" i="22"/>
  <c r="I16" i="22"/>
  <c r="I14" i="22"/>
  <c r="I13" i="22"/>
  <c r="I12" i="22"/>
  <c r="I11" i="22"/>
  <c r="I10" i="22"/>
  <c r="I9" i="22"/>
  <c r="I8" i="22"/>
  <c r="I7" i="22"/>
  <c r="I6" i="22"/>
  <c r="I5" i="22"/>
  <c r="E42" i="22"/>
  <c r="E41" i="22"/>
  <c r="E38" i="22"/>
  <c r="E37" i="22"/>
  <c r="E36" i="22"/>
  <c r="E35" i="22"/>
  <c r="E34" i="22"/>
  <c r="E33" i="22"/>
  <c r="E31" i="22"/>
  <c r="E30" i="22"/>
  <c r="E29" i="22"/>
  <c r="E27" i="22"/>
  <c r="E26" i="22"/>
  <c r="E25" i="22"/>
  <c r="E24" i="22"/>
  <c r="E23" i="22"/>
  <c r="E21" i="22"/>
  <c r="E20" i="22"/>
  <c r="E19" i="22"/>
  <c r="BB19" i="22" s="1"/>
  <c r="E18" i="22"/>
  <c r="E17" i="22"/>
  <c r="E16" i="22"/>
  <c r="E14" i="22"/>
  <c r="E13" i="22"/>
  <c r="E12" i="22"/>
  <c r="E11" i="22"/>
  <c r="E10" i="22"/>
  <c r="E9" i="22"/>
  <c r="E8" i="22"/>
  <c r="E7" i="22"/>
  <c r="E6" i="22"/>
  <c r="E5" i="22"/>
  <c r="T123" i="3"/>
  <c r="T94" i="3"/>
  <c r="U81" i="3"/>
  <c r="U80" i="3"/>
  <c r="T77" i="3"/>
  <c r="U76" i="3"/>
  <c r="U69" i="3"/>
  <c r="U68" i="3"/>
  <c r="T65" i="3"/>
  <c r="U64" i="3"/>
  <c r="T61" i="3"/>
  <c r="U59" i="3"/>
  <c r="U51" i="3"/>
  <c r="U46" i="3"/>
  <c r="T31" i="3"/>
  <c r="U28" i="3"/>
  <c r="T23" i="3"/>
  <c r="U20" i="3"/>
  <c r="T17" i="3"/>
  <c r="T11" i="3"/>
  <c r="U10" i="3"/>
  <c r="U6" i="3"/>
  <c r="T4" i="3"/>
  <c r="AS47" i="22" l="1"/>
  <c r="AS61" i="22" s="1"/>
  <c r="AS43" i="22" s="1"/>
  <c r="AS40" i="22" s="1"/>
  <c r="AO47" i="22"/>
  <c r="AO61" i="22" s="1"/>
  <c r="AO43" i="22" s="1"/>
  <c r="AO40" i="22" s="1"/>
  <c r="AC47" i="22"/>
  <c r="AC61" i="22" s="1"/>
  <c r="AC43" i="22" s="1"/>
  <c r="AC40" i="22" s="1"/>
  <c r="U47" i="22"/>
  <c r="U61" i="22" s="1"/>
  <c r="U43" i="22" s="1"/>
  <c r="U40" i="22" s="1"/>
  <c r="M4" i="22"/>
  <c r="M39" i="22" s="1"/>
  <c r="M47" i="22"/>
  <c r="M61" i="22" s="1"/>
  <c r="BH58" i="22"/>
  <c r="BH20" i="22"/>
  <c r="BH50" i="22"/>
  <c r="BH55" i="22"/>
  <c r="BH59" i="22"/>
  <c r="BH19" i="22"/>
  <c r="BH49" i="22"/>
  <c r="BH17" i="22"/>
  <c r="BH51" i="22"/>
  <c r="BH56" i="22"/>
  <c r="BH60" i="22"/>
  <c r="BH18" i="22"/>
  <c r="BH48" i="22"/>
  <c r="BH52" i="22"/>
  <c r="BH57" i="22"/>
  <c r="BH54" i="22"/>
  <c r="BH16" i="22"/>
  <c r="BB20" i="22"/>
  <c r="BB17" i="22"/>
  <c r="BB18" i="22"/>
  <c r="BB16" i="22"/>
  <c r="U70" i="3"/>
  <c r="U48" i="3"/>
  <c r="U12" i="3"/>
  <c r="U32" i="3"/>
  <c r="U36" i="3"/>
  <c r="U40" i="3"/>
  <c r="U55" i="3"/>
  <c r="T73" i="3"/>
  <c r="U94" i="3"/>
  <c r="U24" i="3"/>
  <c r="U16" i="3"/>
  <c r="U8" i="3"/>
  <c r="U90" i="3"/>
  <c r="U7" i="3"/>
  <c r="U15" i="3"/>
  <c r="U19" i="3"/>
  <c r="U27" i="3"/>
  <c r="U35" i="3"/>
  <c r="U39" i="3"/>
  <c r="U43" i="3"/>
  <c r="U47" i="3"/>
  <c r="U52" i="3"/>
  <c r="U5" i="3"/>
  <c r="U9" i="3"/>
  <c r="U13" i="3"/>
  <c r="T116" i="3"/>
  <c r="T98" i="3"/>
  <c r="U102" i="3"/>
  <c r="U107" i="3"/>
  <c r="U111" i="3"/>
  <c r="U115" i="3"/>
  <c r="U119" i="3"/>
  <c r="U99" i="3"/>
  <c r="U103" i="3"/>
  <c r="U108" i="3"/>
  <c r="U112" i="3"/>
  <c r="U120" i="3"/>
  <c r="U56" i="3"/>
  <c r="U21" i="3"/>
  <c r="U29" i="3"/>
  <c r="U37" i="3"/>
  <c r="U44" i="3"/>
  <c r="U53" i="3"/>
  <c r="U66" i="3"/>
  <c r="T70" i="3"/>
  <c r="U78" i="3"/>
  <c r="U91" i="3"/>
  <c r="U127" i="3"/>
  <c r="U18" i="3"/>
  <c r="U22" i="3"/>
  <c r="U26" i="3"/>
  <c r="U30" i="3"/>
  <c r="U34" i="3"/>
  <c r="U38" i="3"/>
  <c r="T42" i="3"/>
  <c r="U45" i="3"/>
  <c r="U50" i="3"/>
  <c r="T54" i="3"/>
  <c r="U58" i="3"/>
  <c r="U63" i="3"/>
  <c r="U67" i="3"/>
  <c r="U71" i="3"/>
  <c r="U75" i="3"/>
  <c r="U79" i="3"/>
  <c r="T88" i="3"/>
  <c r="U92" i="3"/>
  <c r="U96" i="3"/>
  <c r="U100" i="3"/>
  <c r="T105" i="3"/>
  <c r="T109" i="3"/>
  <c r="U113" i="3"/>
  <c r="U117" i="3"/>
  <c r="U121" i="3"/>
  <c r="U124" i="3"/>
  <c r="U128" i="3"/>
  <c r="U126" i="3"/>
  <c r="U14" i="3"/>
  <c r="U17" i="3"/>
  <c r="U25" i="3"/>
  <c r="U33" i="3"/>
  <c r="U41" i="3"/>
  <c r="U49" i="3"/>
  <c r="U57" i="3"/>
  <c r="U62" i="3"/>
  <c r="U74" i="3"/>
  <c r="U82" i="3"/>
  <c r="U95" i="3"/>
  <c r="U42" i="3"/>
  <c r="U72" i="3"/>
  <c r="U89" i="3"/>
  <c r="U93" i="3"/>
  <c r="U97" i="3"/>
  <c r="U101" i="3"/>
  <c r="U106" i="3"/>
  <c r="U110" i="3"/>
  <c r="U114" i="3"/>
  <c r="U118" i="3"/>
  <c r="U122" i="3"/>
  <c r="U125" i="3"/>
  <c r="U4" i="3"/>
  <c r="U98" i="3"/>
  <c r="M43" i="22" l="1"/>
  <c r="M40" i="22" s="1"/>
  <c r="BH53" i="22"/>
  <c r="BH47" i="22"/>
  <c r="U61" i="3"/>
  <c r="T129" i="3"/>
  <c r="U11" i="3"/>
  <c r="U31" i="3"/>
  <c r="U116" i="3"/>
  <c r="U123" i="3"/>
  <c r="T83" i="3"/>
  <c r="U88" i="3"/>
  <c r="T104" i="3"/>
  <c r="U105" i="3"/>
  <c r="U54" i="3"/>
  <c r="U23" i="3"/>
  <c r="T84" i="3"/>
  <c r="T60" i="3"/>
  <c r="BH61" i="22" l="1"/>
  <c r="U60" i="3"/>
  <c r="T130" i="3"/>
  <c r="T133" i="3" s="1"/>
  <c r="H135" i="3"/>
  <c r="H136" i="3"/>
  <c r="U104" i="3"/>
  <c r="E60" i="12"/>
  <c r="E59" i="12"/>
  <c r="E58" i="12"/>
  <c r="E57" i="12"/>
  <c r="E56" i="12"/>
  <c r="E55" i="12"/>
  <c r="E54" i="12" s="1"/>
  <c r="E53" i="12"/>
  <c r="E52" i="12"/>
  <c r="E51" i="12"/>
  <c r="E50" i="12"/>
  <c r="E49" i="12"/>
  <c r="E48" i="12" s="1"/>
  <c r="E61" i="12" s="1"/>
  <c r="E44" i="12" s="1"/>
  <c r="E43" i="12"/>
  <c r="E42" i="12"/>
  <c r="E39" i="12"/>
  <c r="E38" i="12"/>
  <c r="E37" i="12"/>
  <c r="E36" i="12"/>
  <c r="E35" i="12"/>
  <c r="E34" i="12"/>
  <c r="E32" i="12"/>
  <c r="E31" i="12"/>
  <c r="E30" i="12"/>
  <c r="E28" i="12"/>
  <c r="E27" i="12"/>
  <c r="E26" i="12"/>
  <c r="E25" i="12"/>
  <c r="E24" i="12"/>
  <c r="E23" i="12" s="1"/>
  <c r="E22" i="12"/>
  <c r="E21" i="12"/>
  <c r="E20" i="12"/>
  <c r="E19" i="12"/>
  <c r="E18" i="12"/>
  <c r="E17" i="12"/>
  <c r="E15" i="12"/>
  <c r="E14" i="12"/>
  <c r="E13" i="12"/>
  <c r="E12" i="12"/>
  <c r="E11" i="12"/>
  <c r="E10" i="12"/>
  <c r="E9" i="12"/>
  <c r="E8" i="12"/>
  <c r="E7" i="12"/>
  <c r="E6" i="12"/>
  <c r="E5" i="12" s="1"/>
  <c r="M60" i="12"/>
  <c r="M59" i="12"/>
  <c r="M58" i="12"/>
  <c r="M57" i="12"/>
  <c r="M56" i="12"/>
  <c r="M55" i="12"/>
  <c r="M53" i="12"/>
  <c r="M52" i="12"/>
  <c r="M51" i="12"/>
  <c r="M50" i="12"/>
  <c r="M48" i="12" s="1"/>
  <c r="M61" i="12" s="1"/>
  <c r="M44" i="12" s="1"/>
  <c r="M49" i="12"/>
  <c r="M43" i="12"/>
  <c r="M42" i="12"/>
  <c r="M39" i="12"/>
  <c r="M38" i="12"/>
  <c r="M37" i="12"/>
  <c r="M36" i="12"/>
  <c r="M35" i="12"/>
  <c r="M34" i="12"/>
  <c r="M32" i="12"/>
  <c r="M31" i="12"/>
  <c r="M30" i="12"/>
  <c r="M28" i="12"/>
  <c r="M27" i="12"/>
  <c r="M26" i="12"/>
  <c r="M25" i="12"/>
  <c r="M24" i="12"/>
  <c r="M23" i="12" s="1"/>
  <c r="M22" i="12"/>
  <c r="M21" i="12"/>
  <c r="M20" i="12"/>
  <c r="M19" i="12"/>
  <c r="M18" i="12"/>
  <c r="M17" i="12"/>
  <c r="M15" i="12"/>
  <c r="M14" i="12"/>
  <c r="M13" i="12"/>
  <c r="M12" i="12"/>
  <c r="M11" i="12"/>
  <c r="M10" i="12"/>
  <c r="M9" i="12"/>
  <c r="M8" i="12"/>
  <c r="M7" i="12"/>
  <c r="M6" i="12"/>
  <c r="I60" i="12"/>
  <c r="I59" i="12"/>
  <c r="I58" i="12"/>
  <c r="I57" i="12"/>
  <c r="I56" i="12"/>
  <c r="I55" i="12"/>
  <c r="I53" i="12"/>
  <c r="I52" i="12"/>
  <c r="I51" i="12"/>
  <c r="I50" i="12"/>
  <c r="I49" i="12"/>
  <c r="I43" i="12"/>
  <c r="I42" i="12"/>
  <c r="I39" i="12"/>
  <c r="I38" i="12"/>
  <c r="I37" i="12"/>
  <c r="I36" i="12"/>
  <c r="I35" i="12"/>
  <c r="I34" i="12"/>
  <c r="I32" i="12"/>
  <c r="I31" i="12"/>
  <c r="I30" i="12"/>
  <c r="I28" i="12"/>
  <c r="I27" i="12"/>
  <c r="I26" i="12"/>
  <c r="I25" i="12"/>
  <c r="I24" i="12"/>
  <c r="I23" i="12" s="1"/>
  <c r="I22" i="12"/>
  <c r="I21" i="12"/>
  <c r="I20" i="12"/>
  <c r="I19" i="12"/>
  <c r="I18" i="12"/>
  <c r="I17" i="12"/>
  <c r="I15" i="12"/>
  <c r="I14" i="12"/>
  <c r="I13" i="12"/>
  <c r="I12" i="12"/>
  <c r="I11" i="12"/>
  <c r="I10" i="12"/>
  <c r="I9" i="12"/>
  <c r="I8" i="12"/>
  <c r="I7" i="12"/>
  <c r="I6" i="12"/>
  <c r="BE20" i="22"/>
  <c r="BE19" i="22"/>
  <c r="BE18" i="22"/>
  <c r="BE14" i="22"/>
  <c r="BE13" i="22"/>
  <c r="BE11" i="22"/>
  <c r="BE10" i="22"/>
  <c r="BE9" i="22"/>
  <c r="BE7" i="22"/>
  <c r="BE5" i="22"/>
  <c r="BE17" i="22"/>
  <c r="BE8" i="22"/>
  <c r="BE6" i="22"/>
  <c r="BE12" i="22"/>
  <c r="BH43" i="22" l="1"/>
  <c r="BK49" i="22"/>
  <c r="BK50" i="22"/>
  <c r="BK55" i="22"/>
  <c r="BK59" i="22"/>
  <c r="BK51" i="22"/>
  <c r="BK56" i="22"/>
  <c r="BK60" i="22"/>
  <c r="BK58" i="22"/>
  <c r="BK48" i="22"/>
  <c r="BK52" i="22"/>
  <c r="BK57" i="22"/>
  <c r="BK54" i="22"/>
  <c r="BE16" i="22"/>
  <c r="I16" i="12"/>
  <c r="I40" i="12" s="1"/>
  <c r="I48" i="12"/>
  <c r="I61" i="12" s="1"/>
  <c r="I44" i="12" s="1"/>
  <c r="E29" i="12"/>
  <c r="M5" i="12"/>
  <c r="I5" i="12"/>
  <c r="M29" i="12"/>
  <c r="I29" i="12"/>
  <c r="M16" i="12"/>
  <c r="E16" i="12"/>
  <c r="BE15" i="22" l="1"/>
  <c r="BK53" i="22"/>
  <c r="BD43" i="22"/>
  <c r="BJ43" i="22"/>
  <c r="BK61" i="22"/>
  <c r="BK47" i="22"/>
  <c r="BE4" i="22"/>
  <c r="I41" i="12"/>
  <c r="I45" i="12" s="1"/>
  <c r="E41" i="12"/>
  <c r="E45" i="12" s="1"/>
  <c r="P61" i="12"/>
  <c r="BK43" i="22" l="1"/>
  <c r="M41" i="12"/>
  <c r="M45" i="12" s="1"/>
  <c r="K42" i="8"/>
  <c r="F99" i="5"/>
  <c r="G139" i="7" l="1"/>
  <c r="G144" i="7"/>
  <c r="G142" i="5"/>
  <c r="G140" i="7" l="1"/>
  <c r="G143" i="5"/>
  <c r="G142" i="6"/>
  <c r="H55" i="5" l="1"/>
  <c r="H43" i="5"/>
  <c r="H139" i="5" l="1"/>
  <c r="G49" i="8"/>
  <c r="G19" i="8"/>
  <c r="G27" i="8" s="1"/>
  <c r="H93" i="4"/>
  <c r="H94" i="4"/>
  <c r="H95" i="4"/>
  <c r="M8" i="8" s="1"/>
  <c r="H96" i="4"/>
  <c r="H97" i="4"/>
  <c r="H99" i="4"/>
  <c r="H100" i="4"/>
  <c r="H101" i="4"/>
  <c r="H103" i="4"/>
  <c r="H104" i="4"/>
  <c r="M38" i="8" s="1"/>
  <c r="H105" i="4"/>
  <c r="H106" i="4"/>
  <c r="M40" i="8" s="1"/>
  <c r="H107" i="4"/>
  <c r="H110" i="4"/>
  <c r="M52" i="8" s="1"/>
  <c r="M61" i="8" s="1"/>
  <c r="H111" i="4"/>
  <c r="H112" i="4"/>
  <c r="H114" i="4"/>
  <c r="H115" i="4"/>
  <c r="H116" i="4"/>
  <c r="H117" i="4"/>
  <c r="H118" i="4"/>
  <c r="H119" i="4"/>
  <c r="H121" i="4"/>
  <c r="H122" i="4"/>
  <c r="M26" i="8" s="1"/>
  <c r="M27" i="8" s="1"/>
  <c r="H123" i="4"/>
  <c r="H124" i="4"/>
  <c r="H125" i="4"/>
  <c r="H127" i="4"/>
  <c r="H128" i="4"/>
  <c r="H129" i="4"/>
  <c r="H130" i="4"/>
  <c r="H131" i="4"/>
  <c r="H6" i="4"/>
  <c r="H7" i="4"/>
  <c r="H8" i="4"/>
  <c r="H9" i="4"/>
  <c r="H10" i="4"/>
  <c r="H11" i="4"/>
  <c r="H13" i="4"/>
  <c r="H14" i="4"/>
  <c r="H15" i="4"/>
  <c r="H16" i="4"/>
  <c r="H17" i="4"/>
  <c r="H19" i="4"/>
  <c r="H20" i="4"/>
  <c r="H21" i="4"/>
  <c r="H22" i="4"/>
  <c r="H23" i="4"/>
  <c r="H25" i="4"/>
  <c r="H26" i="4"/>
  <c r="H27" i="4"/>
  <c r="H28" i="4"/>
  <c r="H29" i="4"/>
  <c r="H30" i="4"/>
  <c r="H31" i="4"/>
  <c r="H33" i="4"/>
  <c r="H34" i="4"/>
  <c r="H35" i="4"/>
  <c r="H36" i="4"/>
  <c r="H37" i="4"/>
  <c r="H38" i="4"/>
  <c r="H39" i="4"/>
  <c r="H40" i="4"/>
  <c r="H41" i="4"/>
  <c r="H42" i="4"/>
  <c r="H44" i="4"/>
  <c r="H45" i="4"/>
  <c r="H46" i="4"/>
  <c r="H47" i="4"/>
  <c r="H48" i="4"/>
  <c r="H50" i="4"/>
  <c r="H53" i="4"/>
  <c r="H54" i="4"/>
  <c r="H56" i="4"/>
  <c r="H59" i="4"/>
  <c r="H60" i="4"/>
  <c r="H63" i="4"/>
  <c r="H64" i="4"/>
  <c r="H65" i="4"/>
  <c r="H67" i="4"/>
  <c r="H68" i="4"/>
  <c r="H69" i="4"/>
  <c r="H70" i="4"/>
  <c r="H72" i="4"/>
  <c r="X13" i="29" s="1"/>
  <c r="H73" i="4"/>
  <c r="H75" i="4"/>
  <c r="H76" i="4"/>
  <c r="H77" i="4"/>
  <c r="H79" i="4"/>
  <c r="H80" i="4"/>
  <c r="H81" i="4"/>
  <c r="H82" i="4"/>
  <c r="D6" i="4"/>
  <c r="D7" i="4"/>
  <c r="D8" i="4"/>
  <c r="D9" i="4"/>
  <c r="D10" i="4"/>
  <c r="D11" i="4"/>
  <c r="D13" i="4"/>
  <c r="D14" i="4"/>
  <c r="D15" i="4"/>
  <c r="D16" i="4"/>
  <c r="D17" i="4"/>
  <c r="D19" i="4"/>
  <c r="D20" i="4"/>
  <c r="D21" i="4"/>
  <c r="D22" i="4"/>
  <c r="D23" i="4"/>
  <c r="D25" i="4"/>
  <c r="D26" i="4"/>
  <c r="D27" i="4"/>
  <c r="D28" i="4"/>
  <c r="D29" i="4"/>
  <c r="D30" i="4"/>
  <c r="D31" i="4"/>
  <c r="D33" i="4"/>
  <c r="D34" i="4"/>
  <c r="D35" i="4"/>
  <c r="D36" i="4"/>
  <c r="D37" i="4"/>
  <c r="D38" i="4"/>
  <c r="D39" i="4"/>
  <c r="D40" i="4"/>
  <c r="D41" i="4"/>
  <c r="D42" i="4"/>
  <c r="D44" i="4"/>
  <c r="D45" i="4"/>
  <c r="D46" i="4"/>
  <c r="D47" i="4"/>
  <c r="D48" i="4"/>
  <c r="D50" i="4"/>
  <c r="D53" i="4"/>
  <c r="D54" i="4"/>
  <c r="D56" i="4"/>
  <c r="D59" i="4"/>
  <c r="D60" i="4"/>
  <c r="D63" i="4"/>
  <c r="D64" i="4"/>
  <c r="D65" i="4"/>
  <c r="D67" i="4"/>
  <c r="D68" i="4"/>
  <c r="D69" i="4"/>
  <c r="D70" i="4"/>
  <c r="D72" i="4"/>
  <c r="D73" i="4"/>
  <c r="D75" i="4"/>
  <c r="D76" i="4"/>
  <c r="D77" i="4"/>
  <c r="D79" i="4"/>
  <c r="D80" i="4"/>
  <c r="D81" i="4"/>
  <c r="D82" i="4"/>
  <c r="D93" i="4"/>
  <c r="D94" i="4"/>
  <c r="D95" i="4"/>
  <c r="D96" i="4"/>
  <c r="D97" i="4"/>
  <c r="D99" i="4"/>
  <c r="D100" i="4"/>
  <c r="D101" i="4"/>
  <c r="D103" i="4"/>
  <c r="D104" i="4"/>
  <c r="D105" i="4"/>
  <c r="D106" i="4"/>
  <c r="D107" i="4"/>
  <c r="D110" i="4"/>
  <c r="D111" i="4"/>
  <c r="D112" i="4"/>
  <c r="D114" i="4"/>
  <c r="D115" i="4"/>
  <c r="D116" i="4"/>
  <c r="D117" i="4"/>
  <c r="D118" i="4"/>
  <c r="D119" i="4"/>
  <c r="D121" i="4"/>
  <c r="D122" i="4"/>
  <c r="D123" i="4"/>
  <c r="D124" i="4"/>
  <c r="D125" i="4"/>
  <c r="D127" i="4"/>
  <c r="D128" i="4"/>
  <c r="D129" i="4"/>
  <c r="D130" i="4"/>
  <c r="D131" i="4"/>
  <c r="H120" i="7"/>
  <c r="H102" i="7"/>
  <c r="H98" i="7"/>
  <c r="H71" i="7"/>
  <c r="H18" i="7"/>
  <c r="H120" i="6"/>
  <c r="H71" i="4" l="1"/>
  <c r="H62" i="4"/>
  <c r="M6" i="8"/>
  <c r="X16" i="29"/>
  <c r="M39" i="8"/>
  <c r="X22" i="29"/>
  <c r="M41" i="8"/>
  <c r="X23" i="29"/>
  <c r="M10" i="8"/>
  <c r="X20" i="29"/>
  <c r="D24" i="4"/>
  <c r="M9" i="8"/>
  <c r="X19" i="29"/>
  <c r="D55" i="4"/>
  <c r="C40" i="8" s="1"/>
  <c r="H55" i="4"/>
  <c r="G40" i="8" s="1"/>
  <c r="M7" i="8"/>
  <c r="X17" i="29"/>
  <c r="M37" i="8"/>
  <c r="X21" i="29"/>
  <c r="D120" i="4"/>
  <c r="D18" i="4"/>
  <c r="H78" i="4"/>
  <c r="H24" i="4"/>
  <c r="H140" i="6"/>
  <c r="D109" i="4"/>
  <c r="D98" i="4"/>
  <c r="D74" i="4"/>
  <c r="D49" i="4"/>
  <c r="D32" i="4"/>
  <c r="H66" i="4"/>
  <c r="H32" i="4"/>
  <c r="H5" i="4"/>
  <c r="X5" i="29" s="1"/>
  <c r="H126" i="4"/>
  <c r="H109" i="4"/>
  <c r="D113" i="4"/>
  <c r="D102" i="4"/>
  <c r="D92" i="4"/>
  <c r="D78" i="4"/>
  <c r="D62" i="4"/>
  <c r="D43" i="4"/>
  <c r="D12" i="4"/>
  <c r="H49" i="4"/>
  <c r="G10" i="8" s="1"/>
  <c r="H12" i="4"/>
  <c r="H113" i="4"/>
  <c r="G56" i="8"/>
  <c r="G55" i="8" s="1"/>
  <c r="G61" i="8" s="1"/>
  <c r="H140" i="7"/>
  <c r="D126" i="4"/>
  <c r="D71" i="4"/>
  <c r="D66" i="4"/>
  <c r="D5" i="4"/>
  <c r="D61" i="4" s="1"/>
  <c r="H74" i="4"/>
  <c r="H43" i="4"/>
  <c r="H120" i="4"/>
  <c r="H98" i="4"/>
  <c r="X24" i="29" s="1"/>
  <c r="H18" i="4"/>
  <c r="H102" i="4"/>
  <c r="H92" i="4"/>
  <c r="H85" i="4"/>
  <c r="H139" i="6"/>
  <c r="H140" i="5"/>
  <c r="D108" i="4"/>
  <c r="M48" i="8" l="1"/>
  <c r="M62" i="8" s="1"/>
  <c r="M18" i="8"/>
  <c r="M28" i="8" s="1"/>
  <c r="D85" i="4"/>
  <c r="G6" i="8"/>
  <c r="G37" i="8"/>
  <c r="X7" i="29"/>
  <c r="G9" i="8"/>
  <c r="X9" i="29"/>
  <c r="G39" i="8"/>
  <c r="X10" i="29"/>
  <c r="G7" i="8"/>
  <c r="G18" i="8" s="1"/>
  <c r="G28" i="8" s="1"/>
  <c r="X6" i="29"/>
  <c r="G8" i="8"/>
  <c r="X8" i="29"/>
  <c r="H61" i="4"/>
  <c r="H86" i="4" s="1"/>
  <c r="H134" i="4"/>
  <c r="X26" i="29" s="1"/>
  <c r="X28" i="29" s="1"/>
  <c r="D134" i="4"/>
  <c r="D140" i="4" s="1"/>
  <c r="H108" i="4"/>
  <c r="M65" i="8"/>
  <c r="H139" i="7"/>
  <c r="D139" i="4"/>
  <c r="D86" i="4"/>
  <c r="H140" i="4" l="1"/>
  <c r="G48" i="8"/>
  <c r="X14" i="29"/>
  <c r="M30" i="8"/>
  <c r="G29" i="8"/>
  <c r="G30" i="8"/>
  <c r="M29" i="8"/>
  <c r="H135" i="4"/>
  <c r="D135" i="4"/>
  <c r="D142" i="4" s="1"/>
  <c r="H139" i="4"/>
  <c r="G62" i="8" l="1"/>
  <c r="G65" i="8" s="1"/>
  <c r="G63" i="8"/>
  <c r="G64" i="8"/>
  <c r="M63" i="8"/>
  <c r="M64" i="8"/>
  <c r="BG43" i="22" l="1"/>
  <c r="AJ44" i="22"/>
  <c r="C56" i="8"/>
  <c r="D49" i="8"/>
  <c r="E49" i="8"/>
  <c r="D19" i="8"/>
  <c r="D24" i="8"/>
  <c r="E24" i="8"/>
  <c r="E93" i="4"/>
  <c r="U16" i="29" s="1"/>
  <c r="G93" i="4"/>
  <c r="W16" i="29" s="1"/>
  <c r="E94" i="4"/>
  <c r="G94" i="4"/>
  <c r="W17" i="29" s="1"/>
  <c r="E95" i="4"/>
  <c r="J8" i="8" s="1"/>
  <c r="G95" i="4"/>
  <c r="E96" i="4"/>
  <c r="G96" i="4"/>
  <c r="W19" i="29" s="1"/>
  <c r="E97" i="4"/>
  <c r="G97" i="4"/>
  <c r="W20" i="29" s="1"/>
  <c r="E99" i="4"/>
  <c r="G99" i="4"/>
  <c r="E100" i="4"/>
  <c r="G100" i="4"/>
  <c r="E101" i="4"/>
  <c r="G101" i="4"/>
  <c r="E103" i="4"/>
  <c r="G103" i="4"/>
  <c r="E104" i="4"/>
  <c r="J38" i="8" s="1"/>
  <c r="G104" i="4"/>
  <c r="L38" i="8" s="1"/>
  <c r="E105" i="4"/>
  <c r="G105" i="4"/>
  <c r="E106" i="4"/>
  <c r="J40" i="8" s="1"/>
  <c r="G106" i="4"/>
  <c r="L40" i="8" s="1"/>
  <c r="E107" i="4"/>
  <c r="G107" i="4"/>
  <c r="E110" i="4"/>
  <c r="J52" i="8" s="1"/>
  <c r="J61" i="8" s="1"/>
  <c r="G110" i="4"/>
  <c r="E111" i="4"/>
  <c r="G111" i="4"/>
  <c r="E112" i="4"/>
  <c r="G112" i="4"/>
  <c r="E114" i="4"/>
  <c r="G114" i="4"/>
  <c r="E115" i="4"/>
  <c r="G115" i="4"/>
  <c r="E116" i="4"/>
  <c r="G116" i="4"/>
  <c r="E117" i="4"/>
  <c r="G117" i="4"/>
  <c r="E118" i="4"/>
  <c r="G118" i="4"/>
  <c r="E119" i="4"/>
  <c r="G119" i="4"/>
  <c r="E121" i="4"/>
  <c r="G121" i="4"/>
  <c r="E122" i="4"/>
  <c r="J26" i="8" s="1"/>
  <c r="J27" i="8" s="1"/>
  <c r="G122" i="4"/>
  <c r="E123" i="4"/>
  <c r="G123" i="4"/>
  <c r="E124" i="4"/>
  <c r="G124" i="4"/>
  <c r="E125" i="4"/>
  <c r="G125" i="4"/>
  <c r="E127" i="4"/>
  <c r="G127" i="4"/>
  <c r="E128" i="4"/>
  <c r="G128" i="4"/>
  <c r="E129" i="4"/>
  <c r="G129" i="4"/>
  <c r="E130" i="4"/>
  <c r="G130" i="4"/>
  <c r="E131" i="4"/>
  <c r="G131" i="4"/>
  <c r="E6" i="4"/>
  <c r="G6" i="4"/>
  <c r="E7" i="4"/>
  <c r="G7" i="4"/>
  <c r="E8" i="4"/>
  <c r="G8" i="4"/>
  <c r="E9" i="4"/>
  <c r="G9" i="4"/>
  <c r="E10" i="4"/>
  <c r="G10" i="4"/>
  <c r="E11" i="4"/>
  <c r="G11" i="4"/>
  <c r="E13" i="4"/>
  <c r="G13" i="4"/>
  <c r="E14" i="4"/>
  <c r="G14" i="4"/>
  <c r="E15" i="4"/>
  <c r="G15" i="4"/>
  <c r="E16" i="4"/>
  <c r="G16" i="4"/>
  <c r="E17" i="4"/>
  <c r="G17" i="4"/>
  <c r="E19" i="4"/>
  <c r="G19" i="4"/>
  <c r="E20" i="4"/>
  <c r="G20" i="4"/>
  <c r="E21" i="4"/>
  <c r="G21" i="4"/>
  <c r="E22" i="4"/>
  <c r="G22" i="4"/>
  <c r="E23" i="4"/>
  <c r="G23" i="4"/>
  <c r="E25" i="4"/>
  <c r="G25" i="4"/>
  <c r="E26" i="4"/>
  <c r="G26" i="4"/>
  <c r="E27" i="4"/>
  <c r="G27" i="4"/>
  <c r="E28" i="4"/>
  <c r="G28" i="4"/>
  <c r="E29" i="4"/>
  <c r="G29" i="4"/>
  <c r="E30" i="4"/>
  <c r="G30" i="4"/>
  <c r="E31" i="4"/>
  <c r="G31" i="4"/>
  <c r="E33" i="4"/>
  <c r="G33" i="4"/>
  <c r="E34" i="4"/>
  <c r="G34" i="4"/>
  <c r="E35" i="4"/>
  <c r="G35" i="4"/>
  <c r="E36" i="4"/>
  <c r="G36" i="4"/>
  <c r="E37" i="4"/>
  <c r="G37" i="4"/>
  <c r="E38" i="4"/>
  <c r="G38" i="4"/>
  <c r="E39" i="4"/>
  <c r="G39" i="4"/>
  <c r="E40" i="4"/>
  <c r="G40" i="4"/>
  <c r="E41" i="4"/>
  <c r="G41" i="4"/>
  <c r="E42" i="4"/>
  <c r="G42" i="4"/>
  <c r="E44" i="4"/>
  <c r="G44" i="4"/>
  <c r="E45" i="4"/>
  <c r="G45" i="4"/>
  <c r="E46" i="4"/>
  <c r="G46" i="4"/>
  <c r="E47" i="4"/>
  <c r="G47" i="4"/>
  <c r="E48" i="4"/>
  <c r="G48" i="4"/>
  <c r="E50" i="4"/>
  <c r="G50" i="4"/>
  <c r="E53" i="4"/>
  <c r="G53" i="4"/>
  <c r="E54" i="4"/>
  <c r="G54" i="4"/>
  <c r="E56" i="4"/>
  <c r="G56" i="4"/>
  <c r="E59" i="4"/>
  <c r="G59" i="4"/>
  <c r="E60" i="4"/>
  <c r="G60" i="4"/>
  <c r="E63" i="4"/>
  <c r="G63" i="4"/>
  <c r="E64" i="4"/>
  <c r="G64" i="4"/>
  <c r="E65" i="4"/>
  <c r="G65" i="4"/>
  <c r="E67" i="4"/>
  <c r="G67" i="4"/>
  <c r="E68" i="4"/>
  <c r="G68" i="4"/>
  <c r="E69" i="4"/>
  <c r="G69" i="4"/>
  <c r="E70" i="4"/>
  <c r="G70" i="4"/>
  <c r="E72" i="4"/>
  <c r="U13" i="29" s="1"/>
  <c r="G72" i="4"/>
  <c r="W13" i="29" s="1"/>
  <c r="E73" i="4"/>
  <c r="G73" i="4"/>
  <c r="E75" i="4"/>
  <c r="G75" i="4"/>
  <c r="E76" i="4"/>
  <c r="G76" i="4"/>
  <c r="E77" i="4"/>
  <c r="G77" i="4"/>
  <c r="E79" i="4"/>
  <c r="G79" i="4"/>
  <c r="E80" i="4"/>
  <c r="G80" i="4"/>
  <c r="E81" i="4"/>
  <c r="G81" i="4"/>
  <c r="E82" i="4"/>
  <c r="G82" i="4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19" i="5"/>
  <c r="F118" i="5"/>
  <c r="F117" i="5"/>
  <c r="F116" i="5"/>
  <c r="F115" i="5"/>
  <c r="F114" i="5"/>
  <c r="F113" i="5"/>
  <c r="F112" i="5"/>
  <c r="F111" i="5"/>
  <c r="F110" i="5"/>
  <c r="F107" i="5"/>
  <c r="F106" i="5"/>
  <c r="F105" i="5"/>
  <c r="F104" i="5"/>
  <c r="F103" i="5"/>
  <c r="F101" i="5"/>
  <c r="F100" i="5"/>
  <c r="F98" i="5" s="1"/>
  <c r="F97" i="5"/>
  <c r="F96" i="5"/>
  <c r="F95" i="5"/>
  <c r="F94" i="5"/>
  <c r="F93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0" i="5"/>
  <c r="F69" i="5"/>
  <c r="F68" i="5"/>
  <c r="F67" i="5"/>
  <c r="F66" i="5"/>
  <c r="F65" i="5"/>
  <c r="F64" i="5"/>
  <c r="F63" i="5"/>
  <c r="F60" i="5"/>
  <c r="F59" i="5"/>
  <c r="F58" i="5"/>
  <c r="F57" i="5"/>
  <c r="F56" i="5"/>
  <c r="F55" i="5" s="1"/>
  <c r="F54" i="5"/>
  <c r="F53" i="5"/>
  <c r="F52" i="5"/>
  <c r="F51" i="5"/>
  <c r="F50" i="5"/>
  <c r="F48" i="5"/>
  <c r="F47" i="5"/>
  <c r="F46" i="5"/>
  <c r="F45" i="5"/>
  <c r="F44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27" i="5"/>
  <c r="F26" i="5"/>
  <c r="F25" i="5"/>
  <c r="F24" i="5" s="1"/>
  <c r="F23" i="5"/>
  <c r="F22" i="5"/>
  <c r="F21" i="5"/>
  <c r="F20" i="5"/>
  <c r="F19" i="5"/>
  <c r="F17" i="5"/>
  <c r="F12" i="5" s="1"/>
  <c r="F16" i="5"/>
  <c r="F15" i="5"/>
  <c r="F14" i="5"/>
  <c r="F13" i="5"/>
  <c r="F11" i="5"/>
  <c r="F10" i="5"/>
  <c r="F9" i="5"/>
  <c r="F8" i="5"/>
  <c r="F7" i="5"/>
  <c r="F6" i="5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7" i="6"/>
  <c r="F106" i="6"/>
  <c r="F105" i="6"/>
  <c r="F104" i="6"/>
  <c r="F103" i="6"/>
  <c r="F101" i="6"/>
  <c r="F100" i="6"/>
  <c r="F99" i="6"/>
  <c r="F97" i="6"/>
  <c r="F96" i="6"/>
  <c r="F95" i="6"/>
  <c r="F94" i="6"/>
  <c r="F93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0" i="6"/>
  <c r="F69" i="6"/>
  <c r="F68" i="6"/>
  <c r="F67" i="6"/>
  <c r="F66" i="6"/>
  <c r="F65" i="6"/>
  <c r="F64" i="6"/>
  <c r="F63" i="6"/>
  <c r="F60" i="6"/>
  <c r="F59" i="6"/>
  <c r="F58" i="6"/>
  <c r="F57" i="6"/>
  <c r="F56" i="6"/>
  <c r="F54" i="6"/>
  <c r="F49" i="6" s="1"/>
  <c r="F53" i="6"/>
  <c r="F52" i="6"/>
  <c r="F51" i="6"/>
  <c r="F50" i="6"/>
  <c r="F48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27" i="6"/>
  <c r="F26" i="6"/>
  <c r="F25" i="6"/>
  <c r="F24" i="6" s="1"/>
  <c r="F23" i="6"/>
  <c r="F22" i="6"/>
  <c r="F21" i="6"/>
  <c r="F20" i="6"/>
  <c r="F19" i="6"/>
  <c r="F17" i="6"/>
  <c r="F12" i="6" s="1"/>
  <c r="F16" i="6"/>
  <c r="F15" i="6"/>
  <c r="F14" i="6"/>
  <c r="F13" i="6"/>
  <c r="F11" i="6"/>
  <c r="F10" i="6"/>
  <c r="F9" i="6"/>
  <c r="F8" i="6"/>
  <c r="F7" i="6"/>
  <c r="F6" i="6"/>
  <c r="K25" i="37"/>
  <c r="K6" i="37"/>
  <c r="I40" i="37"/>
  <c r="H40" i="37"/>
  <c r="K29" i="37"/>
  <c r="K21" i="37"/>
  <c r="K14" i="37"/>
  <c r="K11" i="37"/>
  <c r="K10" i="37"/>
  <c r="K7" i="37"/>
  <c r="I3" i="37"/>
  <c r="H3" i="37"/>
  <c r="H13" i="46"/>
  <c r="H21" i="46"/>
  <c r="H26" i="46"/>
  <c r="K49" i="46"/>
  <c r="K48" i="46"/>
  <c r="K45" i="46"/>
  <c r="K44" i="46"/>
  <c r="K41" i="46"/>
  <c r="K40" i="46"/>
  <c r="F32" i="5" l="1"/>
  <c r="F61" i="5" s="1"/>
  <c r="F86" i="5" s="1"/>
  <c r="F102" i="5"/>
  <c r="F108" i="5" s="1"/>
  <c r="F135" i="5" s="1"/>
  <c r="F32" i="6"/>
  <c r="F92" i="6"/>
  <c r="F102" i="6"/>
  <c r="F98" i="6"/>
  <c r="F109" i="6"/>
  <c r="F134" i="6" s="1"/>
  <c r="F5" i="6"/>
  <c r="F49" i="5"/>
  <c r="F140" i="6"/>
  <c r="L41" i="8"/>
  <c r="W23" i="29"/>
  <c r="L39" i="8"/>
  <c r="L48" i="8" s="1"/>
  <c r="W22" i="29"/>
  <c r="L37" i="8"/>
  <c r="W21" i="29"/>
  <c r="J41" i="8"/>
  <c r="U23" i="29"/>
  <c r="J39" i="8"/>
  <c r="U22" i="29"/>
  <c r="J37" i="8"/>
  <c r="U21" i="29"/>
  <c r="J10" i="8"/>
  <c r="U20" i="29"/>
  <c r="J9" i="8"/>
  <c r="U19" i="29"/>
  <c r="J7" i="8"/>
  <c r="U17" i="29"/>
  <c r="G55" i="4"/>
  <c r="F40" i="8" s="1"/>
  <c r="E55" i="4"/>
  <c r="D40" i="8" s="1"/>
  <c r="E27" i="8"/>
  <c r="AF44" i="22"/>
  <c r="P44" i="22"/>
  <c r="X44" i="22"/>
  <c r="H44" i="22"/>
  <c r="E49" i="4"/>
  <c r="D10" i="8" s="1"/>
  <c r="G49" i="4"/>
  <c r="G126" i="4"/>
  <c r="G98" i="4"/>
  <c r="W24" i="29" s="1"/>
  <c r="F43" i="5"/>
  <c r="G62" i="4"/>
  <c r="G78" i="4"/>
  <c r="G32" i="4"/>
  <c r="W9" i="29" s="1"/>
  <c r="G18" i="4"/>
  <c r="W7" i="29" s="1"/>
  <c r="G5" i="4"/>
  <c r="G120" i="4"/>
  <c r="G113" i="4"/>
  <c r="G102" i="4"/>
  <c r="G92" i="4"/>
  <c r="F56" i="8"/>
  <c r="G74" i="4"/>
  <c r="G71" i="4"/>
  <c r="G66" i="4"/>
  <c r="G43" i="4"/>
  <c r="W10" i="29" s="1"/>
  <c r="G24" i="4"/>
  <c r="W8" i="29" s="1"/>
  <c r="G12" i="4"/>
  <c r="W6" i="29" s="1"/>
  <c r="G109" i="4"/>
  <c r="L52" i="8"/>
  <c r="L61" i="8" s="1"/>
  <c r="E120" i="4"/>
  <c r="E62" i="4"/>
  <c r="E109" i="4"/>
  <c r="E78" i="4"/>
  <c r="E74" i="4"/>
  <c r="E71" i="4"/>
  <c r="E12" i="4"/>
  <c r="E98" i="4"/>
  <c r="U24" i="29" s="1"/>
  <c r="E92" i="4"/>
  <c r="J6" i="8"/>
  <c r="D56" i="8"/>
  <c r="D55" i="8" s="1"/>
  <c r="D61" i="8" s="1"/>
  <c r="E66" i="4"/>
  <c r="E43" i="4"/>
  <c r="E24" i="4"/>
  <c r="E18" i="4"/>
  <c r="E126" i="4"/>
  <c r="E113" i="4"/>
  <c r="E32" i="4"/>
  <c r="E5" i="4"/>
  <c r="E102" i="4"/>
  <c r="D27" i="8"/>
  <c r="K9" i="37"/>
  <c r="K13" i="37"/>
  <c r="K22" i="37"/>
  <c r="K23" i="37"/>
  <c r="K46" i="46"/>
  <c r="K39" i="46"/>
  <c r="K43" i="46"/>
  <c r="K47" i="46"/>
  <c r="K53" i="46"/>
  <c r="K42" i="46"/>
  <c r="K50" i="46"/>
  <c r="F61" i="6" l="1"/>
  <c r="F86" i="6" s="1"/>
  <c r="J48" i="8"/>
  <c r="J62" i="8" s="1"/>
  <c r="F108" i="6"/>
  <c r="F135" i="6" s="1"/>
  <c r="F140" i="5"/>
  <c r="J18" i="8"/>
  <c r="J28" i="8" s="1"/>
  <c r="D37" i="8"/>
  <c r="U7" i="29"/>
  <c r="D9" i="8"/>
  <c r="U9" i="29"/>
  <c r="D8" i="8"/>
  <c r="U8" i="29"/>
  <c r="D7" i="8"/>
  <c r="U6" i="29"/>
  <c r="D6" i="8"/>
  <c r="U5" i="29"/>
  <c r="D39" i="8"/>
  <c r="U10" i="29"/>
  <c r="W14" i="29"/>
  <c r="K51" i="46"/>
  <c r="E134" i="4"/>
  <c r="U26" i="29" s="1"/>
  <c r="U28" i="29" s="1"/>
  <c r="K21" i="46"/>
  <c r="E108" i="4"/>
  <c r="G61" i="4"/>
  <c r="G85" i="4"/>
  <c r="K13" i="46"/>
  <c r="K12" i="37"/>
  <c r="K30" i="37" s="1"/>
  <c r="K37" i="37" s="1"/>
  <c r="G108" i="4"/>
  <c r="L62" i="8"/>
  <c r="G134" i="4"/>
  <c r="W26" i="29" s="1"/>
  <c r="E85" i="4"/>
  <c r="E61" i="4"/>
  <c r="H41" i="37"/>
  <c r="J65" i="8" l="1"/>
  <c r="F139" i="6"/>
  <c r="D48" i="8"/>
  <c r="D62" i="8" s="1"/>
  <c r="D18" i="8"/>
  <c r="J30" i="8" s="1"/>
  <c r="G135" i="4"/>
  <c r="E140" i="4"/>
  <c r="E135" i="4"/>
  <c r="U14" i="29"/>
  <c r="F139" i="5"/>
  <c r="G86" i="4"/>
  <c r="E86" i="4"/>
  <c r="I41" i="37"/>
  <c r="D63" i="8"/>
  <c r="J64" i="8"/>
  <c r="E139" i="4"/>
  <c r="S116" i="3"/>
  <c r="Q116" i="3"/>
  <c r="Q105" i="3"/>
  <c r="Q98" i="3"/>
  <c r="Q94" i="3"/>
  <c r="Q88" i="3"/>
  <c r="G77" i="3"/>
  <c r="K77" i="3"/>
  <c r="Q77" i="3"/>
  <c r="G73" i="3"/>
  <c r="G83" i="3" s="1"/>
  <c r="G84" i="3" s="1"/>
  <c r="K73" i="3"/>
  <c r="Q73" i="3"/>
  <c r="P70" i="3"/>
  <c r="Q70" i="3"/>
  <c r="Q65" i="3"/>
  <c r="Q61" i="3"/>
  <c r="P54" i="3"/>
  <c r="Q54" i="3"/>
  <c r="P42" i="3"/>
  <c r="Q42" i="3"/>
  <c r="Q31" i="3"/>
  <c r="Q23" i="3"/>
  <c r="P17" i="3"/>
  <c r="Q17" i="3"/>
  <c r="P11" i="3"/>
  <c r="Q11" i="3"/>
  <c r="P4" i="3"/>
  <c r="M128" i="3"/>
  <c r="M127" i="3"/>
  <c r="M126" i="3"/>
  <c r="M125" i="3"/>
  <c r="M124" i="3"/>
  <c r="M122" i="3"/>
  <c r="M121" i="3"/>
  <c r="M120" i="3"/>
  <c r="M119" i="3"/>
  <c r="M118" i="3"/>
  <c r="M117" i="3"/>
  <c r="M116" i="3" s="1"/>
  <c r="M115" i="3"/>
  <c r="M114" i="3"/>
  <c r="M113" i="3"/>
  <c r="M112" i="3"/>
  <c r="M111" i="3"/>
  <c r="M110" i="3"/>
  <c r="M109" i="3" s="1"/>
  <c r="M108" i="3"/>
  <c r="M107" i="3"/>
  <c r="M106" i="3"/>
  <c r="M103" i="3"/>
  <c r="M102" i="3"/>
  <c r="M101" i="3"/>
  <c r="M100" i="3"/>
  <c r="M99" i="3"/>
  <c r="M97" i="3"/>
  <c r="M96" i="3"/>
  <c r="M95" i="3"/>
  <c r="M93" i="3"/>
  <c r="M92" i="3"/>
  <c r="M91" i="3"/>
  <c r="M90" i="3"/>
  <c r="M89" i="3"/>
  <c r="M81" i="3"/>
  <c r="M80" i="3"/>
  <c r="M79" i="3"/>
  <c r="M78" i="3"/>
  <c r="M76" i="3"/>
  <c r="M75" i="3"/>
  <c r="M74" i="3"/>
  <c r="M72" i="3"/>
  <c r="M71" i="3"/>
  <c r="M69" i="3"/>
  <c r="M68" i="3"/>
  <c r="M67" i="3"/>
  <c r="M66" i="3"/>
  <c r="M64" i="3"/>
  <c r="M63" i="3"/>
  <c r="M62" i="3"/>
  <c r="M59" i="3"/>
  <c r="M58" i="3"/>
  <c r="M57" i="3"/>
  <c r="M56" i="3"/>
  <c r="M55" i="3"/>
  <c r="M53" i="3"/>
  <c r="M52" i="3"/>
  <c r="M51" i="3"/>
  <c r="M50" i="3"/>
  <c r="M49" i="3"/>
  <c r="M48" i="3" s="1"/>
  <c r="M47" i="3"/>
  <c r="M46" i="3"/>
  <c r="M45" i="3"/>
  <c r="M44" i="3"/>
  <c r="M43" i="3"/>
  <c r="M41" i="3"/>
  <c r="M40" i="3"/>
  <c r="M39" i="3"/>
  <c r="M38" i="3"/>
  <c r="M37" i="3"/>
  <c r="M36" i="3"/>
  <c r="M35" i="3"/>
  <c r="M34" i="3"/>
  <c r="M33" i="3"/>
  <c r="M32" i="3"/>
  <c r="M30" i="3"/>
  <c r="M29" i="3"/>
  <c r="M28" i="3"/>
  <c r="M27" i="3"/>
  <c r="M26" i="3"/>
  <c r="M25" i="3"/>
  <c r="M24" i="3"/>
  <c r="M22" i="3"/>
  <c r="M21" i="3"/>
  <c r="M20" i="3"/>
  <c r="M19" i="3"/>
  <c r="M18" i="3"/>
  <c r="M16" i="3"/>
  <c r="M15" i="3"/>
  <c r="M14" i="3"/>
  <c r="M13" i="3"/>
  <c r="M12" i="3"/>
  <c r="M11" i="3" s="1"/>
  <c r="M10" i="3"/>
  <c r="M9" i="3"/>
  <c r="M8" i="3"/>
  <c r="M7" i="3"/>
  <c r="M6" i="3"/>
  <c r="M5" i="3"/>
  <c r="M3" i="3"/>
  <c r="R3" i="3" s="1"/>
  <c r="I131" i="3"/>
  <c r="I128" i="3"/>
  <c r="I127" i="3"/>
  <c r="I126" i="3"/>
  <c r="I125" i="3"/>
  <c r="I124" i="3"/>
  <c r="I122" i="3"/>
  <c r="I121" i="3"/>
  <c r="I120" i="3"/>
  <c r="I119" i="3"/>
  <c r="I118" i="3"/>
  <c r="I117" i="3"/>
  <c r="I115" i="3"/>
  <c r="I114" i="3"/>
  <c r="I113" i="3"/>
  <c r="I112" i="3"/>
  <c r="I111" i="3"/>
  <c r="I110" i="3"/>
  <c r="I108" i="3"/>
  <c r="I107" i="3"/>
  <c r="I106" i="3"/>
  <c r="I103" i="3"/>
  <c r="AC103" i="3" s="1"/>
  <c r="I102" i="3"/>
  <c r="AC102" i="3" s="1"/>
  <c r="I101" i="3"/>
  <c r="I100" i="3"/>
  <c r="AC100" i="3" s="1"/>
  <c r="I99" i="3"/>
  <c r="I97" i="3"/>
  <c r="I96" i="3"/>
  <c r="I95" i="3"/>
  <c r="I94" i="3" s="1"/>
  <c r="I93" i="3"/>
  <c r="AC93" i="3" s="1"/>
  <c r="I92" i="3"/>
  <c r="I91" i="3"/>
  <c r="AC91" i="3" s="1"/>
  <c r="I90" i="3"/>
  <c r="AC90" i="3" s="1"/>
  <c r="I89" i="3"/>
  <c r="I81" i="3"/>
  <c r="R81" i="3" s="1"/>
  <c r="I80" i="3"/>
  <c r="I79" i="3"/>
  <c r="R79" i="3" s="1"/>
  <c r="I78" i="3"/>
  <c r="I76" i="3"/>
  <c r="R76" i="3" s="1"/>
  <c r="I75" i="3"/>
  <c r="I74" i="3"/>
  <c r="I72" i="3"/>
  <c r="I71" i="3"/>
  <c r="I70" i="3" s="1"/>
  <c r="I69" i="3"/>
  <c r="I68" i="3"/>
  <c r="R68" i="3" s="1"/>
  <c r="I67" i="3"/>
  <c r="I66" i="3"/>
  <c r="I64" i="3"/>
  <c r="I63" i="3"/>
  <c r="R63" i="3" s="1"/>
  <c r="I62" i="3"/>
  <c r="I59" i="3"/>
  <c r="R59" i="3" s="1"/>
  <c r="I58" i="3"/>
  <c r="I57" i="3"/>
  <c r="R57" i="3" s="1"/>
  <c r="I56" i="3"/>
  <c r="I55" i="3"/>
  <c r="I53" i="3"/>
  <c r="I52" i="3"/>
  <c r="R52" i="3" s="1"/>
  <c r="I51" i="3"/>
  <c r="I50" i="3"/>
  <c r="R50" i="3" s="1"/>
  <c r="I49" i="3"/>
  <c r="I47" i="3"/>
  <c r="R47" i="3" s="1"/>
  <c r="I46" i="3"/>
  <c r="I45" i="3"/>
  <c r="R45" i="3" s="1"/>
  <c r="I44" i="3"/>
  <c r="I43" i="3"/>
  <c r="I41" i="3"/>
  <c r="I40" i="3"/>
  <c r="I39" i="3"/>
  <c r="I38" i="3"/>
  <c r="I37" i="3"/>
  <c r="I36" i="3"/>
  <c r="I35" i="3"/>
  <c r="I34" i="3"/>
  <c r="I33" i="3"/>
  <c r="I32" i="3"/>
  <c r="I30" i="3"/>
  <c r="I29" i="3"/>
  <c r="I28" i="3"/>
  <c r="I27" i="3"/>
  <c r="R27" i="3" s="1"/>
  <c r="I26" i="3"/>
  <c r="I25" i="3"/>
  <c r="I24" i="3"/>
  <c r="I22" i="3"/>
  <c r="I21" i="3"/>
  <c r="I20" i="3"/>
  <c r="I19" i="3"/>
  <c r="I18" i="3"/>
  <c r="I16" i="3"/>
  <c r="I15" i="3"/>
  <c r="I14" i="3"/>
  <c r="AC14" i="3" s="1"/>
  <c r="I13" i="3"/>
  <c r="I12" i="3"/>
  <c r="AC12" i="3" s="1"/>
  <c r="I10" i="3"/>
  <c r="I9" i="3"/>
  <c r="I8" i="3"/>
  <c r="I7" i="3"/>
  <c r="I6" i="3"/>
  <c r="I5" i="3"/>
  <c r="E128" i="3"/>
  <c r="E127" i="3"/>
  <c r="E126" i="3"/>
  <c r="E125" i="3"/>
  <c r="E124" i="3"/>
  <c r="E122" i="3"/>
  <c r="E121" i="3"/>
  <c r="E120" i="3"/>
  <c r="E119" i="3"/>
  <c r="E118" i="3"/>
  <c r="E117" i="3"/>
  <c r="E115" i="3"/>
  <c r="E114" i="3"/>
  <c r="E113" i="3"/>
  <c r="E112" i="3"/>
  <c r="E111" i="3"/>
  <c r="E110" i="3"/>
  <c r="E108" i="3"/>
  <c r="E107" i="3"/>
  <c r="E106" i="3"/>
  <c r="E103" i="3"/>
  <c r="E102" i="3"/>
  <c r="E101" i="3"/>
  <c r="E100" i="3"/>
  <c r="E99" i="3"/>
  <c r="E97" i="3"/>
  <c r="E96" i="3"/>
  <c r="E95" i="3"/>
  <c r="E93" i="3"/>
  <c r="E92" i="3"/>
  <c r="E91" i="3"/>
  <c r="E90" i="3"/>
  <c r="E89" i="3"/>
  <c r="E81" i="3"/>
  <c r="E80" i="3"/>
  <c r="E79" i="3"/>
  <c r="E78" i="3"/>
  <c r="E76" i="3"/>
  <c r="E75" i="3"/>
  <c r="E74" i="3"/>
  <c r="E72" i="3"/>
  <c r="E71" i="3"/>
  <c r="E69" i="3"/>
  <c r="E68" i="3"/>
  <c r="E67" i="3"/>
  <c r="E66" i="3"/>
  <c r="E64" i="3"/>
  <c r="E63" i="3"/>
  <c r="E62" i="3"/>
  <c r="E59" i="3"/>
  <c r="E58" i="3"/>
  <c r="E57" i="3"/>
  <c r="E56" i="3"/>
  <c r="E55" i="3"/>
  <c r="E53" i="3"/>
  <c r="E52" i="3"/>
  <c r="E51" i="3"/>
  <c r="E50" i="3"/>
  <c r="E49" i="3"/>
  <c r="E48" i="3" s="1"/>
  <c r="E47" i="3"/>
  <c r="E46" i="3"/>
  <c r="E45" i="3"/>
  <c r="E44" i="3"/>
  <c r="E43" i="3"/>
  <c r="E41" i="3"/>
  <c r="E40" i="3"/>
  <c r="E39" i="3"/>
  <c r="E38" i="3"/>
  <c r="E37" i="3"/>
  <c r="E36" i="3"/>
  <c r="E35" i="3"/>
  <c r="E34" i="3"/>
  <c r="E33" i="3"/>
  <c r="E32" i="3"/>
  <c r="E30" i="3"/>
  <c r="E29" i="3"/>
  <c r="E28" i="3"/>
  <c r="E27" i="3"/>
  <c r="E26" i="3"/>
  <c r="E25" i="3"/>
  <c r="E22" i="3"/>
  <c r="E21" i="3"/>
  <c r="E20" i="3"/>
  <c r="E19" i="3"/>
  <c r="E18" i="3"/>
  <c r="E16" i="3"/>
  <c r="E15" i="3"/>
  <c r="Y15" i="3" s="1"/>
  <c r="E14" i="3"/>
  <c r="Y14" i="3" s="1"/>
  <c r="E13" i="3"/>
  <c r="Y13" i="3" s="1"/>
  <c r="E12" i="3"/>
  <c r="Y12" i="3" s="1"/>
  <c r="E10" i="3"/>
  <c r="E9" i="3"/>
  <c r="E8" i="3"/>
  <c r="E7" i="3"/>
  <c r="E6" i="3"/>
  <c r="E5" i="3"/>
  <c r="D132" i="3"/>
  <c r="F132" i="3" s="1"/>
  <c r="F133" i="7"/>
  <c r="F132" i="7"/>
  <c r="F131" i="7"/>
  <c r="F131" i="4" s="1"/>
  <c r="F130" i="7"/>
  <c r="F130" i="4" s="1"/>
  <c r="F129" i="7"/>
  <c r="F129" i="4" s="1"/>
  <c r="F128" i="7"/>
  <c r="F128" i="4" s="1"/>
  <c r="F127" i="7"/>
  <c r="F127" i="4" s="1"/>
  <c r="F126" i="7"/>
  <c r="F125" i="7"/>
  <c r="F125" i="4" s="1"/>
  <c r="F124" i="7"/>
  <c r="F124" i="4" s="1"/>
  <c r="F123" i="7"/>
  <c r="F123" i="4" s="1"/>
  <c r="F122" i="7"/>
  <c r="F122" i="4" s="1"/>
  <c r="K26" i="8" s="1"/>
  <c r="K27" i="8" s="1"/>
  <c r="F121" i="7"/>
  <c r="F121" i="4" s="1"/>
  <c r="F120" i="7"/>
  <c r="F119" i="7"/>
  <c r="F119" i="4" s="1"/>
  <c r="F118" i="7"/>
  <c r="F118" i="4" s="1"/>
  <c r="F117" i="7"/>
  <c r="F117" i="4" s="1"/>
  <c r="F116" i="7"/>
  <c r="F116" i="4" s="1"/>
  <c r="F115" i="7"/>
  <c r="F115" i="4" s="1"/>
  <c r="F114" i="7"/>
  <c r="F114" i="4" s="1"/>
  <c r="F113" i="7"/>
  <c r="F112" i="7"/>
  <c r="F112" i="4" s="1"/>
  <c r="F111" i="7"/>
  <c r="F111" i="4" s="1"/>
  <c r="F110" i="7"/>
  <c r="F107" i="7"/>
  <c r="F107" i="4" s="1"/>
  <c r="F106" i="7"/>
  <c r="F106" i="4" s="1"/>
  <c r="K40" i="8" s="1"/>
  <c r="F105" i="7"/>
  <c r="F105" i="4" s="1"/>
  <c r="F104" i="7"/>
  <c r="F104" i="4" s="1"/>
  <c r="K38" i="8" s="1"/>
  <c r="F103" i="7"/>
  <c r="F103" i="4" s="1"/>
  <c r="V21" i="29" s="1"/>
  <c r="F102" i="7"/>
  <c r="F101" i="7"/>
  <c r="F101" i="4" s="1"/>
  <c r="F100" i="7"/>
  <c r="F100" i="4" s="1"/>
  <c r="F99" i="7"/>
  <c r="F99" i="4" s="1"/>
  <c r="F98" i="7"/>
  <c r="F97" i="7"/>
  <c r="F97" i="4" s="1"/>
  <c r="F96" i="7"/>
  <c r="F96" i="4" s="1"/>
  <c r="F95" i="7"/>
  <c r="F95" i="4" s="1"/>
  <c r="K8" i="8" s="1"/>
  <c r="F94" i="7"/>
  <c r="F94" i="4" s="1"/>
  <c r="F93" i="7"/>
  <c r="F84" i="7"/>
  <c r="F83" i="7"/>
  <c r="F82" i="7"/>
  <c r="F82" i="4" s="1"/>
  <c r="F81" i="7"/>
  <c r="F81" i="4" s="1"/>
  <c r="F80" i="7"/>
  <c r="F80" i="4" s="1"/>
  <c r="F79" i="7"/>
  <c r="F79" i="4" s="1"/>
  <c r="F78" i="7"/>
  <c r="F77" i="7"/>
  <c r="F77" i="4" s="1"/>
  <c r="F76" i="7"/>
  <c r="F76" i="4" s="1"/>
  <c r="F75" i="7"/>
  <c r="F75" i="4" s="1"/>
  <c r="F74" i="7"/>
  <c r="F73" i="7"/>
  <c r="F73" i="4" s="1"/>
  <c r="F72" i="7"/>
  <c r="F72" i="4" s="1"/>
  <c r="V13" i="29" s="1"/>
  <c r="F71" i="7"/>
  <c r="F70" i="7"/>
  <c r="F70" i="4" s="1"/>
  <c r="F69" i="7"/>
  <c r="F69" i="4" s="1"/>
  <c r="F68" i="7"/>
  <c r="F68" i="4" s="1"/>
  <c r="F67" i="7"/>
  <c r="F67" i="4" s="1"/>
  <c r="F66" i="7"/>
  <c r="F65" i="7"/>
  <c r="F65" i="4" s="1"/>
  <c r="F64" i="7"/>
  <c r="F64" i="4" s="1"/>
  <c r="F63" i="7"/>
  <c r="F60" i="7"/>
  <c r="F60" i="4" s="1"/>
  <c r="F59" i="7"/>
  <c r="F59" i="4" s="1"/>
  <c r="F58" i="7"/>
  <c r="F57" i="7"/>
  <c r="F56" i="7"/>
  <c r="F56" i="4" s="1"/>
  <c r="F55" i="7"/>
  <c r="F54" i="7"/>
  <c r="F54" i="4" s="1"/>
  <c r="F53" i="7"/>
  <c r="F53" i="4" s="1"/>
  <c r="F52" i="7"/>
  <c r="F51" i="7"/>
  <c r="F50" i="7"/>
  <c r="F50" i="4" s="1"/>
  <c r="F49" i="7"/>
  <c r="F48" i="7"/>
  <c r="F48" i="4" s="1"/>
  <c r="F47" i="7"/>
  <c r="F47" i="4" s="1"/>
  <c r="F46" i="7"/>
  <c r="F46" i="4" s="1"/>
  <c r="F45" i="7"/>
  <c r="F45" i="4" s="1"/>
  <c r="F44" i="7"/>
  <c r="F44" i="4" s="1"/>
  <c r="F43" i="7"/>
  <c r="F42" i="7"/>
  <c r="F42" i="4" s="1"/>
  <c r="F41" i="7"/>
  <c r="F41" i="4" s="1"/>
  <c r="F40" i="7"/>
  <c r="F40" i="4" s="1"/>
  <c r="F39" i="7"/>
  <c r="F39" i="4" s="1"/>
  <c r="F38" i="7"/>
  <c r="F38" i="4" s="1"/>
  <c r="F37" i="7"/>
  <c r="F37" i="4" s="1"/>
  <c r="F36" i="7"/>
  <c r="F36" i="4" s="1"/>
  <c r="F35" i="7"/>
  <c r="F35" i="4" s="1"/>
  <c r="F34" i="7"/>
  <c r="F34" i="4" s="1"/>
  <c r="F33" i="7"/>
  <c r="F31" i="7"/>
  <c r="F31" i="4" s="1"/>
  <c r="F30" i="7"/>
  <c r="F30" i="4" s="1"/>
  <c r="F29" i="7"/>
  <c r="F29" i="4" s="1"/>
  <c r="F28" i="7"/>
  <c r="F28" i="4" s="1"/>
  <c r="F27" i="7"/>
  <c r="F27" i="4" s="1"/>
  <c r="F26" i="7"/>
  <c r="F26" i="4" s="1"/>
  <c r="F25" i="7"/>
  <c r="F23" i="7"/>
  <c r="F23" i="4" s="1"/>
  <c r="F22" i="7"/>
  <c r="F22" i="4" s="1"/>
  <c r="F21" i="7"/>
  <c r="F21" i="4" s="1"/>
  <c r="F20" i="7"/>
  <c r="F20" i="4" s="1"/>
  <c r="F19" i="7"/>
  <c r="F19" i="4" s="1"/>
  <c r="F18" i="7"/>
  <c r="F17" i="7"/>
  <c r="F17" i="4" s="1"/>
  <c r="F16" i="7"/>
  <c r="F16" i="4" s="1"/>
  <c r="F15" i="7"/>
  <c r="F15" i="4" s="1"/>
  <c r="F14" i="7"/>
  <c r="F14" i="4" s="1"/>
  <c r="F13" i="7"/>
  <c r="F11" i="7"/>
  <c r="F11" i="4" s="1"/>
  <c r="F10" i="7"/>
  <c r="F10" i="4" s="1"/>
  <c r="F9" i="7"/>
  <c r="F9" i="4" s="1"/>
  <c r="F8" i="7"/>
  <c r="F8" i="4" s="1"/>
  <c r="F7" i="7"/>
  <c r="F7" i="4" s="1"/>
  <c r="F6" i="7"/>
  <c r="F92" i="7" l="1"/>
  <c r="F5" i="7"/>
  <c r="D28" i="8"/>
  <c r="D65" i="8" s="1"/>
  <c r="D64" i="8"/>
  <c r="J63" i="8"/>
  <c r="J29" i="8"/>
  <c r="E11" i="3"/>
  <c r="E31" i="3"/>
  <c r="E54" i="3"/>
  <c r="E70" i="3"/>
  <c r="I11" i="3"/>
  <c r="I48" i="3"/>
  <c r="I116" i="3"/>
  <c r="M17" i="3"/>
  <c r="R17" i="3" s="1"/>
  <c r="M54" i="3"/>
  <c r="M70" i="3"/>
  <c r="E61" i="3"/>
  <c r="I54" i="3"/>
  <c r="R54" i="3" s="1"/>
  <c r="M4" i="3"/>
  <c r="M23" i="3"/>
  <c r="M61" i="3"/>
  <c r="E17" i="3"/>
  <c r="E116" i="3"/>
  <c r="I17" i="3"/>
  <c r="E23" i="3"/>
  <c r="E42" i="3"/>
  <c r="E105" i="3"/>
  <c r="I4" i="3"/>
  <c r="I23" i="3"/>
  <c r="R23" i="3" s="1"/>
  <c r="I61" i="3"/>
  <c r="AC89" i="3"/>
  <c r="I88" i="3"/>
  <c r="K83" i="3"/>
  <c r="K84" i="3" s="1"/>
  <c r="D30" i="8"/>
  <c r="D29" i="8"/>
  <c r="E142" i="4"/>
  <c r="K7" i="8"/>
  <c r="V17" i="29"/>
  <c r="K41" i="8"/>
  <c r="V23" i="29"/>
  <c r="K9" i="8"/>
  <c r="V19" i="29"/>
  <c r="F110" i="4"/>
  <c r="F109" i="4" s="1"/>
  <c r="F93" i="4"/>
  <c r="V16" i="29" s="1"/>
  <c r="K10" i="8"/>
  <c r="V20" i="29"/>
  <c r="K39" i="8"/>
  <c r="V22" i="29"/>
  <c r="F13" i="4"/>
  <c r="F12" i="4" s="1"/>
  <c r="F55" i="4"/>
  <c r="E40" i="8" s="1"/>
  <c r="F33" i="4"/>
  <c r="F32" i="4" s="1"/>
  <c r="F63" i="4"/>
  <c r="E56" i="8" s="1"/>
  <c r="E55" i="8" s="1"/>
  <c r="E61" i="8" s="1"/>
  <c r="F62" i="7"/>
  <c r="F6" i="4"/>
  <c r="F5" i="4" s="1"/>
  <c r="F25" i="4"/>
  <c r="F24" i="4" s="1"/>
  <c r="E4" i="3"/>
  <c r="E98" i="3"/>
  <c r="E94" i="3"/>
  <c r="E88" i="3"/>
  <c r="AC99" i="3"/>
  <c r="I98" i="3"/>
  <c r="I65" i="3"/>
  <c r="M88" i="3"/>
  <c r="M123" i="3"/>
  <c r="R6" i="3"/>
  <c r="R10" i="3"/>
  <c r="R20" i="3"/>
  <c r="R25" i="3"/>
  <c r="R29" i="3"/>
  <c r="R13" i="3"/>
  <c r="AC13" i="3"/>
  <c r="I31" i="3"/>
  <c r="R36" i="3"/>
  <c r="R40" i="3"/>
  <c r="AC92" i="3"/>
  <c r="I109" i="3"/>
  <c r="I123" i="3"/>
  <c r="M42" i="3"/>
  <c r="M94" i="3"/>
  <c r="M105" i="3"/>
  <c r="R15" i="3"/>
  <c r="AC15" i="3"/>
  <c r="R34" i="3"/>
  <c r="R38" i="3"/>
  <c r="I42" i="3"/>
  <c r="I105" i="3"/>
  <c r="M98" i="3"/>
  <c r="AC16" i="3"/>
  <c r="R48" i="3"/>
  <c r="AC98" i="3"/>
  <c r="AC101" i="3"/>
  <c r="M31" i="3"/>
  <c r="M65" i="3"/>
  <c r="R65" i="3" s="1"/>
  <c r="R70" i="3"/>
  <c r="E109" i="3"/>
  <c r="R109" i="3" s="1"/>
  <c r="E123" i="3"/>
  <c r="Y16" i="3"/>
  <c r="E65" i="3"/>
  <c r="P73" i="3"/>
  <c r="R22" i="3"/>
  <c r="R8" i="3"/>
  <c r="R4" i="3"/>
  <c r="R90" i="3"/>
  <c r="R100" i="3"/>
  <c r="R125" i="3"/>
  <c r="R95" i="3"/>
  <c r="R111" i="3"/>
  <c r="R115" i="3"/>
  <c r="R120" i="3"/>
  <c r="M77" i="3"/>
  <c r="M73" i="3"/>
  <c r="R92" i="3"/>
  <c r="R97" i="3"/>
  <c r="R102" i="3"/>
  <c r="R108" i="3"/>
  <c r="R113" i="3"/>
  <c r="R118" i="3"/>
  <c r="R122" i="3"/>
  <c r="R127" i="3"/>
  <c r="E73" i="3"/>
  <c r="E77" i="3"/>
  <c r="R43" i="3"/>
  <c r="R106" i="3"/>
  <c r="S17" i="3"/>
  <c r="S54" i="3"/>
  <c r="S73" i="3"/>
  <c r="S109" i="3"/>
  <c r="S123" i="3"/>
  <c r="F49" i="4"/>
  <c r="E10" i="8" s="1"/>
  <c r="R7" i="3"/>
  <c r="R12" i="3"/>
  <c r="R16" i="3"/>
  <c r="R21" i="3"/>
  <c r="R26" i="3"/>
  <c r="R30" i="3"/>
  <c r="R35" i="3"/>
  <c r="R39" i="3"/>
  <c r="R44" i="3"/>
  <c r="R49" i="3"/>
  <c r="R53" i="3"/>
  <c r="R58" i="3"/>
  <c r="R64" i="3"/>
  <c r="R69" i="3"/>
  <c r="R75" i="3"/>
  <c r="R80" i="3"/>
  <c r="R91" i="3"/>
  <c r="R96" i="3"/>
  <c r="R101" i="3"/>
  <c r="R107" i="3"/>
  <c r="R112" i="3"/>
  <c r="R117" i="3"/>
  <c r="R121" i="3"/>
  <c r="R126" i="3"/>
  <c r="Q60" i="3"/>
  <c r="Q4" i="3"/>
  <c r="S23" i="3"/>
  <c r="S61" i="3"/>
  <c r="U77" i="3"/>
  <c r="S77" i="3"/>
  <c r="R18" i="3"/>
  <c r="R55" i="3"/>
  <c r="R66" i="3"/>
  <c r="R71" i="3"/>
  <c r="P23" i="3"/>
  <c r="S31" i="3"/>
  <c r="P61" i="3"/>
  <c r="U65" i="3"/>
  <c r="S65" i="3"/>
  <c r="P77" i="3"/>
  <c r="S88" i="3"/>
  <c r="S94" i="3"/>
  <c r="S98" i="3"/>
  <c r="Q109" i="3"/>
  <c r="Q123" i="3"/>
  <c r="I73" i="3"/>
  <c r="R74" i="3"/>
  <c r="R32" i="3"/>
  <c r="F43" i="4"/>
  <c r="F71" i="4"/>
  <c r="F74" i="4"/>
  <c r="F78" i="4"/>
  <c r="R5" i="3"/>
  <c r="R9" i="3"/>
  <c r="R14" i="3"/>
  <c r="R19" i="3"/>
  <c r="R24" i="3"/>
  <c r="R28" i="3"/>
  <c r="R33" i="3"/>
  <c r="R37" i="3"/>
  <c r="R41" i="3"/>
  <c r="R46" i="3"/>
  <c r="R51" i="3"/>
  <c r="R56" i="3"/>
  <c r="R62" i="3"/>
  <c r="R67" i="3"/>
  <c r="R72" i="3"/>
  <c r="I77" i="3"/>
  <c r="R78" i="3"/>
  <c r="R89" i="3"/>
  <c r="R93" i="3"/>
  <c r="R99" i="3"/>
  <c r="R103" i="3"/>
  <c r="R110" i="3"/>
  <c r="R114" i="3"/>
  <c r="R119" i="3"/>
  <c r="R124" i="3"/>
  <c r="R128" i="3"/>
  <c r="S4" i="3"/>
  <c r="S11" i="3"/>
  <c r="P31" i="3"/>
  <c r="S42" i="3"/>
  <c r="P65" i="3"/>
  <c r="S70" i="3"/>
  <c r="S105" i="3"/>
  <c r="K41" i="37"/>
  <c r="S60" i="3"/>
  <c r="S83" i="3"/>
  <c r="S104" i="3"/>
  <c r="Q104" i="3"/>
  <c r="F98" i="4"/>
  <c r="V24" i="29" s="1"/>
  <c r="K37" i="8"/>
  <c r="F102" i="4"/>
  <c r="F126" i="4"/>
  <c r="F113" i="4"/>
  <c r="F18" i="4"/>
  <c r="F66" i="4"/>
  <c r="F120" i="4"/>
  <c r="AA28" i="47"/>
  <c r="Z28" i="47"/>
  <c r="N28" i="47"/>
  <c r="G28" i="47"/>
  <c r="F28" i="47"/>
  <c r="X27" i="47"/>
  <c r="AF27" i="47" s="1"/>
  <c r="Q27" i="47"/>
  <c r="K27" i="47"/>
  <c r="W27" i="47" s="1"/>
  <c r="AE27" i="47" s="1"/>
  <c r="J27" i="47"/>
  <c r="E27" i="47"/>
  <c r="X26" i="47"/>
  <c r="AF26" i="47" s="1"/>
  <c r="W26" i="47"/>
  <c r="AE26" i="47" s="1"/>
  <c r="K26" i="47"/>
  <c r="J26" i="47"/>
  <c r="V26" i="47" s="1"/>
  <c r="X25" i="47"/>
  <c r="AF25" i="47" s="1"/>
  <c r="W25" i="47"/>
  <c r="AE25" i="47" s="1"/>
  <c r="K25" i="47"/>
  <c r="J25" i="47"/>
  <c r="M25" i="47" s="1"/>
  <c r="I25" i="47"/>
  <c r="E25" i="47"/>
  <c r="AC24" i="47"/>
  <c r="X24" i="47"/>
  <c r="AF24" i="47" s="1"/>
  <c r="U24" i="47"/>
  <c r="Q24" i="47"/>
  <c r="Q21" i="47" s="1"/>
  <c r="K24" i="47"/>
  <c r="W24" i="47" s="1"/>
  <c r="AE24" i="47" s="1"/>
  <c r="J24" i="47"/>
  <c r="M24" i="47" s="1"/>
  <c r="E24" i="47"/>
  <c r="X23" i="47"/>
  <c r="AF23" i="47" s="1"/>
  <c r="V23" i="47"/>
  <c r="K23" i="47"/>
  <c r="W23" i="47" s="1"/>
  <c r="AE23" i="47" s="1"/>
  <c r="J23" i="47"/>
  <c r="E23" i="47"/>
  <c r="X22" i="47"/>
  <c r="AF22" i="47" s="1"/>
  <c r="W22" i="47"/>
  <c r="AE22" i="47" s="1"/>
  <c r="K22" i="47"/>
  <c r="J22" i="47"/>
  <c r="M22" i="47" s="1"/>
  <c r="I22" i="47"/>
  <c r="I21" i="47" s="1"/>
  <c r="AB21" i="47"/>
  <c r="AC21" i="47" s="1"/>
  <c r="T21" i="47"/>
  <c r="T28" i="47" s="1"/>
  <c r="S21" i="47"/>
  <c r="S28" i="47" s="1"/>
  <c r="R21" i="47"/>
  <c r="R28" i="47" s="1"/>
  <c r="P21" i="47"/>
  <c r="P28" i="47" s="1"/>
  <c r="O21" i="47"/>
  <c r="O28" i="47" s="1"/>
  <c r="N21" i="47"/>
  <c r="L21" i="47"/>
  <c r="H21" i="47"/>
  <c r="H28" i="47" s="1"/>
  <c r="D21" i="47"/>
  <c r="D28" i="47" s="1"/>
  <c r="C21" i="47"/>
  <c r="C28" i="47" s="1"/>
  <c r="B21" i="47"/>
  <c r="B28" i="47" s="1"/>
  <c r="X20" i="47"/>
  <c r="AF20" i="47" s="1"/>
  <c r="W20" i="47"/>
  <c r="AE20" i="47" s="1"/>
  <c r="V20" i="47"/>
  <c r="J20" i="47"/>
  <c r="M20" i="47" s="1"/>
  <c r="I20" i="47"/>
  <c r="E20" i="47"/>
  <c r="L19" i="47"/>
  <c r="L28" i="47" s="1"/>
  <c r="K19" i="47"/>
  <c r="W19" i="47" s="1"/>
  <c r="AE19" i="47" s="1"/>
  <c r="J19" i="47"/>
  <c r="I19" i="47"/>
  <c r="I28" i="47" s="1"/>
  <c r="E19" i="47"/>
  <c r="AC15" i="47"/>
  <c r="Y15" i="47"/>
  <c r="X15" i="47"/>
  <c r="AF15" i="47" s="1"/>
  <c r="W15" i="47"/>
  <c r="AE15" i="47" s="1"/>
  <c r="V15" i="47"/>
  <c r="AD15" i="47" s="1"/>
  <c r="U15" i="47"/>
  <c r="X13" i="47"/>
  <c r="AF13" i="47" s="1"/>
  <c r="V13" i="47"/>
  <c r="K13" i="47"/>
  <c r="M13" i="47" s="1"/>
  <c r="E13" i="47"/>
  <c r="X12" i="47"/>
  <c r="AF12" i="47" s="1"/>
  <c r="W12" i="47"/>
  <c r="AE12" i="47" s="1"/>
  <c r="V12" i="47"/>
  <c r="AD12" i="47" s="1"/>
  <c r="X11" i="47"/>
  <c r="AF11" i="47" s="1"/>
  <c r="M11" i="47"/>
  <c r="K11" i="47"/>
  <c r="W11" i="47" s="1"/>
  <c r="AE11" i="47" s="1"/>
  <c r="J11" i="47"/>
  <c r="V11" i="47" s="1"/>
  <c r="E11" i="47"/>
  <c r="Y10" i="47"/>
  <c r="X10" i="47"/>
  <c r="AF10" i="47" s="1"/>
  <c r="W10" i="47"/>
  <c r="AE10" i="47" s="1"/>
  <c r="V10" i="47"/>
  <c r="AD10" i="47" s="1"/>
  <c r="X9" i="47"/>
  <c r="AF9" i="47" s="1"/>
  <c r="W9" i="47"/>
  <c r="AE9" i="47" s="1"/>
  <c r="M9" i="47"/>
  <c r="J9" i="47"/>
  <c r="V9" i="47" s="1"/>
  <c r="E9" i="47"/>
  <c r="X8" i="47"/>
  <c r="AF8" i="47" s="1"/>
  <c r="W8" i="47"/>
  <c r="AE8" i="47" s="1"/>
  <c r="V8" i="47"/>
  <c r="AD8" i="47" s="1"/>
  <c r="X7" i="47"/>
  <c r="AF7" i="47" s="1"/>
  <c r="W7" i="47"/>
  <c r="AE7" i="47" s="1"/>
  <c r="J7" i="47"/>
  <c r="V7" i="47" s="1"/>
  <c r="E7" i="47"/>
  <c r="X6" i="47"/>
  <c r="AF6" i="47" s="1"/>
  <c r="W6" i="47"/>
  <c r="Y6" i="47" s="1"/>
  <c r="V6" i="47"/>
  <c r="AD6" i="47" s="1"/>
  <c r="X5" i="47"/>
  <c r="K5" i="47"/>
  <c r="J5" i="47"/>
  <c r="V5" i="47" s="1"/>
  <c r="E5" i="47"/>
  <c r="F53" i="46"/>
  <c r="E51" i="46"/>
  <c r="D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3" i="46"/>
  <c r="E31" i="46"/>
  <c r="D31" i="46"/>
  <c r="F30" i="46"/>
  <c r="H30" i="46" s="1"/>
  <c r="F29" i="46"/>
  <c r="E26" i="46"/>
  <c r="D26" i="46"/>
  <c r="F25" i="46"/>
  <c r="F24" i="46"/>
  <c r="E21" i="46"/>
  <c r="D21" i="46"/>
  <c r="F20" i="46"/>
  <c r="F21" i="46" s="1"/>
  <c r="E17" i="46"/>
  <c r="D17" i="46"/>
  <c r="F17" i="46" s="1"/>
  <c r="E13" i="46"/>
  <c r="D13" i="46"/>
  <c r="F12" i="46"/>
  <c r="F11" i="46"/>
  <c r="F10" i="46"/>
  <c r="F9" i="46"/>
  <c r="F8" i="46"/>
  <c r="F7" i="46"/>
  <c r="F13" i="46" s="1"/>
  <c r="E60" i="3" l="1"/>
  <c r="F92" i="4"/>
  <c r="F108" i="4" s="1"/>
  <c r="I83" i="3"/>
  <c r="E129" i="3"/>
  <c r="I129" i="3"/>
  <c r="R61" i="3"/>
  <c r="E104" i="3"/>
  <c r="I60" i="3"/>
  <c r="I84" i="3" s="1"/>
  <c r="M83" i="3"/>
  <c r="E83" i="3"/>
  <c r="E84" i="3" s="1"/>
  <c r="M104" i="3"/>
  <c r="M129" i="3"/>
  <c r="M130" i="3" s="1"/>
  <c r="I104" i="3"/>
  <c r="I130" i="3" s="1"/>
  <c r="M60" i="3"/>
  <c r="K6" i="8"/>
  <c r="K18" i="8" s="1"/>
  <c r="K28" i="8" s="1"/>
  <c r="K52" i="8"/>
  <c r="K61" i="8" s="1"/>
  <c r="K48" i="8"/>
  <c r="F62" i="4"/>
  <c r="F85" i="4" s="1"/>
  <c r="E37" i="8"/>
  <c r="V7" i="29"/>
  <c r="E9" i="8"/>
  <c r="V9" i="29"/>
  <c r="E8" i="8"/>
  <c r="V8" i="29"/>
  <c r="E7" i="8"/>
  <c r="V6" i="29"/>
  <c r="E39" i="8"/>
  <c r="V10" i="29"/>
  <c r="R98" i="3"/>
  <c r="R77" i="3"/>
  <c r="R11" i="3"/>
  <c r="R31" i="3"/>
  <c r="R42" i="3"/>
  <c r="U73" i="3"/>
  <c r="U84" i="3"/>
  <c r="R73" i="3"/>
  <c r="P60" i="3"/>
  <c r="R94" i="3"/>
  <c r="R123" i="3"/>
  <c r="R105" i="3"/>
  <c r="AD9" i="47"/>
  <c r="Y9" i="47"/>
  <c r="U28" i="47"/>
  <c r="E35" i="46"/>
  <c r="E55" i="46" s="1"/>
  <c r="Y23" i="47"/>
  <c r="F26" i="46"/>
  <c r="F35" i="46" s="1"/>
  <c r="F31" i="46"/>
  <c r="W5" i="47"/>
  <c r="AE5" i="47" s="1"/>
  <c r="Y13" i="47"/>
  <c r="M19" i="47"/>
  <c r="X21" i="47"/>
  <c r="K21" i="47"/>
  <c r="W21" i="47" s="1"/>
  <c r="AE21" i="47" s="1"/>
  <c r="E21" i="47"/>
  <c r="E28" i="47" s="1"/>
  <c r="Q129" i="3"/>
  <c r="H31" i="46"/>
  <c r="AE6" i="47"/>
  <c r="AG6" i="47" s="1"/>
  <c r="Y12" i="47"/>
  <c r="W13" i="47"/>
  <c r="AE13" i="47" s="1"/>
  <c r="V22" i="47"/>
  <c r="Y22" i="47" s="1"/>
  <c r="M23" i="47"/>
  <c r="Q28" i="47"/>
  <c r="V25" i="47"/>
  <c r="Y25" i="47" s="1"/>
  <c r="M27" i="47"/>
  <c r="P83" i="3"/>
  <c r="R116" i="3"/>
  <c r="U109" i="3"/>
  <c r="D35" i="46"/>
  <c r="AG8" i="47"/>
  <c r="Y20" i="47"/>
  <c r="D135" i="3"/>
  <c r="R88" i="3"/>
  <c r="S129" i="3"/>
  <c r="Q84" i="3"/>
  <c r="Q83" i="3"/>
  <c r="Q130" i="3"/>
  <c r="Q133" i="3" s="1"/>
  <c r="S84" i="3"/>
  <c r="P84" i="3"/>
  <c r="E6" i="8"/>
  <c r="F61" i="4"/>
  <c r="F134" i="4"/>
  <c r="V26" i="29" s="1"/>
  <c r="V28" i="29" s="1"/>
  <c r="F60" i="46"/>
  <c r="D136" i="3"/>
  <c r="D55" i="46"/>
  <c r="AD5" i="47"/>
  <c r="Y5" i="47"/>
  <c r="AG12" i="47"/>
  <c r="AF21" i="47"/>
  <c r="Y11" i="47"/>
  <c r="AD11" i="47"/>
  <c r="AG11" i="47" s="1"/>
  <c r="AD7" i="47"/>
  <c r="AG7" i="47" s="1"/>
  <c r="Y7" i="47"/>
  <c r="AE28" i="47"/>
  <c r="AG9" i="47"/>
  <c r="AG10" i="47"/>
  <c r="AG15" i="47"/>
  <c r="AD26" i="47"/>
  <c r="AG26" i="47" s="1"/>
  <c r="Y26" i="47"/>
  <c r="AD22" i="47"/>
  <c r="AD23" i="47"/>
  <c r="AG23" i="47" s="1"/>
  <c r="AF5" i="47"/>
  <c r="M7" i="47"/>
  <c r="Y8" i="47"/>
  <c r="U21" i="47"/>
  <c r="W28" i="47"/>
  <c r="AD13" i="47"/>
  <c r="AG13" i="47" s="1"/>
  <c r="V19" i="47"/>
  <c r="AD20" i="47"/>
  <c r="AG20" i="47" s="1"/>
  <c r="AD25" i="47"/>
  <c r="AG25" i="47" s="1"/>
  <c r="V27" i="47"/>
  <c r="J28" i="47"/>
  <c r="M5" i="47"/>
  <c r="X19" i="47"/>
  <c r="AF19" i="47" s="1"/>
  <c r="J21" i="47"/>
  <c r="V24" i="47"/>
  <c r="M26" i="47"/>
  <c r="AB28" i="47"/>
  <c r="AC28" i="47" s="1"/>
  <c r="H10" i="44"/>
  <c r="G10" i="44"/>
  <c r="F10" i="44"/>
  <c r="E10" i="44"/>
  <c r="H5" i="44"/>
  <c r="H15" i="44" s="1"/>
  <c r="G5" i="44"/>
  <c r="G15" i="44" s="1"/>
  <c r="F5" i="44"/>
  <c r="F15" i="44" s="1"/>
  <c r="E5" i="44"/>
  <c r="E15" i="44" s="1"/>
  <c r="G182" i="43"/>
  <c r="C30" i="42"/>
  <c r="D9" i="42"/>
  <c r="D30" i="42" s="1"/>
  <c r="C9" i="42"/>
  <c r="I27" i="41"/>
  <c r="H26" i="41"/>
  <c r="G26" i="41"/>
  <c r="F26" i="41"/>
  <c r="E26" i="41"/>
  <c r="D26" i="41"/>
  <c r="I25" i="41"/>
  <c r="H24" i="41"/>
  <c r="G24" i="41"/>
  <c r="F24" i="41"/>
  <c r="E24" i="41"/>
  <c r="D24" i="41"/>
  <c r="I24" i="41" s="1"/>
  <c r="I23" i="41"/>
  <c r="H22" i="41"/>
  <c r="G22" i="41"/>
  <c r="F22" i="41"/>
  <c r="E22" i="41"/>
  <c r="D22" i="41"/>
  <c r="I21" i="41"/>
  <c r="I20" i="41"/>
  <c r="I19" i="41"/>
  <c r="I18" i="41"/>
  <c r="I17" i="41"/>
  <c r="I16" i="41"/>
  <c r="I15" i="41"/>
  <c r="I14" i="41"/>
  <c r="I13" i="41"/>
  <c r="I12" i="41"/>
  <c r="I11" i="41"/>
  <c r="I10" i="41"/>
  <c r="H9" i="41"/>
  <c r="H28" i="41" s="1"/>
  <c r="G9" i="41"/>
  <c r="F9" i="41"/>
  <c r="E9" i="41"/>
  <c r="D9" i="41"/>
  <c r="I8" i="41"/>
  <c r="I7" i="41"/>
  <c r="H6" i="41"/>
  <c r="G6" i="41"/>
  <c r="F6" i="41"/>
  <c r="E6" i="41"/>
  <c r="D6" i="41"/>
  <c r="E131" i="39"/>
  <c r="E130" i="39"/>
  <c r="E128" i="39"/>
  <c r="E127" i="39"/>
  <c r="D126" i="39"/>
  <c r="C126" i="39"/>
  <c r="E122" i="39"/>
  <c r="E120" i="39" s="1"/>
  <c r="D120" i="39"/>
  <c r="C120" i="39"/>
  <c r="E113" i="39"/>
  <c r="D113" i="39"/>
  <c r="C113" i="39"/>
  <c r="E110" i="39"/>
  <c r="E109" i="39" s="1"/>
  <c r="D109" i="39"/>
  <c r="D132" i="39" s="1"/>
  <c r="C109" i="39"/>
  <c r="C132" i="39" s="1"/>
  <c r="E107" i="39"/>
  <c r="E106" i="39"/>
  <c r="E105" i="39"/>
  <c r="E104" i="39"/>
  <c r="E103" i="39"/>
  <c r="D102" i="39"/>
  <c r="C102" i="39"/>
  <c r="E101" i="39"/>
  <c r="E100" i="39"/>
  <c r="E99" i="39"/>
  <c r="D98" i="39"/>
  <c r="C98" i="39"/>
  <c r="E97" i="39"/>
  <c r="E96" i="39"/>
  <c r="E95" i="39"/>
  <c r="E94" i="39"/>
  <c r="E93" i="39"/>
  <c r="D92" i="39"/>
  <c r="C92" i="39"/>
  <c r="E78" i="39"/>
  <c r="D78" i="39"/>
  <c r="C78" i="39"/>
  <c r="E76" i="39"/>
  <c r="E75" i="39"/>
  <c r="D74" i="39"/>
  <c r="C74" i="39"/>
  <c r="E73" i="39"/>
  <c r="E72" i="39"/>
  <c r="D71" i="39"/>
  <c r="C71" i="39"/>
  <c r="E66" i="39"/>
  <c r="D66" i="39"/>
  <c r="C66" i="39"/>
  <c r="E62" i="39"/>
  <c r="D62" i="39"/>
  <c r="C62" i="39"/>
  <c r="E55" i="39"/>
  <c r="D55" i="39"/>
  <c r="C55" i="39"/>
  <c r="E54" i="39"/>
  <c r="E53" i="39"/>
  <c r="E52" i="39"/>
  <c r="E51" i="39"/>
  <c r="E50" i="39"/>
  <c r="D49" i="39"/>
  <c r="C49" i="39"/>
  <c r="E48" i="39"/>
  <c r="E47" i="39"/>
  <c r="E46" i="39"/>
  <c r="E45" i="39"/>
  <c r="E44" i="39"/>
  <c r="D43" i="39"/>
  <c r="C43" i="39"/>
  <c r="E42" i="39"/>
  <c r="E41" i="39"/>
  <c r="E40" i="39"/>
  <c r="E39" i="39"/>
  <c r="E38" i="39"/>
  <c r="E37" i="39"/>
  <c r="E36" i="39"/>
  <c r="E35" i="39"/>
  <c r="E34" i="39"/>
  <c r="E33" i="39"/>
  <c r="D32" i="39"/>
  <c r="C32" i="39"/>
  <c r="E31" i="39"/>
  <c r="E30" i="39"/>
  <c r="E29" i="39"/>
  <c r="E28" i="39"/>
  <c r="E27" i="39"/>
  <c r="E26" i="39"/>
  <c r="E25" i="39"/>
  <c r="D24" i="39"/>
  <c r="C24" i="39"/>
  <c r="E23" i="39"/>
  <c r="E22" i="39"/>
  <c r="E21" i="39"/>
  <c r="E20" i="39"/>
  <c r="E19" i="39"/>
  <c r="D18" i="39"/>
  <c r="C18" i="39"/>
  <c r="E17" i="39"/>
  <c r="E16" i="39"/>
  <c r="E15" i="39"/>
  <c r="E14" i="39"/>
  <c r="E13" i="39"/>
  <c r="D12" i="39"/>
  <c r="C12" i="39"/>
  <c r="E11" i="39"/>
  <c r="E10" i="39"/>
  <c r="E9" i="39"/>
  <c r="E8" i="39"/>
  <c r="E7" i="39"/>
  <c r="E6" i="39"/>
  <c r="D5" i="39"/>
  <c r="C5" i="39"/>
  <c r="F40" i="37"/>
  <c r="F35" i="37"/>
  <c r="D34" i="37"/>
  <c r="F34" i="37" s="1"/>
  <c r="F33" i="37"/>
  <c r="D32" i="37"/>
  <c r="F32" i="37" s="1"/>
  <c r="E30" i="37"/>
  <c r="E37" i="37" s="1"/>
  <c r="D30" i="37"/>
  <c r="F29" i="37"/>
  <c r="F23" i="37"/>
  <c r="F22" i="37"/>
  <c r="F21" i="37"/>
  <c r="F14" i="37"/>
  <c r="F13" i="37"/>
  <c r="F12" i="37"/>
  <c r="F11" i="37"/>
  <c r="F10" i="37"/>
  <c r="F9" i="37"/>
  <c r="N8" i="37"/>
  <c r="O8" i="37" s="1"/>
  <c r="F8" i="37"/>
  <c r="N7" i="37"/>
  <c r="O7" i="37" s="1"/>
  <c r="F7" i="37"/>
  <c r="N6" i="37"/>
  <c r="O6" i="37" s="1"/>
  <c r="F6" i="37"/>
  <c r="F3" i="37"/>
  <c r="AC129" i="3" l="1"/>
  <c r="E130" i="3"/>
  <c r="M84" i="3"/>
  <c r="K62" i="8"/>
  <c r="K65" i="8" s="1"/>
  <c r="V14" i="29"/>
  <c r="E18" i="8"/>
  <c r="K30" i="8" s="1"/>
  <c r="E48" i="8"/>
  <c r="R83" i="3"/>
  <c r="R104" i="3"/>
  <c r="R60" i="3"/>
  <c r="U83" i="3"/>
  <c r="R84" i="3"/>
  <c r="R130" i="3"/>
  <c r="R133" i="3" s="1"/>
  <c r="R129" i="3"/>
  <c r="G28" i="41"/>
  <c r="U129" i="3"/>
  <c r="D61" i="39"/>
  <c r="D85" i="39"/>
  <c r="H35" i="37"/>
  <c r="D108" i="39"/>
  <c r="D133" i="39" s="1"/>
  <c r="I9" i="41"/>
  <c r="F28" i="41"/>
  <c r="AF28" i="47"/>
  <c r="L135" i="3"/>
  <c r="F135" i="4"/>
  <c r="S130" i="3"/>
  <c r="S133" i="3" s="1"/>
  <c r="J29" i="46"/>
  <c r="D28" i="41"/>
  <c r="H34" i="37"/>
  <c r="C108" i="39"/>
  <c r="C133" i="39" s="1"/>
  <c r="C61" i="39"/>
  <c r="C86" i="39" s="1"/>
  <c r="C85" i="39"/>
  <c r="E28" i="41"/>
  <c r="I22" i="41"/>
  <c r="I26" i="41"/>
  <c r="M21" i="47"/>
  <c r="F55" i="46"/>
  <c r="L136" i="3"/>
  <c r="J30" i="46"/>
  <c r="K30" i="46" s="1"/>
  <c r="K28" i="47"/>
  <c r="L9" i="37"/>
  <c r="F86" i="4"/>
  <c r="E74" i="39"/>
  <c r="E102" i="39"/>
  <c r="F30" i="37"/>
  <c r="F37" i="37" s="1"/>
  <c r="F41" i="37"/>
  <c r="E71" i="39"/>
  <c r="E24" i="39"/>
  <c r="E49" i="39"/>
  <c r="E98" i="39"/>
  <c r="E18" i="39"/>
  <c r="E12" i="39"/>
  <c r="AD24" i="47"/>
  <c r="AG24" i="47" s="1"/>
  <c r="Y24" i="47"/>
  <c r="M28" i="47"/>
  <c r="V21" i="47"/>
  <c r="Y19" i="47"/>
  <c r="AD19" i="47"/>
  <c r="AG19" i="47" s="1"/>
  <c r="AG22" i="47"/>
  <c r="X28" i="47"/>
  <c r="AG5" i="47"/>
  <c r="Y27" i="47"/>
  <c r="AD27" i="47"/>
  <c r="AG27" i="47" s="1"/>
  <c r="E43" i="39"/>
  <c r="E32" i="39"/>
  <c r="E92" i="39"/>
  <c r="E5" i="39"/>
  <c r="E126" i="39"/>
  <c r="E132" i="39" s="1"/>
  <c r="D86" i="39"/>
  <c r="P6" i="37"/>
  <c r="P7" i="37"/>
  <c r="P8" i="37"/>
  <c r="I6" i="41"/>
  <c r="D37" i="37"/>
  <c r="E64" i="8" l="1"/>
  <c r="E29" i="8"/>
  <c r="K64" i="8"/>
  <c r="K29" i="8"/>
  <c r="E30" i="8"/>
  <c r="E62" i="8"/>
  <c r="K63" i="8"/>
  <c r="E63" i="8"/>
  <c r="E28" i="8"/>
  <c r="J35" i="37"/>
  <c r="K35" i="37" s="1"/>
  <c r="K29" i="46"/>
  <c r="K31" i="46" s="1"/>
  <c r="J31" i="46"/>
  <c r="U130" i="3"/>
  <c r="U133" i="3" s="1"/>
  <c r="I28" i="41"/>
  <c r="K33" i="37"/>
  <c r="K32" i="37" s="1"/>
  <c r="E85" i="39"/>
  <c r="E108" i="39"/>
  <c r="E133" i="39" s="1"/>
  <c r="E61" i="39"/>
  <c r="AD21" i="47"/>
  <c r="Y21" i="47"/>
  <c r="Y28" i="47" s="1"/>
  <c r="V28" i="47"/>
  <c r="E65" i="8" l="1"/>
  <c r="E86" i="39"/>
  <c r="J34" i="37"/>
  <c r="AG21" i="47"/>
  <c r="AG28" i="47" s="1"/>
  <c r="AD28" i="47"/>
  <c r="K34" i="37" l="1"/>
  <c r="J132" i="3"/>
  <c r="F49" i="8" l="1"/>
  <c r="F19" i="8"/>
  <c r="F24" i="8"/>
  <c r="L7" i="8"/>
  <c r="L8" i="8"/>
  <c r="L9" i="8"/>
  <c r="L10" i="8"/>
  <c r="L26" i="8"/>
  <c r="L27" i="8" s="1"/>
  <c r="F10" i="8"/>
  <c r="F55" i="8"/>
  <c r="AH33" i="3"/>
  <c r="AH34" i="3"/>
  <c r="AH35" i="3"/>
  <c r="AH36" i="3"/>
  <c r="AH37" i="3"/>
  <c r="AH38" i="3"/>
  <c r="AH39" i="3"/>
  <c r="AH40" i="3"/>
  <c r="AH41" i="3"/>
  <c r="AH32" i="3"/>
  <c r="AZ5" i="22"/>
  <c r="BB5" i="22"/>
  <c r="Y32" i="3" s="1"/>
  <c r="BC5" i="22"/>
  <c r="Z32" i="3" s="1"/>
  <c r="BF5" i="22"/>
  <c r="AA32" i="3" s="1"/>
  <c r="AC32" i="3"/>
  <c r="BI5" i="22"/>
  <c r="AD32" i="3" s="1"/>
  <c r="AZ6" i="22"/>
  <c r="W33" i="3" s="1"/>
  <c r="BB6" i="22"/>
  <c r="Y33" i="3" s="1"/>
  <c r="BC6" i="22"/>
  <c r="Z33" i="3" s="1"/>
  <c r="BF6" i="22"/>
  <c r="AA33" i="3" s="1"/>
  <c r="AC33" i="3"/>
  <c r="BI6" i="22"/>
  <c r="AD33" i="3" s="1"/>
  <c r="AZ7" i="22"/>
  <c r="W34" i="3" s="1"/>
  <c r="BB7" i="22"/>
  <c r="Y34" i="3" s="1"/>
  <c r="BC7" i="22"/>
  <c r="Z34" i="3" s="1"/>
  <c r="BF7" i="22"/>
  <c r="AA34" i="3" s="1"/>
  <c r="AC34" i="3"/>
  <c r="BI7" i="22"/>
  <c r="AD34" i="3" s="1"/>
  <c r="AZ8" i="22"/>
  <c r="W35" i="3" s="1"/>
  <c r="BB8" i="22"/>
  <c r="Y35" i="3" s="1"/>
  <c r="BC8" i="22"/>
  <c r="Z35" i="3" s="1"/>
  <c r="BF8" i="22"/>
  <c r="AA35" i="3" s="1"/>
  <c r="AC35" i="3"/>
  <c r="BI8" i="22"/>
  <c r="AD35" i="3" s="1"/>
  <c r="AZ9" i="22"/>
  <c r="W36" i="3" s="1"/>
  <c r="BB9" i="22"/>
  <c r="Y36" i="3" s="1"/>
  <c r="BC9" i="22"/>
  <c r="Z36" i="3" s="1"/>
  <c r="BF9" i="22"/>
  <c r="AA36" i="3" s="1"/>
  <c r="AC36" i="3"/>
  <c r="BI9" i="22"/>
  <c r="AD36" i="3" s="1"/>
  <c r="AZ10" i="22"/>
  <c r="W37" i="3" s="1"/>
  <c r="BB10" i="22"/>
  <c r="Y37" i="3" s="1"/>
  <c r="BC10" i="22"/>
  <c r="Z37" i="3" s="1"/>
  <c r="BF10" i="22"/>
  <c r="AA37" i="3" s="1"/>
  <c r="AC37" i="3"/>
  <c r="BI10" i="22"/>
  <c r="AD37" i="3" s="1"/>
  <c r="AZ11" i="22"/>
  <c r="W38" i="3" s="1"/>
  <c r="BB11" i="22"/>
  <c r="Y38" i="3" s="1"/>
  <c r="BC11" i="22"/>
  <c r="Z38" i="3" s="1"/>
  <c r="BF11" i="22"/>
  <c r="AA38" i="3" s="1"/>
  <c r="AC38" i="3"/>
  <c r="BI11" i="22"/>
  <c r="AD38" i="3" s="1"/>
  <c r="AZ12" i="22"/>
  <c r="W39" i="3" s="1"/>
  <c r="BB12" i="22"/>
  <c r="Y39" i="3" s="1"/>
  <c r="BC12" i="22"/>
  <c r="Z39" i="3" s="1"/>
  <c r="BF12" i="22"/>
  <c r="AA39" i="3" s="1"/>
  <c r="AC39" i="3"/>
  <c r="BI12" i="22"/>
  <c r="AD39" i="3" s="1"/>
  <c r="AZ13" i="22"/>
  <c r="W40" i="3" s="1"/>
  <c r="BB13" i="22"/>
  <c r="Y40" i="3" s="1"/>
  <c r="BC13" i="22"/>
  <c r="Z40" i="3" s="1"/>
  <c r="BF13" i="22"/>
  <c r="AA40" i="3" s="1"/>
  <c r="AC40" i="3"/>
  <c r="BI13" i="22"/>
  <c r="AD40" i="3" s="1"/>
  <c r="AZ14" i="22"/>
  <c r="W41" i="3" s="1"/>
  <c r="BB14" i="22"/>
  <c r="Y41" i="3" s="1"/>
  <c r="BC14" i="22"/>
  <c r="Z41" i="3" s="1"/>
  <c r="BF14" i="22"/>
  <c r="AA41" i="3" s="1"/>
  <c r="AC41" i="3"/>
  <c r="BI14" i="22"/>
  <c r="AD41" i="3" s="1"/>
  <c r="W32" i="3"/>
  <c r="F140" i="7"/>
  <c r="AE90" i="3"/>
  <c r="AH90" i="3"/>
  <c r="AE91" i="3"/>
  <c r="AH91" i="3"/>
  <c r="AE92" i="3"/>
  <c r="AH92" i="3"/>
  <c r="AE93" i="3"/>
  <c r="AH93" i="3"/>
  <c r="AE89" i="3"/>
  <c r="AH89" i="3"/>
  <c r="AZ16" i="22"/>
  <c r="AZ17" i="22"/>
  <c r="AZ18" i="22"/>
  <c r="AZ19" i="22"/>
  <c r="AZ20" i="22"/>
  <c r="AZ21" i="22"/>
  <c r="BB21" i="22"/>
  <c r="BC21" i="22"/>
  <c r="BF21" i="22"/>
  <c r="BH21" i="22"/>
  <c r="BI21" i="22"/>
  <c r="AZ23" i="22"/>
  <c r="BB23" i="22"/>
  <c r="BC23" i="22"/>
  <c r="BF23" i="22"/>
  <c r="BH23" i="22"/>
  <c r="BI23" i="22"/>
  <c r="AZ24" i="22"/>
  <c r="BB24" i="22"/>
  <c r="BC24" i="22"/>
  <c r="BF24" i="22"/>
  <c r="BH24" i="22"/>
  <c r="BI24" i="22"/>
  <c r="AZ25" i="22"/>
  <c r="BB25" i="22"/>
  <c r="BC25" i="22"/>
  <c r="BF25" i="22"/>
  <c r="BH25" i="22"/>
  <c r="BI25" i="22"/>
  <c r="AZ26" i="22"/>
  <c r="BB26" i="22"/>
  <c r="BC26" i="22"/>
  <c r="BF26" i="22"/>
  <c r="BH26" i="22"/>
  <c r="BI26" i="22"/>
  <c r="AZ27" i="22"/>
  <c r="BB27" i="22"/>
  <c r="BC27" i="22"/>
  <c r="BF27" i="22"/>
  <c r="BH27" i="22"/>
  <c r="BI27" i="22"/>
  <c r="AZ29" i="22"/>
  <c r="BB29" i="22"/>
  <c r="BC29" i="22"/>
  <c r="BF29" i="22"/>
  <c r="BH29" i="22"/>
  <c r="BI29" i="22"/>
  <c r="AZ30" i="22"/>
  <c r="BB30" i="22"/>
  <c r="BC30" i="22"/>
  <c r="BF30" i="22"/>
  <c r="BH30" i="22"/>
  <c r="BI30" i="22"/>
  <c r="AZ31" i="22"/>
  <c r="BB31" i="22"/>
  <c r="BC31" i="22"/>
  <c r="BF31" i="22"/>
  <c r="BH31" i="22"/>
  <c r="BI31" i="22"/>
  <c r="AZ33" i="22"/>
  <c r="BB33" i="22"/>
  <c r="BC33" i="22"/>
  <c r="BF33" i="22"/>
  <c r="BH33" i="22"/>
  <c r="BI33" i="22"/>
  <c r="AZ34" i="22"/>
  <c r="BB34" i="22"/>
  <c r="BC34" i="22"/>
  <c r="BF34" i="22"/>
  <c r="BH34" i="22"/>
  <c r="BI34" i="22"/>
  <c r="AZ35" i="22"/>
  <c r="BB35" i="22"/>
  <c r="BC35" i="22"/>
  <c r="BF35" i="22"/>
  <c r="BH35" i="22"/>
  <c r="BI35" i="22"/>
  <c r="AZ36" i="22"/>
  <c r="BB36" i="22"/>
  <c r="BC36" i="22"/>
  <c r="BF36" i="22"/>
  <c r="BH36" i="22"/>
  <c r="BI36" i="22"/>
  <c r="AZ37" i="22"/>
  <c r="BB37" i="22"/>
  <c r="BC37" i="22"/>
  <c r="BF37" i="22"/>
  <c r="BH37" i="22"/>
  <c r="BI37" i="22"/>
  <c r="AZ38" i="22"/>
  <c r="BB38" i="22"/>
  <c r="BC38" i="22"/>
  <c r="BF38" i="22"/>
  <c r="BH38" i="22"/>
  <c r="BI38" i="22"/>
  <c r="AZ41" i="22"/>
  <c r="BB41" i="22"/>
  <c r="BC41" i="22"/>
  <c r="BF41" i="22"/>
  <c r="BH41" i="22"/>
  <c r="BI41" i="22"/>
  <c r="AZ42" i="22"/>
  <c r="BB42" i="22"/>
  <c r="BC42" i="22"/>
  <c r="BF42" i="22"/>
  <c r="BH42" i="22"/>
  <c r="BI42" i="22"/>
  <c r="AZ45" i="22"/>
  <c r="BB45" i="22"/>
  <c r="BC45" i="22"/>
  <c r="BF45" i="22"/>
  <c r="BH45" i="22"/>
  <c r="BI45" i="22"/>
  <c r="AZ46" i="22"/>
  <c r="BB46" i="22"/>
  <c r="BC46" i="22"/>
  <c r="BF46" i="22"/>
  <c r="BH46" i="22"/>
  <c r="BI46" i="22"/>
  <c r="W89" i="3"/>
  <c r="AZ49" i="22"/>
  <c r="W90" i="3" s="1"/>
  <c r="AZ50" i="22"/>
  <c r="W91" i="3" s="1"/>
  <c r="AZ51" i="22"/>
  <c r="W92" i="3" s="1"/>
  <c r="AZ52" i="22"/>
  <c r="W93" i="3" s="1"/>
  <c r="AZ54" i="22"/>
  <c r="AZ55" i="22"/>
  <c r="AZ56" i="22"/>
  <c r="AZ57" i="22"/>
  <c r="W102" i="3" s="1"/>
  <c r="AZ58" i="22"/>
  <c r="W103" i="3" s="1"/>
  <c r="AZ59" i="22"/>
  <c r="AZ60" i="22"/>
  <c r="F61" i="8" l="1"/>
  <c r="F39" i="8"/>
  <c r="F8" i="8"/>
  <c r="F7" i="8"/>
  <c r="F9" i="8"/>
  <c r="F37" i="8"/>
  <c r="F48" i="8" s="1"/>
  <c r="F6" i="8"/>
  <c r="L6" i="8"/>
  <c r="L18" i="8" s="1"/>
  <c r="L28" i="8" s="1"/>
  <c r="L65" i="8" s="1"/>
  <c r="F27" i="8"/>
  <c r="F62" i="8" l="1"/>
  <c r="L63" i="8"/>
  <c r="L64" i="8"/>
  <c r="F63" i="8"/>
  <c r="F140" i="4"/>
  <c r="G140" i="4"/>
  <c r="F64" i="8"/>
  <c r="F18" i="8"/>
  <c r="F143" i="7"/>
  <c r="F139" i="7"/>
  <c r="F139" i="4" l="1"/>
  <c r="G139" i="4"/>
  <c r="F142" i="7"/>
  <c r="L29" i="8"/>
  <c r="F29" i="8"/>
  <c r="F30" i="8"/>
  <c r="L30" i="8"/>
  <c r="F28" i="8"/>
  <c r="F65" i="8" s="1"/>
  <c r="AG93" i="3"/>
  <c r="AG92" i="3"/>
  <c r="AG91" i="3"/>
  <c r="AG90" i="3"/>
  <c r="AG41" i="3"/>
  <c r="AG40" i="3"/>
  <c r="AG39" i="3"/>
  <c r="AG38" i="3"/>
  <c r="AG37" i="3"/>
  <c r="AG36" i="3"/>
  <c r="AG35" i="3"/>
  <c r="AG34" i="3"/>
  <c r="AG32" i="3"/>
  <c r="AG33" i="3" l="1"/>
  <c r="AG89" i="3"/>
  <c r="BI4" i="22" l="1"/>
  <c r="Q44" i="22" l="1"/>
  <c r="AO44" i="22"/>
  <c r="AG44" i="22"/>
  <c r="BB22" i="22"/>
  <c r="BB32" i="22"/>
  <c r="BC28" i="22"/>
  <c r="BB28" i="22"/>
  <c r="BI32" i="22"/>
  <c r="BH32" i="22"/>
  <c r="BI22" i="22"/>
  <c r="BI28" i="22"/>
  <c r="BH28" i="22"/>
  <c r="BC15" i="22"/>
  <c r="BB4" i="22"/>
  <c r="BH15" i="22"/>
  <c r="AI44" i="22"/>
  <c r="BC22" i="22"/>
  <c r="BI15" i="22"/>
  <c r="BC32" i="22"/>
  <c r="BB15" i="22"/>
  <c r="BC4" i="22"/>
  <c r="BI43" i="22"/>
  <c r="AW44" i="22" l="1"/>
  <c r="Y44" i="22"/>
  <c r="M44" i="22"/>
  <c r="AC44" i="22"/>
  <c r="AS44" i="22"/>
  <c r="AM44" i="22"/>
  <c r="U44" i="22"/>
  <c r="BH22" i="22"/>
  <c r="BB39" i="22"/>
  <c r="BI39" i="22"/>
  <c r="BH39" i="22"/>
  <c r="BC39" i="22"/>
  <c r="J44" i="22"/>
  <c r="F142" i="4"/>
  <c r="I44" i="22" l="1"/>
  <c r="R44" i="22"/>
  <c r="AH44" i="22"/>
  <c r="Z44" i="22"/>
  <c r="AL44" i="22"/>
  <c r="F143" i="5"/>
  <c r="F142" i="5"/>
  <c r="BC43" i="22"/>
  <c r="F143" i="6"/>
  <c r="F142" i="6"/>
  <c r="F135" i="3"/>
  <c r="E136" i="3"/>
  <c r="N136" i="3"/>
  <c r="M135" i="3"/>
  <c r="M136" i="3"/>
  <c r="J136" i="3"/>
  <c r="I135" i="3"/>
  <c r="I136" i="3"/>
  <c r="N135" i="3"/>
  <c r="F136" i="3"/>
  <c r="J135" i="3"/>
  <c r="G142" i="4"/>
  <c r="BC44" i="22" l="1"/>
  <c r="BC40" i="22"/>
  <c r="BH44" i="22"/>
  <c r="BH40" i="22"/>
  <c r="BI44" i="22"/>
  <c r="BI40" i="22"/>
  <c r="E135" i="3"/>
  <c r="Z19" i="3" l="1"/>
  <c r="Z20" i="3"/>
  <c r="Z21" i="3"/>
  <c r="Z22" i="3"/>
  <c r="Z18" i="3"/>
  <c r="Z71" i="3"/>
  <c r="C98" i="3" l="1"/>
  <c r="P98" i="3" s="1"/>
  <c r="AC95" i="3"/>
  <c r="AC96" i="3"/>
  <c r="AC97" i="3"/>
  <c r="AC106" i="3"/>
  <c r="AC107" i="3"/>
  <c r="AC108" i="3"/>
  <c r="AC110" i="3"/>
  <c r="AC111" i="3"/>
  <c r="AC112" i="3"/>
  <c r="AC113" i="3"/>
  <c r="AC114" i="3"/>
  <c r="AC115" i="3"/>
  <c r="AC117" i="3"/>
  <c r="AC118" i="3"/>
  <c r="AC119" i="3"/>
  <c r="AC120" i="3"/>
  <c r="AC121" i="3"/>
  <c r="AC122" i="3"/>
  <c r="AC124" i="3"/>
  <c r="AC125" i="3"/>
  <c r="AC126" i="3"/>
  <c r="AC127" i="3"/>
  <c r="AC128" i="3"/>
  <c r="W12" i="3" l="1"/>
  <c r="W13" i="3"/>
  <c r="W14" i="3"/>
  <c r="W18" i="3"/>
  <c r="Y18" i="3"/>
  <c r="W19" i="3"/>
  <c r="W20" i="3"/>
  <c r="W21" i="3"/>
  <c r="Y21" i="3"/>
  <c r="W22" i="3"/>
  <c r="Y22" i="3"/>
  <c r="C116" i="3"/>
  <c r="P116" i="3" s="1"/>
  <c r="AC116" i="3" l="1"/>
  <c r="Y20" i="3"/>
  <c r="W15" i="3"/>
  <c r="Y19" i="3"/>
  <c r="W16" i="3"/>
  <c r="Y71" i="3"/>
  <c r="W99" i="3"/>
  <c r="W100" i="3"/>
  <c r="W101" i="3"/>
  <c r="AZ62" i="22"/>
  <c r="BB62" i="22"/>
  <c r="AZ63" i="22"/>
  <c r="BB63" i="22"/>
  <c r="W71" i="3" l="1"/>
  <c r="D126" i="7" l="1"/>
  <c r="D120" i="7"/>
  <c r="D113" i="7"/>
  <c r="D109" i="7"/>
  <c r="D102" i="7"/>
  <c r="D98" i="7"/>
  <c r="D92" i="7"/>
  <c r="D78" i="7"/>
  <c r="D74" i="7"/>
  <c r="D71" i="7"/>
  <c r="D66" i="7"/>
  <c r="D62" i="7"/>
  <c r="D55" i="7"/>
  <c r="D49" i="7"/>
  <c r="D43" i="7"/>
  <c r="D32" i="7"/>
  <c r="D24" i="7"/>
  <c r="D18" i="7"/>
  <c r="D12" i="7"/>
  <c r="D5" i="7"/>
  <c r="D126" i="6"/>
  <c r="D120" i="6"/>
  <c r="D113" i="6"/>
  <c r="D109" i="6"/>
  <c r="D102" i="6"/>
  <c r="D98" i="6"/>
  <c r="D92" i="6"/>
  <c r="D78" i="6"/>
  <c r="D74" i="6"/>
  <c r="D71" i="6"/>
  <c r="D66" i="6"/>
  <c r="D62" i="6"/>
  <c r="D43" i="6"/>
  <c r="D32" i="6"/>
  <c r="D24" i="6"/>
  <c r="D18" i="6"/>
  <c r="D12" i="6"/>
  <c r="D5" i="6"/>
  <c r="D120" i="5"/>
  <c r="D85" i="6" l="1"/>
  <c r="D108" i="6"/>
  <c r="D61" i="6"/>
  <c r="I6" i="8"/>
  <c r="I8" i="8"/>
  <c r="I10" i="8"/>
  <c r="I39" i="8"/>
  <c r="I41" i="8"/>
  <c r="I7" i="8"/>
  <c r="I9" i="8"/>
  <c r="I38" i="8"/>
  <c r="I40" i="8"/>
  <c r="I52" i="8"/>
  <c r="I26" i="8"/>
  <c r="I37" i="8"/>
  <c r="D134" i="6"/>
  <c r="D61" i="7"/>
  <c r="D85" i="7"/>
  <c r="D134" i="7"/>
  <c r="D108" i="7"/>
  <c r="O26" i="29"/>
  <c r="Q26" i="29" s="1"/>
  <c r="R26" i="29" s="1"/>
  <c r="O23" i="29"/>
  <c r="Q23" i="29" s="1"/>
  <c r="R23" i="29" s="1"/>
  <c r="O24" i="29"/>
  <c r="Q24" i="29" s="1"/>
  <c r="R24" i="29" s="1"/>
  <c r="S15" i="29"/>
  <c r="S25" i="29" l="1"/>
  <c r="Q25" i="29"/>
  <c r="R25" i="29" s="1"/>
  <c r="D140" i="6"/>
  <c r="D86" i="7"/>
  <c r="S23" i="29"/>
  <c r="D86" i="6"/>
  <c r="D139" i="6"/>
  <c r="D139" i="7"/>
  <c r="D135" i="6"/>
  <c r="D135" i="7"/>
  <c r="D142" i="7" s="1"/>
  <c r="D140" i="7"/>
  <c r="O8" i="29"/>
  <c r="Q8" i="29" s="1"/>
  <c r="R8" i="29" s="1"/>
  <c r="S8" i="29" l="1"/>
  <c r="S24" i="29"/>
  <c r="D142" i="6"/>
  <c r="S26" i="29" l="1"/>
  <c r="D24" i="5" l="1"/>
  <c r="C88" i="3"/>
  <c r="P88" i="3" s="1"/>
  <c r="C23" i="3" l="1"/>
  <c r="O6" i="32" l="1"/>
  <c r="O25" i="32"/>
  <c r="O24" i="32"/>
  <c r="O23" i="32"/>
  <c r="O22" i="32"/>
  <c r="O21" i="32"/>
  <c r="O20" i="32"/>
  <c r="O19" i="32"/>
  <c r="O18" i="32"/>
  <c r="O17" i="32"/>
  <c r="C15" i="32"/>
  <c r="O14" i="32"/>
  <c r="O13" i="32"/>
  <c r="O12" i="32"/>
  <c r="O11" i="32"/>
  <c r="O10" i="32"/>
  <c r="O9" i="32"/>
  <c r="O8" i="32"/>
  <c r="O7" i="32"/>
  <c r="O15" i="32" l="1"/>
  <c r="D5" i="32"/>
  <c r="O26" i="32"/>
  <c r="D15" i="32" l="1"/>
  <c r="O9" i="29"/>
  <c r="Q9" i="29" s="1"/>
  <c r="R9" i="29" s="1"/>
  <c r="N27" i="29"/>
  <c r="M27" i="29"/>
  <c r="L27" i="29"/>
  <c r="K27" i="29"/>
  <c r="J27" i="29"/>
  <c r="I27" i="29"/>
  <c r="H27" i="29"/>
  <c r="G27" i="29"/>
  <c r="F27" i="29"/>
  <c r="E27" i="29"/>
  <c r="D27" i="29"/>
  <c r="C27" i="29"/>
  <c r="O22" i="29"/>
  <c r="O21" i="29"/>
  <c r="O20" i="29"/>
  <c r="O19" i="29"/>
  <c r="O18" i="29"/>
  <c r="O17" i="29"/>
  <c r="O16" i="29"/>
  <c r="O13" i="29"/>
  <c r="Q13" i="29" s="1"/>
  <c r="R13" i="29" s="1"/>
  <c r="O12" i="29"/>
  <c r="Q12" i="29" s="1"/>
  <c r="R12" i="29" s="1"/>
  <c r="O11" i="29"/>
  <c r="Q11" i="29" s="1"/>
  <c r="R11" i="29" s="1"/>
  <c r="O10" i="29"/>
  <c r="Q10" i="29" s="1"/>
  <c r="R10" i="29" s="1"/>
  <c r="O7" i="29"/>
  <c r="Q7" i="29" s="1"/>
  <c r="R7" i="29" s="1"/>
  <c r="O6" i="29"/>
  <c r="Q6" i="29" s="1"/>
  <c r="R6" i="29" s="1"/>
  <c r="O5" i="29"/>
  <c r="Q5" i="29" s="1"/>
  <c r="R5" i="29" s="1"/>
  <c r="D27" i="32" l="1"/>
  <c r="E5" i="32" s="1"/>
  <c r="E15" i="32" s="1"/>
  <c r="E27" i="32" s="1"/>
  <c r="S21" i="29"/>
  <c r="Q21" i="29"/>
  <c r="R21" i="29" s="1"/>
  <c r="S22" i="29"/>
  <c r="Q22" i="29"/>
  <c r="R22" i="29" s="1"/>
  <c r="S17" i="29"/>
  <c r="Q17" i="29"/>
  <c r="R17" i="29" s="1"/>
  <c r="S18" i="29"/>
  <c r="Q18" i="29"/>
  <c r="R18" i="29" s="1"/>
  <c r="S19" i="29"/>
  <c r="Q19" i="29"/>
  <c r="R19" i="29" s="1"/>
  <c r="S16" i="29"/>
  <c r="Q16" i="29"/>
  <c r="R16" i="29" s="1"/>
  <c r="S20" i="29"/>
  <c r="Q20" i="29"/>
  <c r="R20" i="29" s="1"/>
  <c r="S5" i="29"/>
  <c r="S12" i="29"/>
  <c r="S9" i="29"/>
  <c r="S11" i="29"/>
  <c r="S6" i="29"/>
  <c r="S7" i="29"/>
  <c r="S13" i="29"/>
  <c r="S10" i="29"/>
  <c r="F28" i="29"/>
  <c r="L28" i="29"/>
  <c r="H28" i="29"/>
  <c r="D28" i="29"/>
  <c r="J28" i="29"/>
  <c r="N28" i="29"/>
  <c r="O27" i="29"/>
  <c r="S27" i="29" s="1"/>
  <c r="E28" i="29"/>
  <c r="I28" i="29"/>
  <c r="M28" i="29"/>
  <c r="O14" i="29"/>
  <c r="Q14" i="29" s="1"/>
  <c r="R14" i="29" s="1"/>
  <c r="G28" i="29"/>
  <c r="K28" i="29"/>
  <c r="C28" i="29"/>
  <c r="F5" i="32" l="1"/>
  <c r="F15" i="32" s="1"/>
  <c r="S14" i="29"/>
  <c r="O28" i="29"/>
  <c r="S28" i="29" s="1"/>
  <c r="F27" i="32" l="1"/>
  <c r="G5" i="32" s="1"/>
  <c r="G15" i="32" s="1"/>
  <c r="D98" i="5"/>
  <c r="G27" i="32" l="1"/>
  <c r="H5" i="32" s="1"/>
  <c r="H15" i="32" s="1"/>
  <c r="C5" i="12"/>
  <c r="C4" i="22"/>
  <c r="AZ4" i="22" s="1"/>
  <c r="C32" i="22"/>
  <c r="C53" i="22"/>
  <c r="C47" i="22"/>
  <c r="AZ47" i="22" s="1"/>
  <c r="C28" i="22"/>
  <c r="BF22" i="22"/>
  <c r="C22" i="22"/>
  <c r="C15" i="22"/>
  <c r="C16" i="12"/>
  <c r="C23" i="12"/>
  <c r="C29" i="12"/>
  <c r="C48" i="12"/>
  <c r="C54" i="12"/>
  <c r="C4" i="3"/>
  <c r="C11" i="3"/>
  <c r="C17" i="3"/>
  <c r="C31" i="3"/>
  <c r="C42" i="3"/>
  <c r="C61" i="3"/>
  <c r="C65" i="3"/>
  <c r="C70" i="3"/>
  <c r="C73" i="3"/>
  <c r="C77" i="3"/>
  <c r="C94" i="3"/>
  <c r="C105" i="3"/>
  <c r="AC88" i="3"/>
  <c r="D109" i="5"/>
  <c r="D113" i="5"/>
  <c r="D126" i="5"/>
  <c r="C49" i="8"/>
  <c r="C24" i="8"/>
  <c r="D102" i="5"/>
  <c r="D92" i="5"/>
  <c r="D78" i="5"/>
  <c r="D74" i="5"/>
  <c r="D71" i="5"/>
  <c r="D66" i="5"/>
  <c r="D62" i="5"/>
  <c r="D55" i="5"/>
  <c r="D43" i="5"/>
  <c r="D32" i="5"/>
  <c r="D18" i="5"/>
  <c r="D12" i="5"/>
  <c r="D5" i="5"/>
  <c r="C123" i="3"/>
  <c r="C109" i="3"/>
  <c r="P109" i="3" s="1"/>
  <c r="H27" i="32" l="1"/>
  <c r="I5" i="32" s="1"/>
  <c r="I15" i="32" s="1"/>
  <c r="AC94" i="3"/>
  <c r="P94" i="3"/>
  <c r="AC123" i="3"/>
  <c r="P123" i="3"/>
  <c r="AZ15" i="22"/>
  <c r="AZ28" i="22"/>
  <c r="AC105" i="3"/>
  <c r="P105" i="3"/>
  <c r="BF28" i="22"/>
  <c r="AZ22" i="22"/>
  <c r="BF4" i="22"/>
  <c r="AZ53" i="22"/>
  <c r="BF32" i="22"/>
  <c r="BF15" i="22"/>
  <c r="AZ32" i="22"/>
  <c r="AC109" i="3"/>
  <c r="C61" i="12"/>
  <c r="C61" i="22"/>
  <c r="C55" i="8"/>
  <c r="C61" i="8" s="1"/>
  <c r="C39" i="8"/>
  <c r="C27" i="8"/>
  <c r="C37" i="8"/>
  <c r="D85" i="5"/>
  <c r="D108" i="5"/>
  <c r="C6" i="8"/>
  <c r="D134" i="5"/>
  <c r="C8" i="8"/>
  <c r="C83" i="3"/>
  <c r="C40" i="12"/>
  <c r="I27" i="8"/>
  <c r="C39" i="22"/>
  <c r="I61" i="8"/>
  <c r="C9" i="8"/>
  <c r="C7" i="8"/>
  <c r="C129" i="3"/>
  <c r="P129" i="3" s="1"/>
  <c r="C10" i="8"/>
  <c r="D61" i="5"/>
  <c r="C60" i="3"/>
  <c r="C104" i="3"/>
  <c r="P104" i="3" s="1"/>
  <c r="I27" i="32" l="1"/>
  <c r="J5" i="32" s="1"/>
  <c r="J15" i="32" s="1"/>
  <c r="BF43" i="22"/>
  <c r="AA44" i="22"/>
  <c r="AZ61" i="22"/>
  <c r="AZ39" i="22"/>
  <c r="BF39" i="22"/>
  <c r="AC104" i="3"/>
  <c r="C44" i="12"/>
  <c r="W98" i="3"/>
  <c r="G44" i="22"/>
  <c r="D135" i="5"/>
  <c r="C130" i="3"/>
  <c r="P130" i="3" s="1"/>
  <c r="P133" i="3" s="1"/>
  <c r="AQ44" i="22"/>
  <c r="AU44" i="22"/>
  <c r="C48" i="8"/>
  <c r="D139" i="5"/>
  <c r="C18" i="8"/>
  <c r="C28" i="8" s="1"/>
  <c r="D140" i="5"/>
  <c r="I48" i="8"/>
  <c r="C43" i="22"/>
  <c r="I18" i="8"/>
  <c r="W44" i="22"/>
  <c r="D86" i="5"/>
  <c r="C84" i="3"/>
  <c r="J27" i="32" l="1"/>
  <c r="K5" i="32" s="1"/>
  <c r="K15" i="32" s="1"/>
  <c r="S44" i="22"/>
  <c r="AE44" i="22"/>
  <c r="K44" i="22"/>
  <c r="O44" i="22"/>
  <c r="AZ43" i="22"/>
  <c r="I62" i="8"/>
  <c r="C64" i="8" s="1"/>
  <c r="I28" i="8"/>
  <c r="C30" i="8" s="1"/>
  <c r="G135" i="3"/>
  <c r="C136" i="3"/>
  <c r="AC130" i="3"/>
  <c r="K136" i="3"/>
  <c r="G136" i="3"/>
  <c r="K135" i="3"/>
  <c r="C135" i="3"/>
  <c r="C62" i="8"/>
  <c r="C65" i="8" s="1"/>
  <c r="C63" i="8"/>
  <c r="C41" i="12"/>
  <c r="C45" i="12" s="1"/>
  <c r="C40" i="22"/>
  <c r="D143" i="5"/>
  <c r="I63" i="8"/>
  <c r="I29" i="8"/>
  <c r="D142" i="5"/>
  <c r="I64" i="8"/>
  <c r="C29" i="8"/>
  <c r="K27" i="32" l="1"/>
  <c r="L5" i="32" s="1"/>
  <c r="L15" i="32" s="1"/>
  <c r="I30" i="8"/>
  <c r="BF40" i="22"/>
  <c r="C44" i="22"/>
  <c r="AZ40" i="22"/>
  <c r="I65" i="8"/>
  <c r="H67" i="8" s="1"/>
  <c r="L27" i="32" l="1"/>
  <c r="M5" i="32" s="1"/>
  <c r="M15" i="32" s="1"/>
  <c r="BF44" i="22"/>
  <c r="AZ44" i="22"/>
  <c r="BE60" i="22"/>
  <c r="E60" i="22"/>
  <c r="BB60" i="22" s="1"/>
  <c r="BE59" i="22"/>
  <c r="BE50" i="22"/>
  <c r="BE49" i="22"/>
  <c r="BE51" i="22"/>
  <c r="BE52" i="22"/>
  <c r="BE58" i="22"/>
  <c r="BE55" i="22"/>
  <c r="E59" i="22"/>
  <c r="BB59" i="22" s="1"/>
  <c r="BE56" i="22"/>
  <c r="BE57" i="22"/>
  <c r="E58" i="22"/>
  <c r="BB58" i="22" s="1"/>
  <c r="Y103" i="3" s="1"/>
  <c r="E56" i="22"/>
  <c r="BB56" i="22" s="1"/>
  <c r="Y101" i="3" s="1"/>
  <c r="E54" i="22"/>
  <c r="E51" i="22"/>
  <c r="BB51" i="22" s="1"/>
  <c r="Y92" i="3" s="1"/>
  <c r="E52" i="22"/>
  <c r="BB52" i="22" s="1"/>
  <c r="Y93" i="3" s="1"/>
  <c r="E57" i="22"/>
  <c r="BB57" i="22" s="1"/>
  <c r="Y102" i="3" s="1"/>
  <c r="E55" i="22"/>
  <c r="BB55" i="22" s="1"/>
  <c r="Y100" i="3" s="1"/>
  <c r="E50" i="22"/>
  <c r="BB50" i="22" s="1"/>
  <c r="Y91" i="3" s="1"/>
  <c r="E49" i="22"/>
  <c r="BB49" i="22" s="1"/>
  <c r="Y90" i="3" s="1"/>
  <c r="BE48" i="22"/>
  <c r="E48" i="22"/>
  <c r="BB48" i="22" s="1"/>
  <c r="Y89" i="3" s="1"/>
  <c r="M27" i="32" l="1"/>
  <c r="N5" i="32" s="1"/>
  <c r="BB54" i="22"/>
  <c r="Y99" i="3" s="1"/>
  <c r="E53" i="22"/>
  <c r="E61" i="22" s="1"/>
  <c r="BE53" i="22"/>
  <c r="BE54" i="22"/>
  <c r="BE47" i="22"/>
  <c r="BE61" i="22"/>
  <c r="BB53" i="22"/>
  <c r="Y98" i="3" s="1"/>
  <c r="BB47" i="22" l="1"/>
  <c r="BE43" i="22"/>
  <c r="E44" i="22" l="1"/>
  <c r="BB61" i="22"/>
  <c r="BB43" i="22" l="1"/>
  <c r="BB44" i="22"/>
  <c r="BB40" i="22"/>
  <c r="J25" i="46" l="1"/>
  <c r="K26" i="46"/>
  <c r="K35" i="46" s="1"/>
  <c r="J24" i="46"/>
  <c r="J26" i="46" l="1"/>
  <c r="J35" i="46" s="1"/>
  <c r="J55" i="46" s="1"/>
  <c r="K38" i="46"/>
  <c r="K60" i="46" s="1"/>
  <c r="K55" i="46" l="1"/>
  <c r="H60" i="4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Palkó Roland</author>
  </authors>
  <commentList>
    <comment ref="D7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E7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F7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G72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Palkó Roland</author>
  </authors>
  <commentList>
    <comment ref="G5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H51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I51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J51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K51" authorId="0" shapeId="0" xr:uid="{00000000-0006-0000-0600-000005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L51" authorId="0" shapeId="0" xr:uid="{00000000-0006-0000-0600-000006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M51" authorId="0" shapeId="0" xr:uid="{00000000-0006-0000-0600-000007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N51" authorId="0" shapeId="0" xr:uid="{00000000-0006-0000-0600-000008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Palkó Roland</author>
  </authors>
  <commentList>
    <comment ref="G71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  <comment ref="H71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  <comment ref="I71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  <comment ref="J71" authorId="0" shapeId="0" xr:uid="{00000000-0006-0000-0700-00000400000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Palkó Roland</author>
  </authors>
  <commentList>
    <comment ref="F119" authorId="0" shapeId="0" xr:uid="{C5320476-5615-4398-8435-420F90C0CD46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G119" authorId="0" shapeId="0" xr:uid="{C07BD104-77C6-4A4A-A2C0-067354FF1C6B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H119" authorId="0" shapeId="0" xr:uid="{541C5E8A-EFDB-426E-B87E-F18C04003EDA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I119" authorId="0" shapeId="0" xr:uid="{C751042B-1B12-4C31-B683-3D955F66059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A146" authorId="0" shapeId="0" xr:uid="{07208910-36CD-4700-8A1D-8A9FDF043C60}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</commentList>
</comments>
</file>

<file path=xl/sharedStrings.xml><?xml version="1.0" encoding="utf-8"?>
<sst xmlns="http://schemas.openxmlformats.org/spreadsheetml/2006/main" count="4560" uniqueCount="1396">
  <si>
    <t>Árokfelújítások</t>
  </si>
  <si>
    <t xml:space="preserve"> Sportlét.</t>
  </si>
  <si>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</si>
  <si>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</si>
  <si>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</si>
  <si>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</si>
  <si>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</si>
  <si>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</si>
  <si>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</si>
  <si>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</si>
  <si>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</si>
  <si>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</si>
  <si>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</si>
  <si>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</si>
  <si>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</si>
  <si>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</si>
  <si>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</si>
  <si>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</si>
  <si>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</si>
  <si>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</si>
  <si>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</si>
  <si>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</si>
  <si>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</si>
  <si>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</si>
  <si>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</si>
  <si>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</si>
  <si>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</si>
  <si>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</si>
  <si>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</si>
  <si>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</si>
  <si>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</si>
  <si>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</si>
  <si>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</si>
  <si>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</si>
  <si>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</si>
  <si>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</si>
  <si>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</si>
  <si>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</si>
  <si>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</si>
  <si>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</si>
  <si>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</si>
  <si>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</si>
  <si>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</si>
  <si>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</si>
  <si>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</si>
  <si>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</si>
  <si>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</si>
  <si>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</si>
  <si>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</si>
  <si>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</si>
  <si>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</si>
  <si>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</si>
  <si>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</si>
  <si>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</si>
  <si>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</si>
  <si>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</si>
  <si>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</si>
  <si>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</si>
  <si>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</si>
  <si>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</si>
  <si>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</si>
  <si>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</si>
  <si>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</si>
  <si>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</si>
  <si>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</si>
  <si>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</si>
  <si>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</si>
  <si>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</si>
  <si>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</si>
  <si>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</si>
  <si>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</si>
  <si>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</si>
  <si>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</si>
  <si>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</si>
  <si>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</si>
  <si>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</si>
  <si>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</si>
  <si>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</si>
  <si>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</si>
  <si>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</si>
  <si>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</si>
  <si>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</si>
  <si>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</si>
  <si>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</si>
  <si>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</si>
  <si>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</si>
  <si>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</si>
  <si>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</si>
  <si>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</si>
  <si>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</si>
  <si>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</si>
  <si>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</si>
  <si>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</si>
  <si>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</si>
  <si>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</si>
  <si>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</si>
  <si>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</si>
  <si>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</si>
  <si>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</si>
  <si>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</si>
  <si>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</si>
  <si>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</si>
  <si>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</si>
  <si>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</si>
  <si>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</si>
  <si>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</si>
  <si>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</si>
  <si>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</si>
  <si>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</si>
  <si>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</si>
  <si>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</si>
  <si>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</si>
  <si>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</si>
  <si>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</si>
  <si>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</si>
  <si>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</si>
  <si>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</si>
  <si>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</si>
  <si>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 xml:space="preserve">    14.2.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</si>
  <si>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</si>
  <si>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</si>
  <si>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</si>
  <si>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</si>
  <si>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</si>
  <si>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</si>
  <si>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</si>
  <si>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</si>
  <si>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</si>
  <si>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</si>
  <si>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</si>
  <si>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</si>
  <si>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</si>
  <si>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</si>
  <si>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</si>
  <si>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</si>
  <si>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</si>
  <si>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</si>
  <si>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</si>
  <si>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</si>
  <si>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</si>
  <si>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</si>
  <si>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</si>
  <si>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</si>
  <si>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</si>
  <si>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</si>
  <si>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</si>
  <si>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</si>
  <si>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</si>
  <si>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</si>
  <si>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</si>
  <si>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</si>
  <si>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</si>
  <si>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</si>
  <si>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</si>
  <si>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</si>
  <si>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</si>
  <si>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</si>
  <si>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</si>
  <si>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</si>
  <si>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</si>
  <si>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</si>
  <si>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</si>
  <si>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</si>
  <si>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</si>
  <si>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</si>
  <si>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</si>
  <si>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</si>
  <si>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</si>
  <si>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</si>
  <si>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</si>
  <si>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</si>
  <si>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</si>
  <si>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</si>
  <si>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</si>
  <si>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</si>
  <si>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</si>
  <si>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</si>
  <si>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</si>
  <si>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</si>
  <si>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</si>
  <si>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</si>
  <si>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</si>
  <si>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</si>
  <si>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</si>
  <si>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</si>
  <si>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</si>
  <si>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</si>
  <si>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</si>
  <si>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</si>
  <si>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</si>
  <si>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</si>
  <si>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</si>
  <si>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</si>
  <si>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</si>
  <si>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</si>
  <si>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</si>
  <si>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</si>
  <si>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</si>
  <si>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</si>
  <si>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</si>
  <si>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</si>
  <si>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</si>
  <si>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</si>
  <si>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</si>
  <si>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</si>
  <si>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</si>
  <si>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</si>
  <si>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</si>
  <si>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</si>
  <si>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</si>
  <si>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</si>
  <si>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</si>
  <si>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</si>
  <si>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</si>
  <si>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</si>
  <si>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</si>
  <si>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</si>
  <si>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</si>
  <si>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</si>
  <si>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</si>
  <si>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</si>
  <si>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</si>
  <si>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</si>
  <si>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</si>
  <si>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</si>
  <si>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</si>
  <si>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</si>
  <si>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</si>
  <si>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</si>
  <si>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</si>
  <si>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</si>
  <si>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</si>
  <si>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</si>
  <si>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</si>
  <si>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</si>
  <si>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</si>
  <si>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</si>
  <si>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</si>
  <si>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</si>
  <si>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</si>
  <si>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</si>
  <si>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</si>
  <si>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</si>
  <si>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</si>
  <si>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</si>
  <si>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Száma</t>
  </si>
  <si>
    <t>Előirányzat-csoport, kiemelt előirányzat megnevezése</t>
  </si>
  <si>
    <t>GESZ</t>
  </si>
  <si>
    <t>Varázskapu Óvoda</t>
  </si>
  <si>
    <t>Művelődési Központ</t>
  </si>
  <si>
    <t>Solymár Imre Könyvtár</t>
  </si>
  <si>
    <t>Völgységi Múzeum</t>
  </si>
  <si>
    <t>Kötelező</t>
  </si>
  <si>
    <t>Önkéntes</t>
  </si>
  <si>
    <t>Összesen</t>
  </si>
  <si>
    <t>Feladat</t>
  </si>
  <si>
    <t xml:space="preserve">Működési bevételek </t>
  </si>
  <si>
    <t>Működési célú támogatások államháztartáson belülről (2.1.+…+2.3.)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</si>
  <si>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</si>
  <si>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</si>
  <si>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</si>
  <si>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</si>
  <si>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</si>
  <si>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</si>
  <si>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</si>
  <si>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</si>
  <si>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</si>
  <si>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</si>
  <si>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</si>
  <si>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</si>
  <si>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</si>
  <si>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</si>
  <si>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</si>
  <si>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 xml:space="preserve"> - ebből EU-s forrásból tám. megvalósuló programok, projektek kiadásai</t>
  </si>
  <si>
    <t>3</t>
  </si>
  <si>
    <t>KIADÁSOK ÖSSZESEN: (1.+2.+3.)</t>
  </si>
  <si>
    <t>Éves engedélyezett létszám előirányzat (fő)</t>
  </si>
  <si>
    <t>Közfoglalkoztatottak létszáma (fő)</t>
  </si>
  <si>
    <t>Közös Hivatal</t>
  </si>
  <si>
    <t>Állami</t>
  </si>
  <si>
    <t>Előirányzat</t>
  </si>
  <si>
    <t xml:space="preserve"> 10.</t>
  </si>
  <si>
    <t>BEVÉTELEK ÖSSZESEN: (9+16)</t>
  </si>
  <si>
    <t>Belföldi finanszírozás kiadásai (7.1. + … + 7.5.)</t>
  </si>
  <si>
    <t>KIADÁSOK ÖSSZESEN: (1.+2.)</t>
  </si>
  <si>
    <t>ÁFA</t>
  </si>
  <si>
    <t>Járdafelújítások</t>
  </si>
  <si>
    <t>Önkormányzati lakások és egyéb helyiségek felújítása</t>
  </si>
  <si>
    <t>Összesen:</t>
  </si>
  <si>
    <t>Informatikai fejlesztés</t>
  </si>
  <si>
    <t>Sor-szám</t>
  </si>
  <si>
    <t>Tartalék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</si>
  <si>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</si>
  <si>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</si>
  <si>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</si>
  <si>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</si>
  <si>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</si>
  <si>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</si>
  <si>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</si>
  <si>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</si>
  <si>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</si>
  <si>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</si>
  <si>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</si>
  <si>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</si>
  <si>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</si>
  <si>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</si>
  <si>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</si>
  <si>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</si>
  <si>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</si>
  <si>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</si>
  <si>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</si>
  <si>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</si>
  <si>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</si>
  <si>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</si>
  <si>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</si>
  <si>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</si>
  <si>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</si>
  <si>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</si>
  <si>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</si>
  <si>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</si>
  <si>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</si>
  <si>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</si>
  <si>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</si>
  <si>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</si>
  <si>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</si>
  <si>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</si>
  <si>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</si>
  <si>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</si>
  <si>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</si>
  <si>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</si>
  <si>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</si>
  <si>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</si>
  <si>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</si>
  <si>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</si>
  <si>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</si>
  <si>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</si>
  <si>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</si>
  <si>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</si>
  <si>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</si>
  <si>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</si>
  <si>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</si>
  <si>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</si>
  <si>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</si>
  <si>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</si>
  <si>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</si>
  <si>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</si>
  <si>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</si>
  <si>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</si>
  <si>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</si>
  <si>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</si>
  <si>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</si>
  <si>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</si>
  <si>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</si>
  <si>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</si>
  <si>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</si>
  <si>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</si>
  <si>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</si>
  <si>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</si>
  <si>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</si>
  <si>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</si>
  <si>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</si>
  <si>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</si>
  <si>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</si>
  <si>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</si>
  <si>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</si>
  <si>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</si>
  <si>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</si>
  <si>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</si>
  <si>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</si>
  <si>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</si>
  <si>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</si>
  <si>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</si>
  <si>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</si>
  <si>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</si>
  <si>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</si>
  <si>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</si>
  <si>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</si>
  <si>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</si>
  <si>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</si>
  <si>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</si>
  <si>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</si>
  <si>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</si>
  <si>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</si>
  <si>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</si>
  <si>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</si>
  <si>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</si>
  <si>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</si>
  <si>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</si>
  <si>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</si>
  <si>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</si>
  <si>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</si>
  <si>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1.1</t>
  </si>
  <si>
    <t>1.2</t>
  </si>
  <si>
    <t>1.3</t>
  </si>
  <si>
    <t>1.4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</si>
  <si>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</si>
  <si>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</si>
  <si>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</si>
  <si>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</si>
  <si>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</si>
  <si>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</si>
  <si>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</si>
  <si>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</si>
  <si>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</si>
  <si>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</si>
  <si>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</si>
  <si>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</si>
  <si>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</si>
  <si>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</si>
  <si>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</si>
  <si>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</si>
  <si>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</si>
  <si>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</si>
  <si>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</si>
  <si>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</si>
  <si>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BEVÉTELI és KIADÁSI ELŐIRÁNYZATAI</t>
  </si>
  <si>
    <t>címrend szerint</t>
  </si>
  <si>
    <t>KIADÁSOK</t>
  </si>
  <si>
    <t>Cím sz.</t>
  </si>
  <si>
    <t>Al-cím sz.</t>
  </si>
  <si>
    <t>Elő-ir.cs. sz.</t>
  </si>
  <si>
    <t>Ki-em. előir.</t>
  </si>
  <si>
    <t>Cím neve</t>
  </si>
  <si>
    <t>Alcím neve</t>
  </si>
  <si>
    <t>Előir.csop.neve</t>
  </si>
  <si>
    <t>Kiem. előir. neve</t>
  </si>
  <si>
    <t>Gazdasági Ellátó Szervezet</t>
  </si>
  <si>
    <t>M. adókat terhelő járulékok</t>
  </si>
  <si>
    <t>Dologi kiadások</t>
  </si>
  <si>
    <t>1. alcím összesen</t>
  </si>
  <si>
    <t>Varázskapu Óvoda és Bölcsőde</t>
  </si>
  <si>
    <t>M.adókat terhelő járulékok</t>
  </si>
  <si>
    <t>2. alcím összesen:</t>
  </si>
  <si>
    <t>8. alcím összesen:</t>
  </si>
  <si>
    <t>Solymár Imre Városi Könyvtár</t>
  </si>
  <si>
    <t>Személyi juttatás</t>
  </si>
  <si>
    <t>Dologi kiadás</t>
  </si>
  <si>
    <t>10. alcím összesen:</t>
  </si>
  <si>
    <t>11. alcím összesen:</t>
  </si>
  <si>
    <t>102. cím összesen:</t>
  </si>
  <si>
    <t>Bonyhádi Közös Önkormányzati Hivatal</t>
  </si>
  <si>
    <t>103. cím összesen:</t>
  </si>
  <si>
    <t>Önkormányzatoknak</t>
  </si>
  <si>
    <t>Bonyhád Város Önkormányzata</t>
  </si>
  <si>
    <t>104. cím összesen:</t>
  </si>
  <si>
    <t>Tagintézményi elszámolások miatti visszaut.</t>
  </si>
  <si>
    <t>Komló Város Önkormányzata</t>
  </si>
  <si>
    <t>Nemzetiségi Önkormányzatok támogatása</t>
  </si>
  <si>
    <t>Bonyhádi Német Önkormányzat</t>
  </si>
  <si>
    <t>Bonyhád Város Roma Nemzetiségi Önkormányzata</t>
  </si>
  <si>
    <t>374. cím összesen:</t>
  </si>
  <si>
    <t>Média támogatása</t>
  </si>
  <si>
    <t>Sportszervezetek</t>
  </si>
  <si>
    <t>Polgármesteri keret</t>
  </si>
  <si>
    <t>Egyesületek, szervezetek</t>
  </si>
  <si>
    <t>Diáksport támogatása</t>
  </si>
  <si>
    <t>Polgárőrség támogatása</t>
  </si>
  <si>
    <t>385. cím összesen:</t>
  </si>
  <si>
    <t>Gyógyszertámogatás</t>
  </si>
  <si>
    <t>Temetési segély</t>
  </si>
  <si>
    <t>Bursa Hungarica</t>
  </si>
  <si>
    <t>Helyi vállalkozások</t>
  </si>
  <si>
    <t>Praxisfejlesztési támogatás</t>
  </si>
  <si>
    <t>Intézményi felújítások</t>
  </si>
  <si>
    <t>Pályázati tartalék</t>
  </si>
  <si>
    <t>KIADÁS ÖSSZESEN:</t>
  </si>
  <si>
    <t>BEVÉTELEK</t>
  </si>
  <si>
    <t>1. alcím összesen:</t>
  </si>
  <si>
    <t>Vörösmarty M. Művelődési Központ</t>
  </si>
  <si>
    <t>Önkormányzat Izmény</t>
  </si>
  <si>
    <t>Önkormányzat Kisdorog</t>
  </si>
  <si>
    <t>Önkormányzat Váralja</t>
  </si>
  <si>
    <t>A települési önkormányzatok működésének támogatása</t>
  </si>
  <si>
    <t>A települési önk. köznevelési és gyermekétk.fel. támogatása</t>
  </si>
  <si>
    <t>A települési önk. szoc. és gyermekjóléti fel.támogatása</t>
  </si>
  <si>
    <t>201. cím összesen:</t>
  </si>
  <si>
    <t>Tagintézményi kiadásokra</t>
  </si>
  <si>
    <t>Fogászati ellátásra</t>
  </si>
  <si>
    <t>Munkaügyi Központ</t>
  </si>
  <si>
    <t>EU</t>
  </si>
  <si>
    <t>BEVÉTELEK MINDÖSSZESEN:</t>
  </si>
  <si>
    <t>Költségvetési kiadások</t>
  </si>
  <si>
    <t>Egyéb felhalmozási célú kiadások</t>
  </si>
  <si>
    <t>Egyéb felhalmozási célú támogatások államháztartáson kívülre</t>
  </si>
  <si>
    <t>360.cím összesen:</t>
  </si>
  <si>
    <t>Egyéb működési célú támogatások államháztartáson kívülre</t>
  </si>
  <si>
    <t>Egyéb működési célú támogatások államháztartáson belülre</t>
  </si>
  <si>
    <t>Szerver üzemeltetésre</t>
  </si>
  <si>
    <t>BONYCOM Kft.</t>
  </si>
  <si>
    <t>Kisértékű tárgyi eszköz beszerzés</t>
  </si>
  <si>
    <t>Működési célú visszatérítendő támogatások, kölcsönök nyújtása államháztartáson kívülre</t>
  </si>
  <si>
    <t>Tagi kölcsön</t>
  </si>
  <si>
    <t>Ipari Park Kft.</t>
  </si>
  <si>
    <t>389.cím összesen:</t>
  </si>
  <si>
    <t>310. cím összesen:</t>
  </si>
  <si>
    <t>OEP</t>
  </si>
  <si>
    <t>Belföldi finanszírozás bevételei</t>
  </si>
  <si>
    <t>160. cím összesen:</t>
  </si>
  <si>
    <t>225. cím összesen:</t>
  </si>
  <si>
    <t>241. cím összesen:</t>
  </si>
  <si>
    <t>260. cím összesen:</t>
  </si>
  <si>
    <t>A települési önk. kulturális feladatainak támogatása</t>
  </si>
  <si>
    <t>Működési célú támogatások államháztartáson belülről (2.1.+…+2.6.)</t>
  </si>
  <si>
    <t>Felhalmozási célú támogatások államháztartáson belülről (4.1.+4.5.)</t>
  </si>
  <si>
    <t>Közös Hivatala bevételei összesen:</t>
  </si>
  <si>
    <t>Völgységi Önkormányzatok Társulása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</si>
  <si>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</si>
  <si>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</si>
  <si>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</si>
  <si>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</si>
  <si>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</si>
  <si>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</si>
  <si>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 xml:space="preserve">Önként vállalt </t>
  </si>
  <si>
    <t>Államig.</t>
  </si>
  <si>
    <t>Gazdasági Ellátó Szerv.</t>
  </si>
  <si>
    <t xml:space="preserve">Vörösm. Műv. Központ </t>
  </si>
  <si>
    <t>Bonyhádi Közös Önkorm.Hivatal</t>
  </si>
  <si>
    <t>Önkormányzat</t>
  </si>
  <si>
    <t xml:space="preserve">   iskolafogászat</t>
  </si>
  <si>
    <t>közfogl.</t>
  </si>
  <si>
    <t xml:space="preserve">   technikai, kisegítő</t>
  </si>
  <si>
    <t>Szennyvíztisztító vásárlás részlet</t>
  </si>
  <si>
    <t>380. cím összesen:</t>
  </si>
  <si>
    <t>381. cím összesen:</t>
  </si>
  <si>
    <t>376.cím összesen:</t>
  </si>
  <si>
    <t>Belföldi finanszírozás kiadásai</t>
  </si>
  <si>
    <t>Hosszú lejáratú hitelek, kölcsönök törlesztése</t>
  </si>
  <si>
    <t>Magyar Államkincstár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</si>
  <si>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</si>
  <si>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</si>
  <si>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</si>
  <si>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</si>
  <si>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</si>
  <si>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</si>
  <si>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</si>
  <si>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</si>
  <si>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</si>
  <si>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</si>
  <si>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</si>
  <si>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</si>
  <si>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</si>
  <si>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</si>
  <si>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</si>
  <si>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</si>
  <si>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</si>
  <si>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</si>
  <si>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</si>
  <si>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>Nyitó pénzkészlet</t>
  </si>
  <si>
    <t>-----</t>
  </si>
  <si>
    <t>Működési célú támogatások ÁH-on belül</t>
  </si>
  <si>
    <t>Ellátottak pénzbeli juttatása</t>
  </si>
  <si>
    <t>Egyenleg (11-21)</t>
  </si>
  <si>
    <t>Képviselői keret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</si>
  <si>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</si>
  <si>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</si>
  <si>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</si>
  <si>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</si>
  <si>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</si>
  <si>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</si>
  <si>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</si>
  <si>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</si>
  <si>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</si>
  <si>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</si>
  <si>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</si>
  <si>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</si>
  <si>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</si>
  <si>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</si>
  <si>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</si>
  <si>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</si>
  <si>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</si>
  <si>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</si>
  <si>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</si>
  <si>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</si>
  <si>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</si>
  <si>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</si>
  <si>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</si>
  <si>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</si>
  <si>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</si>
  <si>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</si>
  <si>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</si>
  <si>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</si>
  <si>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</si>
  <si>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</si>
  <si>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</si>
  <si>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</si>
  <si>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</si>
  <si>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</si>
  <si>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</si>
  <si>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</si>
  <si>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</si>
  <si>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</si>
  <si>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</si>
  <si>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</si>
  <si>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</si>
  <si>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</si>
  <si>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</si>
  <si>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</si>
  <si>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</si>
  <si>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</si>
  <si>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Működési célú visszatérítendő támogatások, kölcsönök visszatérülése az EU-tól</t>
  </si>
  <si>
    <t>Jövedelemadók</t>
  </si>
  <si>
    <t>B31</t>
  </si>
  <si>
    <t>4.7</t>
  </si>
  <si>
    <t>9</t>
  </si>
  <si>
    <t>10</t>
  </si>
  <si>
    <t>3.1</t>
  </si>
  <si>
    <t>3.2</t>
  </si>
  <si>
    <t>3.3</t>
  </si>
  <si>
    <t xml:space="preserve">   polgármester, alpolgárm</t>
  </si>
  <si>
    <t>Lakhatáshoz nyújtott települési támogatás</t>
  </si>
  <si>
    <t>Tartósan beteg hozzátart.ápolását végzők támogatása</t>
  </si>
  <si>
    <t>Közszolgáltatási díj átvállalása</t>
  </si>
  <si>
    <t>Rk.települési tám. - gyermekek rászorultsága</t>
  </si>
  <si>
    <t>Rk.települési tám. - létfenntartás, katasztrófahelyzet</t>
  </si>
  <si>
    <t>Köztemetés</t>
  </si>
  <si>
    <t>Rendszeres gyermekvédelmi kedvezmény</t>
  </si>
  <si>
    <t>Normatíva átadása</t>
  </si>
  <si>
    <t>Kölcsön</t>
  </si>
  <si>
    <t>Bonyhádi Kosárlabda Sportegyesület</t>
  </si>
  <si>
    <t>Ügyeletre</t>
  </si>
  <si>
    <t>Önkéntes Tűzoltó Egyesület</t>
  </si>
  <si>
    <t>Egyéb működési célú támogatások ÁH belülre</t>
  </si>
  <si>
    <t>Jegyzői bérre</t>
  </si>
  <si>
    <t>Kisdorog, Kismányok</t>
  </si>
  <si>
    <t>304. cím összesen:</t>
  </si>
  <si>
    <t>Közfoglalkoztatásra</t>
  </si>
  <si>
    <t>135. cím összesen:</t>
  </si>
  <si>
    <t>206. cím összesen:</t>
  </si>
  <si>
    <t>Működési célú visszatérítendő támogatások, kölcsönök visszatérülése államháztartáson kívülről</t>
  </si>
  <si>
    <t>392. cím összesen:</t>
  </si>
  <si>
    <t>390.cím összesen: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</si>
  <si>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</si>
  <si>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</si>
  <si>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</si>
  <si>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</si>
  <si>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</si>
  <si>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</si>
  <si>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</si>
  <si>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</si>
  <si>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</si>
  <si>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</si>
  <si>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</si>
  <si>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</si>
  <si>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</si>
  <si>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</si>
  <si>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</si>
  <si>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</si>
  <si>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</si>
  <si>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</si>
  <si>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</si>
  <si>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</si>
  <si>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</si>
  <si>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</si>
  <si>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</si>
  <si>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</si>
  <si>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</si>
  <si>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</si>
  <si>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</si>
  <si>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</si>
  <si>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</si>
  <si>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</si>
  <si>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</si>
  <si>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</si>
  <si>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</si>
  <si>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</si>
  <si>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Fonyód Tábor felújítás</t>
  </si>
  <si>
    <t>Mezőföldvíz felújítások</t>
  </si>
  <si>
    <t>Szent I. u. 1. I. em. 2. felújítás</t>
  </si>
  <si>
    <t>Sportcsarnok felújítás</t>
  </si>
  <si>
    <t>Körforgalom építés</t>
  </si>
  <si>
    <t>Forintban !</t>
  </si>
  <si>
    <t>adatok Ft-ban</t>
  </si>
  <si>
    <t>Egyéb gép beszerzés</t>
  </si>
  <si>
    <t>Alapítványok támogatása</t>
  </si>
  <si>
    <t>Termál Kft. Működési támogatás</t>
  </si>
  <si>
    <t>KLIK</t>
  </si>
  <si>
    <t xml:space="preserve">Zeneiskola térítési díj </t>
  </si>
  <si>
    <t>Kiegészítő gyermekvédelmi támogatás</t>
  </si>
  <si>
    <t xml:space="preserve">Felhalmozási célú önkormányzati támogatások </t>
  </si>
  <si>
    <t>221. cím összesen:</t>
  </si>
  <si>
    <t>Belföldi értékpapírok kiadásai (6.1. + … + 6.6.)</t>
  </si>
  <si>
    <t>Külföldi finanszírozás kiadásai (8.1. + … + 8.5.)</t>
  </si>
  <si>
    <t>Felhalmozási költségvetés kiadásai (3.1.+…+3.5.)</t>
  </si>
  <si>
    <t>Központi, irányító szervi támogatás</t>
  </si>
  <si>
    <t>7.6</t>
  </si>
  <si>
    <t>Magyarország Kormánya</t>
  </si>
  <si>
    <t>Államigazg</t>
  </si>
  <si>
    <t>16A. melléklet</t>
  </si>
  <si>
    <t>K513</t>
  </si>
  <si>
    <t>Fűtőmű Kft-ben üzletrész vásárlás</t>
  </si>
  <si>
    <t>Mezőföldvíz Kft-ben üzletrész vásárlás</t>
  </si>
  <si>
    <t>E.ON csatlakozás légvezeték kialakítás (Miénk itt a tér prg. Nem elszámolható ktg.)</t>
  </si>
  <si>
    <t>Telekkialakítás</t>
  </si>
  <si>
    <t>Váraljai parkerdő pályázattal nem fedezett rész</t>
  </si>
  <si>
    <t>TOP 2.1.2-15 Miénk itt a tér</t>
  </si>
  <si>
    <t>2018. évi előirányzat</t>
  </si>
  <si>
    <t>Hivatal tecnikai</t>
  </si>
  <si>
    <t>Előirányzat-felhasználási terv
2018. évre</t>
  </si>
  <si>
    <t>2018 évi eredeti előir.</t>
  </si>
  <si>
    <t xml:space="preserve"> Bonyhád Város Önkormányzata 2018. évi</t>
  </si>
  <si>
    <t xml:space="preserve"> Bonyhád Városi Önkormányzat 2018. évi</t>
  </si>
  <si>
    <t>Izmény Község Önkormányzata</t>
  </si>
  <si>
    <t>Bér átadás</t>
  </si>
  <si>
    <t>Móricz-Bezerédj u. felújítás</t>
  </si>
  <si>
    <t>Móricz-Bezerédj u. felújítására</t>
  </si>
  <si>
    <t>KEHOP 2.2.1-15 szennyvíztelep korszerűsítés</t>
  </si>
  <si>
    <t>TOP 3.1.1-15 Kerékpárút kiépítése</t>
  </si>
  <si>
    <t>TOP 3.2.1-15 Zeneiskola épületének erergetikai korsz.</t>
  </si>
  <si>
    <t>TOP 1.1.3-15 Agrárlogisztikai központ létesítése</t>
  </si>
  <si>
    <t>Önkormányzat Kisvejke</t>
  </si>
  <si>
    <t>Emberi Erőforrás Támogatáskezelő</t>
  </si>
  <si>
    <t>Evangélikus egyház támogatása</t>
  </si>
  <si>
    <t>Támogatás visszafizetés</t>
  </si>
  <si>
    <t>TOP 1.2.1 Váraljai parkerdő turisztikai vonzerejének fejlesztése</t>
  </si>
  <si>
    <t>TOP 4.2.1-15 Szoc.alapszolg.infr. És szolg.fejl.</t>
  </si>
  <si>
    <t>TOP 1.4.1-15 Férőhelybővítés és infr.fejl. A Bonyhádi Óvodában</t>
  </si>
  <si>
    <t>TOP 5.1.2 Foglalk. Paktum eszközbeszerzés</t>
  </si>
  <si>
    <t>TOP 1.2.1 Váralja parkerdő eszközbeszerzés</t>
  </si>
  <si>
    <t>TOP 2.1.3-15 Csapadékvíz infrastruktúra fejl.</t>
  </si>
  <si>
    <t>Társasházak hőszigetelésére</t>
  </si>
  <si>
    <t>Társasházak</t>
  </si>
  <si>
    <t>Orvosok</t>
  </si>
  <si>
    <t>Fogászat kisértékű eszköz beszerzés</t>
  </si>
  <si>
    <t>Bonyhád Város Önkormányzata likviditási terve
2018. évre</t>
  </si>
  <si>
    <t>Javasolt módosítás</t>
  </si>
  <si>
    <t>Módosított előirányzat</t>
  </si>
  <si>
    <t>Sportcentrum</t>
  </si>
  <si>
    <t>3. alcím összesen:</t>
  </si>
  <si>
    <t>4. alcím összesen:</t>
  </si>
  <si>
    <t>5. alcím összesen:</t>
  </si>
  <si>
    <t>2018. évi eredeti előirányzat</t>
  </si>
  <si>
    <t>Állam-igazg</t>
  </si>
  <si>
    <t>Államigaz-gatási</t>
  </si>
  <si>
    <t>Bonyhádi Sportcentrum</t>
  </si>
  <si>
    <t>2018. évi felújítási kiadások előirányzata felújítási célonként</t>
  </si>
  <si>
    <t>I. Intézményi felújítás</t>
  </si>
  <si>
    <t>Nettó</t>
  </si>
  <si>
    <t>1. Varázskapu Bölcsőde és Óvoda Intézmény</t>
  </si>
  <si>
    <t>a) Szélkakasos Óvoda  kézmosók melegvizes ellátásának javítása, cirkulációs rendszerrel</t>
  </si>
  <si>
    <t>b) Szélkakasos ÓvodaÚj felnőt Wc. kialakítása</t>
  </si>
  <si>
    <t>c) Szélkakasos Óvoda 2 db csoportszoba parketta felújítása</t>
  </si>
  <si>
    <t>d) Malom Óvoda gazdasági folyosó szennyvízcső cseréje</t>
  </si>
  <si>
    <t>e) Pitypang Óvoda udvari játéktároló kialakítása</t>
  </si>
  <si>
    <t>f) Pitypang Óvoda 2 db bejárati ajtó cseréje</t>
  </si>
  <si>
    <t>Varázskapu Bölcsőde és Óvoda Intézmény összesen:</t>
  </si>
  <si>
    <t>2. Városi Könyvtár</t>
  </si>
  <si>
    <t>a) Wc. Kézmosók melegvizes ellátása</t>
  </si>
  <si>
    <t>Városi Könyvtár összesen:</t>
  </si>
  <si>
    <t>3. Művelődési Központ</t>
  </si>
  <si>
    <t>a) Bejárati ajtók behúzóval való ellátása (6 db kétszárnyú ajtó)</t>
  </si>
  <si>
    <t>Művelődési Központ összesen:</t>
  </si>
  <si>
    <t>4. Gondozási Központ</t>
  </si>
  <si>
    <t>a) Idősek Napközi Otthona udvari térkövezés helyreállítása</t>
  </si>
  <si>
    <t>b) Tetőfelújítás</t>
  </si>
  <si>
    <t>Gondozási Központ összesen:</t>
  </si>
  <si>
    <t>5. Völgységi Múzeum</t>
  </si>
  <si>
    <t>a) Utcai csapadék elvezetés járda alá helyezése</t>
  </si>
  <si>
    <t>b) Hátsó oldali csapadékvíz elvezetés kilalakítása</t>
  </si>
  <si>
    <t>Völgységi Múzeum összesen:</t>
  </si>
  <si>
    <t>5. Felújítási tartalékkeret</t>
  </si>
  <si>
    <t>I. Intézményi felújítás összesen:</t>
  </si>
  <si>
    <t>II.  Egyéb felújítások</t>
  </si>
  <si>
    <t>Árok felújítási-karbantartási keret</t>
  </si>
  <si>
    <t>Egyéb felújítás összesen:</t>
  </si>
  <si>
    <t>III. </t>
  </si>
  <si>
    <t>FELÚJÍTÁSOK MINDÖSSZESEN:</t>
  </si>
  <si>
    <t>K:</t>
  </si>
  <si>
    <t>Ö:</t>
  </si>
  <si>
    <t>I. Hitel, kamat törlesztés</t>
  </si>
  <si>
    <t>Beruházási hitelek törlesztése</t>
  </si>
  <si>
    <t>II. Beruházási kiadások</t>
  </si>
  <si>
    <t>Áfa</t>
  </si>
  <si>
    <t>TOP 5.1.2 foglalk. Paktum</t>
  </si>
  <si>
    <t>Beruházási kiadások összesen:</t>
  </si>
  <si>
    <t>III.: Pályázati célú tartalék</t>
  </si>
  <si>
    <t xml:space="preserve">Pályázati önrész </t>
  </si>
  <si>
    <t>IV. Felhalmozási c. pe. Átadás</t>
  </si>
  <si>
    <t>Felhalmozási kiadások mindösszesen:</t>
  </si>
  <si>
    <t>2016. évi 
tényleges</t>
  </si>
  <si>
    <t>2017. évi várható</t>
  </si>
  <si>
    <t>Önkormányzatok szociális és gyermekjóléti feladatainak támogatása</t>
  </si>
  <si>
    <t>Működési célú központosított előirányzatok</t>
  </si>
  <si>
    <t xml:space="preserve">   Rövid lejáratú  hitelek, kölcsönök felvétele</t>
  </si>
  <si>
    <t xml:space="preserve">Lekötött bankbetétek megszüntetése </t>
  </si>
  <si>
    <t xml:space="preserve">Forgatási célú külföldi értékpapírok beváltása, értékesítése </t>
  </si>
  <si>
    <t xml:space="preserve">Befektetési célú külföldi értékpapírok beváltása, értékesítése </t>
  </si>
  <si>
    <t xml:space="preserve">Külföldi értékpapírok kibocsátása </t>
  </si>
  <si>
    <t>Hitelek, kölcsönök felvétele külföldi kormányoktól és nemzetközi szervezetektől</t>
  </si>
  <si>
    <t xml:space="preserve">    14.5</t>
  </si>
  <si>
    <t xml:space="preserve">Hitelek, kölcsönök felvétele külföldi pénzintézetektől </t>
  </si>
  <si>
    <t>KIADÁSOK ÖSSZESEN: (4+9)</t>
  </si>
  <si>
    <t>EU-s projekt neve, azonosítója:</t>
  </si>
  <si>
    <t>Forintban!</t>
  </si>
  <si>
    <t>Források</t>
  </si>
  <si>
    <t>2018.</t>
  </si>
  <si>
    <t>2019.</t>
  </si>
  <si>
    <t>2019. után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</si>
  <si>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</si>
  <si>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</si>
  <si>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</si>
  <si>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</si>
  <si>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</si>
  <si>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</si>
  <si>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</si>
  <si>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</si>
  <si>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</si>
  <si>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</si>
  <si>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</si>
  <si>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</si>
  <si>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Többéves kihatással járó döntések számszerűsítése évenkénti bontásban és összesítve célok szerint</t>
  </si>
  <si>
    <t>Kötelezettség jogcíme</t>
  </si>
  <si>
    <t>Köt. váll.
 éve</t>
  </si>
  <si>
    <t>2018. előtti kifizetés</t>
  </si>
  <si>
    <t>Kiadás vonzata évenként</t>
  </si>
  <si>
    <t>2020.</t>
  </si>
  <si>
    <t>2020.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</si>
  <si>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</si>
  <si>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</si>
  <si>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</si>
  <si>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</si>
  <si>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</si>
  <si>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</si>
  <si>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</si>
  <si>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</si>
  <si>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</si>
  <si>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</si>
  <si>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</si>
  <si>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</si>
  <si>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</si>
  <si>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</si>
  <si>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</si>
  <si>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</si>
  <si>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</si>
  <si>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</si>
  <si>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</si>
  <si>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</si>
  <si>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</si>
  <si>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</si>
  <si>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</si>
  <si>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</si>
  <si>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</si>
  <si>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</si>
  <si>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</si>
  <si>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</si>
  <si>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</si>
  <si>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</si>
  <si>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</si>
  <si>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</si>
  <si>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</si>
  <si>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</si>
  <si>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</si>
  <si>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</si>
  <si>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</si>
  <si>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</si>
  <si>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</si>
  <si>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</si>
  <si>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</si>
  <si>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</si>
  <si>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</si>
  <si>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</si>
  <si>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No.</t>
  </si>
  <si>
    <t>Jogcím száma</t>
  </si>
  <si>
    <t>Jogcím megnevezése</t>
  </si>
  <si>
    <t>Mennyiségi egység</t>
  </si>
  <si>
    <t>Fajlagos összeg</t>
  </si>
  <si>
    <t>Mutató</t>
  </si>
  <si>
    <t>Forint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</si>
  <si>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</si>
  <si>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</si>
  <si>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</si>
  <si>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</si>
  <si>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</si>
  <si>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</si>
  <si>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</si>
  <si>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</si>
  <si>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/>
  </si>
  <si>
    <t>I.1.b Település-üzemeltetéshez kapcsolódó feladatellátás támogatása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</si>
  <si>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</si>
  <si>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</si>
  <si>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</si>
  <si>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</si>
  <si>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</si>
  <si>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</si>
  <si>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</si>
  <si>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</si>
  <si>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</si>
  <si>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</si>
  <si>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</si>
  <si>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</si>
  <si>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</si>
  <si>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</si>
  <si>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</si>
  <si>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</si>
  <si>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</si>
  <si>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</si>
  <si>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V.</t>
  </si>
  <si>
    <t>Támogatás összesen - beszámítás után</t>
  </si>
  <si>
    <t>I.1.ba - V.</t>
  </si>
  <si>
    <t>A zöldterület-gazdálkodással kapcsolatos feladatok ellátásának támogatása - beszámítás után</t>
  </si>
  <si>
    <t>I.1.bb - V.</t>
  </si>
  <si>
    <t>Közvilágítás fenntartásának támogatása - beszámítás után</t>
  </si>
  <si>
    <t>11</t>
  </si>
  <si>
    <t>I.1.bc - V.</t>
  </si>
  <si>
    <t>Köztemető fenntartással kapcsolatos feladatok támogatása - beszámítás után</t>
  </si>
  <si>
    <t>12</t>
  </si>
  <si>
    <t>I.1.bd - V.</t>
  </si>
  <si>
    <t>Közutak fenntartásának támogatása - beszámítás után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</si>
  <si>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</si>
  <si>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</si>
  <si>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</si>
  <si>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</si>
  <si>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</si>
  <si>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</si>
  <si>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</si>
  <si>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</si>
  <si>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</si>
  <si>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</si>
  <si>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</si>
  <si>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</si>
  <si>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</si>
  <si>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</si>
  <si>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</si>
  <si>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</si>
  <si>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</si>
  <si>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</si>
  <si>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</si>
  <si>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</si>
  <si>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</si>
  <si>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</si>
  <si>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V. Info</t>
  </si>
  <si>
    <t>Beszámítás</t>
  </si>
  <si>
    <t>20</t>
  </si>
  <si>
    <t>V. I.1. kiegészítés</t>
  </si>
  <si>
    <t>I.1. jogcímekhez kapcsolódó kiegészítés</t>
  </si>
  <si>
    <t>21</t>
  </si>
  <si>
    <t>I.1. - V.</t>
  </si>
  <si>
    <t>A települési önkormányzatok működésének támogatása beszámítás és kiegészítés után</t>
  </si>
  <si>
    <t>22</t>
  </si>
  <si>
    <t>V. Info 2</t>
  </si>
  <si>
    <t>Nem teljesült beszámítás/szolidaritási hozzájárulás alapja</t>
  </si>
  <si>
    <t>23</t>
  </si>
  <si>
    <t>SZH</t>
  </si>
  <si>
    <t>Szolidaritási hozzájárulás</t>
  </si>
  <si>
    <t>24</t>
  </si>
  <si>
    <t>I.2.</t>
  </si>
  <si>
    <t>Nem közművel összegyűjtött háztartási szennyvíz ártalmatlanítása</t>
  </si>
  <si>
    <t>m3</t>
  </si>
  <si>
    <t>25</t>
  </si>
  <si>
    <t>I.3.</t>
  </si>
  <si>
    <t>Határátkelőhelyek fenntartásának támogatása</t>
  </si>
  <si>
    <t>ki- és belépési adatok</t>
  </si>
  <si>
    <t>26</t>
  </si>
  <si>
    <t>I.5.</t>
  </si>
  <si>
    <t>A 2016. évről áthúzódó bérkompenzáció támogatása</t>
  </si>
  <si>
    <t>27</t>
  </si>
  <si>
    <t>I.6</t>
  </si>
  <si>
    <t>Polgármesteri illetmény támogatása</t>
  </si>
  <si>
    <t>28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</si>
  <si>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</si>
  <si>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</si>
  <si>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</si>
  <si>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2018. évben 8 hónapra - óvoda napi nyitvatartási ideje eléri a nyolc órát</t>
  </si>
  <si>
    <t>29</t>
  </si>
  <si>
    <t>II.1. (1) 1</t>
  </si>
  <si>
    <t>Óvodapedagógusok elismert létszáma</t>
  </si>
  <si>
    <t>30</t>
  </si>
  <si>
    <t>II.1. (2) 1</t>
  </si>
  <si>
    <t>pedagógus szakképzettséggel nem rendelkező, óvodapedagógusok nevelő munkáját közvetlenül segítők száma a Köznev. tv. 2. melléklete szerint</t>
  </si>
  <si>
    <t>31</t>
  </si>
  <si>
    <t>II.1. (3) 1</t>
  </si>
  <si>
    <t>pedagógus szakképzettséggel rendelkező, óvodapedagógusok nevelő munkáját közvetlenül segítők száma a Köznev. tv. 2. melléklete szerint</t>
  </si>
  <si>
    <t>2018. évben 8 hónapra - óvoda napi nyitvatartási ideje nem éri el a nyolc órát, de eléri a hat órát</t>
  </si>
  <si>
    <t>32</t>
  </si>
  <si>
    <t>II.1. (11) 1</t>
  </si>
  <si>
    <t>33</t>
  </si>
  <si>
    <t>II.1. (12) 1</t>
  </si>
  <si>
    <t>34</t>
  </si>
  <si>
    <t>II.1. (13) 1</t>
  </si>
  <si>
    <t>2018. évben 4 hónapra - óvoda napi nyitvatartási ideje eléri a nyolc órát</t>
  </si>
  <si>
    <t>35</t>
  </si>
  <si>
    <t>II.1. (1) 2</t>
  </si>
  <si>
    <t>36</t>
  </si>
  <si>
    <t>II.1. (2) 2</t>
  </si>
  <si>
    <t>37</t>
  </si>
  <si>
    <t>II.1. (3) 2</t>
  </si>
  <si>
    <t>2018. évben 4 hónapra - óvoda napi nyitvatartási ideje nem éri el a nyolc órát, de eléri a hat órát</t>
  </si>
  <si>
    <t>38</t>
  </si>
  <si>
    <t xml:space="preserve">II.1. (11) 2 </t>
  </si>
  <si>
    <t>39</t>
  </si>
  <si>
    <t xml:space="preserve">II.1. (12) 2 </t>
  </si>
  <si>
    <t>40</t>
  </si>
  <si>
    <t xml:space="preserve">II.1. (13) 2 </t>
  </si>
  <si>
    <t>II.2. Óvodaműködtetési támogatás</t>
  </si>
  <si>
    <t>41</t>
  </si>
  <si>
    <t>II.2. (1) 1</t>
  </si>
  <si>
    <t>Óvoda napi nyitvatartási ideje eléri a nyolc órát</t>
  </si>
  <si>
    <t>42</t>
  </si>
  <si>
    <t>II.2. (8) 1</t>
  </si>
  <si>
    <t>Óvoda napi nyitvatartási ideje nem éri el a nyolc órát, de eléri a hat órát</t>
  </si>
  <si>
    <t>43</t>
  </si>
  <si>
    <t>II.2. (1) 2</t>
  </si>
  <si>
    <t>44</t>
  </si>
  <si>
    <t>II.2. (6) 2</t>
  </si>
  <si>
    <t xml:space="preserve">II.3. Társulás által fenntartott óvodákba bejáró gyermekek utaztatásának támogatása </t>
  </si>
  <si>
    <t>45</t>
  </si>
  <si>
    <t>II.3. 1</t>
  </si>
  <si>
    <t xml:space="preserve">8 hónap </t>
  </si>
  <si>
    <t>46</t>
  </si>
  <si>
    <t>II.3. 2</t>
  </si>
  <si>
    <t>4 hónap</t>
  </si>
  <si>
    <t>II.4. Kiegészítő támogatás az óvodapedagógusok minősítéséből adódó többletkiadásokhoz</t>
  </si>
  <si>
    <t>47</t>
  </si>
  <si>
    <t>II.4.a (1)</t>
  </si>
  <si>
    <t>Alapfokozatú végzettségű pedagógus II. kategóriába sorolt óvodapedagógusok kiegészítő támogatása, akik a minősítést 2016. december 31-éig szerezték meg</t>
  </si>
  <si>
    <t>48</t>
  </si>
  <si>
    <t>II.4.b (1)</t>
  </si>
  <si>
    <t>Alapfokozatú végzettségű pedagógus II. kategóriába sorolt óvodapedagógusok kiegészítő támogatása, akik a minősítést 2018. január 1-jei átsorolássalszerezték meg</t>
  </si>
  <si>
    <t>49</t>
  </si>
  <si>
    <t>II.4.a (2)</t>
  </si>
  <si>
    <t>Alapfokozatú végzettségű mesterpedagógus kategóriába sorolt óvodapedagógusok kiegészítő támogatása, akik a minősítést 2016. december 31-éig szerezték meg</t>
  </si>
  <si>
    <t>50</t>
  </si>
  <si>
    <t>II.4.b (2)</t>
  </si>
  <si>
    <t>Alapfokozatú végzettségű mesterpedagógus kategóriába sorolt óvodapedagógusok kiegészítő támogatása, akik a minősítést 2018. január 1-jei átsorolássalszerezték meg</t>
  </si>
  <si>
    <t>51</t>
  </si>
  <si>
    <t>II.4.a (3)</t>
  </si>
  <si>
    <t>Mesterfokozatú végzettségű pedagógus II. kategóriába sorolt óvodapedagógusok kiegészítő támogatása, akik a minősítést 2016. december 31-éig szerezték meg</t>
  </si>
  <si>
    <t>52</t>
  </si>
  <si>
    <t>II.4.b (3)</t>
  </si>
  <si>
    <t>Mesterfokozatú végzettségű pedagógus II. kategóriába sorolt óvodapedagógusok kiegészítő támogatása, akik a minősítést 2018. január 1-jei átsorolássalszerezték meg</t>
  </si>
  <si>
    <t>53</t>
  </si>
  <si>
    <t>II.4.a (4)</t>
  </si>
  <si>
    <t>Mesterfokozatú végzettségű mesterpedagógus kategóriába sorolt óvodapedagógusok kiegészítő támogatása, akik a minősítést 2016. december 31-éig szerezték meg</t>
  </si>
  <si>
    <t>54</t>
  </si>
  <si>
    <t>II.4.b (4)</t>
  </si>
  <si>
    <t>Mesterfokozatú végzettségű mesterpedagógus kategóriába sorolt óvodapedagógusok kiegészítő támogatása, akik a minősítést 2018. január 1-jei átsorolássalszerezték meg</t>
  </si>
  <si>
    <t>55</t>
  </si>
  <si>
    <t>II.4.a (5)</t>
  </si>
  <si>
    <t>56</t>
  </si>
  <si>
    <t>II.4.b (5)</t>
  </si>
  <si>
    <t>57</t>
  </si>
  <si>
    <t>II.4.a (6)</t>
  </si>
  <si>
    <t>58</t>
  </si>
  <si>
    <t>II.4.b (6)</t>
  </si>
  <si>
    <t>59</t>
  </si>
  <si>
    <t>II.4.a (7)</t>
  </si>
  <si>
    <t>60</t>
  </si>
  <si>
    <t>II.4.b (7)</t>
  </si>
  <si>
    <t>61</t>
  </si>
  <si>
    <t>II.4.a (8)</t>
  </si>
  <si>
    <t>62</t>
  </si>
  <si>
    <t>II.4.b (8)</t>
  </si>
  <si>
    <t>63</t>
  </si>
  <si>
    <t xml:space="preserve">II. </t>
  </si>
  <si>
    <t>A települési önkormányzatok egyes köznevelési feladatainak támogatása</t>
  </si>
  <si>
    <t>64</t>
  </si>
  <si>
    <t>III.2.</t>
  </si>
  <si>
    <t>A települési önkormányzatok szociális feladatainak egyéb támogatása</t>
  </si>
  <si>
    <t>III.3. Egyes szociális és gyermekjóléti feladatok támogatása</t>
  </si>
  <si>
    <t>65</t>
  </si>
  <si>
    <t>III.3.a</t>
  </si>
  <si>
    <t>Család- és gyermekjóléti szolgálat</t>
  </si>
  <si>
    <t>számított létszám</t>
  </si>
  <si>
    <t>66</t>
  </si>
  <si>
    <t>III.3.b</t>
  </si>
  <si>
    <t>Család- és gyermekjóléti központ</t>
  </si>
  <si>
    <t>67</t>
  </si>
  <si>
    <t>III.3.c (1)</t>
  </si>
  <si>
    <t>szociális étkeztetés</t>
  </si>
  <si>
    <t>68</t>
  </si>
  <si>
    <t>III.3.c (2)</t>
  </si>
  <si>
    <t>szociális étkeztetés - társulás által történő feladatellátás</t>
  </si>
  <si>
    <t>69</t>
  </si>
  <si>
    <t>III.3.da</t>
  </si>
  <si>
    <t>házi segítségnyújtás- szociális segítés</t>
  </si>
  <si>
    <t>70</t>
  </si>
  <si>
    <t>III.3.db (1)</t>
  </si>
  <si>
    <t>házi segítségnyújtás- személyi gondozás</t>
  </si>
  <si>
    <t>71</t>
  </si>
  <si>
    <t>III.3.db (2)</t>
  </si>
  <si>
    <t>házi segítségnyújtás- személyi gondozás -  társulás által történő feladatellátás</t>
  </si>
  <si>
    <t>72</t>
  </si>
  <si>
    <t>III.3.e</t>
  </si>
  <si>
    <t>falugondnoki vagy tanyagondnoki szolgáltatás összesen</t>
  </si>
  <si>
    <t>működési hó</t>
  </si>
  <si>
    <t>III.3.f Időskorúak nappali intézményi ellátása</t>
  </si>
  <si>
    <t>73</t>
  </si>
  <si>
    <t>III.3.f (1)</t>
  </si>
  <si>
    <t>időskorúak nappali intézményi ellátása</t>
  </si>
  <si>
    <t>74</t>
  </si>
  <si>
    <t>III.3.f (2)</t>
  </si>
  <si>
    <t>időskorúak nappali intézményi ellátása - társulás által történő feladatellátás</t>
  </si>
  <si>
    <t>75</t>
  </si>
  <si>
    <t>III.3.f (3)</t>
  </si>
  <si>
    <t>foglalkoztatási támogatásban részesülő időskorúak nappali intézményben ellátottak száma</t>
  </si>
  <si>
    <t>76</t>
  </si>
  <si>
    <t>III.3.f (4)</t>
  </si>
  <si>
    <t>foglalkoztatási támogatásban részesülő időskorúak nappali intézményben ellátottak száma - társulás által történő feladatellátás</t>
  </si>
  <si>
    <t>III.3.g Fogyatékos és demens személyek nappali intézményi ellátása</t>
  </si>
  <si>
    <t>77</t>
  </si>
  <si>
    <t>III.3.g (1)</t>
  </si>
  <si>
    <t>fogyatékos személyek nappali intézményi ellátása</t>
  </si>
  <si>
    <t>78</t>
  </si>
  <si>
    <t>III.3.g (2)</t>
  </si>
  <si>
    <t>fogyatékos személyek nappali intézményi ellátása - társulás által történő feladatellátás</t>
  </si>
  <si>
    <t>79</t>
  </si>
  <si>
    <t>III.3.g (3)</t>
  </si>
  <si>
    <t>foglalkoztatási támogatásban részesülő fogyatékos nappali intézményben ellátottak száma</t>
  </si>
  <si>
    <t>80</t>
  </si>
  <si>
    <t>III.3.g (4)</t>
  </si>
  <si>
    <t>foglalkoztatási támogatásban részesülő fogyatékos nappali intézményben ellátottak száma - társulás által történő feladatellátás</t>
  </si>
  <si>
    <t>81</t>
  </si>
  <si>
    <t>III.3.g (5)</t>
  </si>
  <si>
    <t>demens személyek nappali intézményi ellátása</t>
  </si>
  <si>
    <t>82</t>
  </si>
  <si>
    <t>III.3.g (6)</t>
  </si>
  <si>
    <t>demens személyek nappali intézményi ellátása - társulás által történő feladatellátás</t>
  </si>
  <si>
    <t>83</t>
  </si>
  <si>
    <t>III.3.g (7)</t>
  </si>
  <si>
    <t>foglalkoztatási támogatásban részesülő, nappali intézményben ellátott demens személyek száma</t>
  </si>
  <si>
    <t>84</t>
  </si>
  <si>
    <t>III.3.g (8)</t>
  </si>
  <si>
    <t>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</si>
  <si>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</si>
  <si>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85</t>
  </si>
  <si>
    <t>III.3.h (1)</t>
  </si>
  <si>
    <t>pszichiátriai betegek nappali intézményi ellátása</t>
  </si>
  <si>
    <t>86</t>
  </si>
  <si>
    <t>III.3.h (2)</t>
  </si>
  <si>
    <t>pszichiátriai betegek nappali intézményi ellátása - társulás által történő feladatellátás</t>
  </si>
  <si>
    <t>87</t>
  </si>
  <si>
    <t>III.3.h (3)</t>
  </si>
  <si>
    <t>foglalkoztatási támogatásban részesülő, nappali intézményben ellátott pszichiátriai betegek száma</t>
  </si>
  <si>
    <t>88</t>
  </si>
  <si>
    <t>III.3.h (4)</t>
  </si>
  <si>
    <t>foglalkoztatási támogatásban részesülő, nappali intézményben ellátott pszichiátriai betegek száma - társulás által történő feladatellátás</t>
  </si>
  <si>
    <t>89</t>
  </si>
  <si>
    <t>III.3.h (5)</t>
  </si>
  <si>
    <t>szenvedélybetegek nappali intézményi ellátása</t>
  </si>
  <si>
    <t>90</t>
  </si>
  <si>
    <t>III.3.h (6)</t>
  </si>
  <si>
    <t>szenvedélybetegek nappali intézményi ellátása - társulás által történő feladatellátás</t>
  </si>
  <si>
    <t>91</t>
  </si>
  <si>
    <t>III.3.h (7)</t>
  </si>
  <si>
    <t>foglalkoztatási támogatásban részesülő, nappali intézményben ellátott szenvedélybetegek száma</t>
  </si>
  <si>
    <t>92</t>
  </si>
  <si>
    <t>III.3.h (8)</t>
  </si>
  <si>
    <t>foglalkoztatási támogatásban részesülő, nappali intézményben ellátott szenvedélybetegek száma - társulás által történő feladatellátás</t>
  </si>
  <si>
    <t>III.3.i Hajléktalanok nappali intézményi ellátása</t>
  </si>
  <si>
    <t>93</t>
  </si>
  <si>
    <t>III.3.i (1)</t>
  </si>
  <si>
    <t>hajléktalanok nappali intézményi ellátása</t>
  </si>
  <si>
    <t>94</t>
  </si>
  <si>
    <t>III.3.i (2)</t>
  </si>
  <si>
    <t>hajléktalanok nappali intézményi ellátása - társulás által történő feladatellátás</t>
  </si>
  <si>
    <t>III.3.j Családi bölcsőde</t>
  </si>
  <si>
    <t>95</t>
  </si>
  <si>
    <t>III.3.j (1)</t>
  </si>
  <si>
    <t>családi bölcsőde</t>
  </si>
  <si>
    <t>96</t>
  </si>
  <si>
    <t>III.3.j (2)</t>
  </si>
  <si>
    <t>családi bölcsőde - társulás által történő feladatellátás</t>
  </si>
  <si>
    <t>97</t>
  </si>
  <si>
    <t>III.3.j (3)</t>
  </si>
  <si>
    <t>Gyvt. 145. § (2c) bekezdés b) pontja alapján befogadást nyert napközbeni gyermekfelügyelet</t>
  </si>
  <si>
    <t>III.3.k Hajléktalanok átmeneti intézményei</t>
  </si>
  <si>
    <t>98</t>
  </si>
  <si>
    <t>III.3.k (1)</t>
  </si>
  <si>
    <t>hajléktalanok átmeneti szállása, éjjeli menedékhely összesen</t>
  </si>
  <si>
    <t>férőhely</t>
  </si>
  <si>
    <t>99</t>
  </si>
  <si>
    <t>III.3.k (6)</t>
  </si>
  <si>
    <t>hajléktalanok átmeneti szállása, éjjeli menedékhely összesen - társulás által történő feladatellátás</t>
  </si>
  <si>
    <t>100</t>
  </si>
  <si>
    <t>III.3.k (11)</t>
  </si>
  <si>
    <t xml:space="preserve">kizárólag lakhatási szolgáltatás </t>
  </si>
  <si>
    <t>III.3.l Támogató szolgáltatás</t>
  </si>
  <si>
    <t>101</t>
  </si>
  <si>
    <t>III.3.l (1)</t>
  </si>
  <si>
    <t>támogató szolgáltatás - alaptámogatás</t>
  </si>
  <si>
    <t>102</t>
  </si>
  <si>
    <t>III.3.l (2)</t>
  </si>
  <si>
    <t>támogató szolgáltatás - teljesítménytámogatás</t>
  </si>
  <si>
    <t>feladategység</t>
  </si>
  <si>
    <t>III.3.m Közösségi alapellátások</t>
  </si>
  <si>
    <t>103</t>
  </si>
  <si>
    <t>III.3.ma (1)</t>
  </si>
  <si>
    <t>pszichiátriai betegek részére nyújtott közösségi alapellátás - alaptámogatás</t>
  </si>
  <si>
    <t>104</t>
  </si>
  <si>
    <t>III.3.ma (2)</t>
  </si>
  <si>
    <t>pszichiátriai betegek részére nyújtott közösségi alapellátás - teljesítménytámogatás</t>
  </si>
  <si>
    <t>105</t>
  </si>
  <si>
    <t>III.3.mb (1)</t>
  </si>
  <si>
    <t>szenvedélybetegek részére nyújtott közösségi alapellátás - alaptámogatás</t>
  </si>
  <si>
    <t>106</t>
  </si>
  <si>
    <t>III.3.mb (2)</t>
  </si>
  <si>
    <t>szenvedélybetegek részére nyújtott közösségi alapellátás - teljesítménytámogatás</t>
  </si>
  <si>
    <t>III.3.n Óvodai és iskolai szociális segítő tevékenység támogatása</t>
  </si>
  <si>
    <t>107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</si>
  <si>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</si>
  <si>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</si>
  <si>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</si>
  <si>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108</t>
  </si>
  <si>
    <t>III.4.a</t>
  </si>
  <si>
    <t>A finanszírozás szempontjából elismert szakmai dolgozók bértámogatása</t>
  </si>
  <si>
    <t>109</t>
  </si>
  <si>
    <t>III.4.b</t>
  </si>
  <si>
    <t>Intézmény-üzemeltetési támogatás</t>
  </si>
  <si>
    <t>III.5. Gyermekétkeztetés támogatása</t>
  </si>
  <si>
    <t>110</t>
  </si>
  <si>
    <t>III.5.a</t>
  </si>
  <si>
    <t>A finanszírozás szempontjából elismert dolgozók bértámogatása</t>
  </si>
  <si>
    <t>111</t>
  </si>
  <si>
    <t>III.5.b</t>
  </si>
  <si>
    <t>Gyermekétkeztetés üzemeltetési támogatása</t>
  </si>
  <si>
    <t>III.6. A rászoruló gyermekek szünidei étkeztetésének támogatása</t>
  </si>
  <si>
    <t>112</t>
  </si>
  <si>
    <t>III.6.</t>
  </si>
  <si>
    <t>A rászoruló gyermekek szünidei étkeztetésének támogatása</t>
  </si>
  <si>
    <t>III.7. Bölcsőde, mini bölcsőde támogatása</t>
  </si>
  <si>
    <t>113</t>
  </si>
  <si>
    <t>III.7.a (1)</t>
  </si>
  <si>
    <t>A finanszírozás szempontjából elismert szakmai dolgozók bértámogatása: felsőfokú végzettségű kisgyermeknevelők, szaktanácsadók</t>
  </si>
  <si>
    <t>114</t>
  </si>
  <si>
    <t>III.7.a (2)</t>
  </si>
  <si>
    <t>A finanszírozás szempontjából elismert szakmai dolgozók bértámogatása: bölcsődei dajkák, középfokú végzettségű kisgyermeknevelők, szaktanácsadók</t>
  </si>
  <si>
    <t>115</t>
  </si>
  <si>
    <t>III.7.b</t>
  </si>
  <si>
    <t>Bölcsődei üzemeltetési támogatás</t>
  </si>
  <si>
    <t>116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</si>
  <si>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</si>
  <si>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</si>
  <si>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</si>
  <si>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117</t>
  </si>
  <si>
    <t>IV.1.a</t>
  </si>
  <si>
    <t xml:space="preserve">Megyei hatókörű városi múzeumok feladatainak támogatása </t>
  </si>
  <si>
    <t>118</t>
  </si>
  <si>
    <t>IV.1.b</t>
  </si>
  <si>
    <t>Megyei hatókörű városi könyvtárak feladatainak támogatása</t>
  </si>
  <si>
    <t>119</t>
  </si>
  <si>
    <t>IV.1.c</t>
  </si>
  <si>
    <t xml:space="preserve">Megyeszékhely megyei jogú városok és Szentendre Város Önkormányzata közművelődési feladatainak támogatása </t>
  </si>
  <si>
    <t>120</t>
  </si>
  <si>
    <t>IV.1.d</t>
  </si>
  <si>
    <t>Települési önkormányzatok nyilvános könyvtári és a közművelődési feladatainak támogatása</t>
  </si>
  <si>
    <t>121</t>
  </si>
  <si>
    <t>IV.1.e</t>
  </si>
  <si>
    <t>Települési önkormányzatok muzeális intézményi feladatainak támogatása</t>
  </si>
  <si>
    <t>122</t>
  </si>
  <si>
    <t>IV.1.f</t>
  </si>
  <si>
    <t xml:space="preserve">Budapest Főváros Önkormányzata múzeumi, könyvtári és közművelődési feladatainak támogatása </t>
  </si>
  <si>
    <t>123</t>
  </si>
  <si>
    <t>IV.1.g</t>
  </si>
  <si>
    <t>Fővárosi kerületi önkormányzatok közművelődési feladatainak támogatása</t>
  </si>
  <si>
    <t>124</t>
  </si>
  <si>
    <t>IV.1.h</t>
  </si>
  <si>
    <t xml:space="preserve">Megyei hatókörű városi könyvtár kistelepülési könyvtári célú kiegészítő támogatása </t>
  </si>
  <si>
    <t>125</t>
  </si>
  <si>
    <t>IV.1.i</t>
  </si>
  <si>
    <t>A települési önkormányzatok könyvtári célú érdekeltségnövelő támogatása</t>
  </si>
  <si>
    <t>126</t>
  </si>
  <si>
    <t>IV.1.</t>
  </si>
  <si>
    <t>Könyvtári, közművelődési és műzeumi feladatok támogatása összesen</t>
  </si>
  <si>
    <t>A települési önkormányzatok által fenntartott, illetve támogatott előadó-művészeti szervezetek támogatása</t>
  </si>
  <si>
    <t>127</t>
  </si>
  <si>
    <t>IV.2.a</t>
  </si>
  <si>
    <t>Színházművészeti szervezetek támogatása</t>
  </si>
  <si>
    <t>IV.2.aa A nemzeti minősítésű színházművészeti szervezetek</t>
  </si>
  <si>
    <t>128</t>
  </si>
  <si>
    <t>IV.2.aa</t>
  </si>
  <si>
    <t>támogatása összesen</t>
  </si>
  <si>
    <t>129</t>
  </si>
  <si>
    <t>IV.2.aaa</t>
  </si>
  <si>
    <t xml:space="preserve">művészeti támogatása </t>
  </si>
  <si>
    <t>130</t>
  </si>
  <si>
    <t>IV.2.aab</t>
  </si>
  <si>
    <t xml:space="preserve">létesítmény-gazdálkodási célú működési támogatása </t>
  </si>
  <si>
    <t>IV.2.ab A kiemelt minősítésű színházművészeti szervezetek</t>
  </si>
  <si>
    <t>131</t>
  </si>
  <si>
    <t>IV.2.ab</t>
  </si>
  <si>
    <t>132</t>
  </si>
  <si>
    <t>IV.2.aba</t>
  </si>
  <si>
    <t>művészeti támogatása</t>
  </si>
  <si>
    <t>133</t>
  </si>
  <si>
    <t>IV.2.abb</t>
  </si>
  <si>
    <t>134</t>
  </si>
  <si>
    <t>IV.2.b</t>
  </si>
  <si>
    <t>Táncművészeti szervezetek támogatása</t>
  </si>
  <si>
    <t>IV.2.ba A nemzeti minősítésű táncművészeti szervezetek</t>
  </si>
  <si>
    <t>135</t>
  </si>
  <si>
    <t>IV.2.ba</t>
  </si>
  <si>
    <t>136</t>
  </si>
  <si>
    <t>IV.2.baa</t>
  </si>
  <si>
    <t>137</t>
  </si>
  <si>
    <t>IV.2.bab</t>
  </si>
  <si>
    <t>létesítmény-gazdálkodási célú működési támogatása</t>
  </si>
  <si>
    <t>IV.2.bb A kiemelt minősítésű táncművészeti szervezetek</t>
  </si>
  <si>
    <t>138</t>
  </si>
  <si>
    <t>IV.2.bb</t>
  </si>
  <si>
    <t>139</t>
  </si>
  <si>
    <t>IV.2.bba</t>
  </si>
  <si>
    <t>140</t>
  </si>
  <si>
    <t>IV.2.bbb</t>
  </si>
  <si>
    <t>141</t>
  </si>
  <si>
    <t>IV.2.c</t>
  </si>
  <si>
    <t>Zeneművészeti szervezetek támogatása</t>
  </si>
  <si>
    <t>142</t>
  </si>
  <si>
    <t>IV.2.ca</t>
  </si>
  <si>
    <t>Nemzeti és kiemelt minősítésű zenekarok támogatása</t>
  </si>
  <si>
    <t>143</t>
  </si>
  <si>
    <t>IV.2.cb</t>
  </si>
  <si>
    <t>Nemzeti és kiemelt minősítésű énekkarok támogatása</t>
  </si>
  <si>
    <t>144</t>
  </si>
  <si>
    <t>IV.2.</t>
  </si>
  <si>
    <t>A települési önkormányzatok által fenntartott, illetve támogatott előadó-művészeti szervezetek támogatása összesen</t>
  </si>
  <si>
    <t>145</t>
  </si>
  <si>
    <t>IV.</t>
  </si>
  <si>
    <t>A települési önkormányzatok kulturális feladatainak támogatása</t>
  </si>
  <si>
    <t>Normatív állami támogatás összesen: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</si>
  <si>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</si>
  <si>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</si>
  <si>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</si>
  <si>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</si>
  <si>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</si>
  <si>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folyamatos</t>
  </si>
  <si>
    <t>Szociális kölcsön</t>
  </si>
  <si>
    <t>VIP Kft.</t>
  </si>
  <si>
    <t>2014, 2015, 2016</t>
  </si>
  <si>
    <t>Hosszú lejáratú</t>
  </si>
  <si>
    <t>Dolgozók lakásépítési kölcsöne</t>
  </si>
  <si>
    <t>Összesen (1+6)</t>
  </si>
  <si>
    <t>6. melléklet</t>
  </si>
  <si>
    <t>10/2018. (IV.27.) sz. rendelettel módosított előirányzat</t>
  </si>
  <si>
    <t>Eredeti előirányzat</t>
  </si>
  <si>
    <t>498,5 kW teljesítményű napenergia alapú kiserőmű létrehozása</t>
  </si>
  <si>
    <t>Testületi anyag által javasolt módosítás</t>
  </si>
  <si>
    <t>246. cím összesen:</t>
  </si>
  <si>
    <t>EACEA pályázat</t>
  </si>
  <si>
    <t>Testvérvárosi kapcsolatokra</t>
  </si>
  <si>
    <t>Bethlen Gábor Alapkezelő Zrt.</t>
  </si>
  <si>
    <t>Egyéb működési célú átvett pénzeszközök államháztartáson kívülről</t>
  </si>
  <si>
    <t>Zsidó sírkertek, sírhelyek pályázata</t>
  </si>
  <si>
    <t>Zártkerti földrészek infr.hátterét biztosító fejlesztések</t>
  </si>
  <si>
    <t>Agrárminisztérium</t>
  </si>
  <si>
    <t>Közművelődési érdekeltségnövelő támogatás</t>
  </si>
  <si>
    <t>OGY választás</t>
  </si>
  <si>
    <t>Nemzeti Választási Iroda</t>
  </si>
  <si>
    <t>Rákóczi u.7. orvosi rendelő visszavásárlás</t>
  </si>
  <si>
    <t>Zsidó temető kerítés építés</t>
  </si>
  <si>
    <t>Térfigyelő kamera hulladéklerakóhoz</t>
  </si>
  <si>
    <t>Járásszékhelyi múzeumok prg. Eszközbeszerzés</t>
  </si>
  <si>
    <t>TOP 1.1.1-15 Bocskai u. 12. ingatlanvásárlás</t>
  </si>
  <si>
    <t>TOP 4.2.1-15 Szoc.alapszolg.infr. És szolg.fejl.eszköz</t>
  </si>
  <si>
    <t>TOP 2.1.2-15 Miénk itt a tér eszközbeszerzés</t>
  </si>
  <si>
    <t>Katolikus egyház</t>
  </si>
  <si>
    <t>BIP Kft. Pótbefizetés</t>
  </si>
  <si>
    <t>370.cím összesen:</t>
  </si>
  <si>
    <t>Állami támogatás visszafizetés</t>
  </si>
  <si>
    <t>Elvonások és befizetések</t>
  </si>
  <si>
    <t>EACEA tárgyi eszköz beszerzés</t>
  </si>
  <si>
    <t>Diákmunkára</t>
  </si>
  <si>
    <t>Háziorvosi ellátásra</t>
  </si>
  <si>
    <t>254. cím összesen:</t>
  </si>
  <si>
    <t>Mezőföldvíz Kft-ben üzletrész vásárlás, törzstőke emelés</t>
  </si>
  <si>
    <t>Rákóczi u.7. orvosi rendelő eszközvásárlás</t>
  </si>
  <si>
    <t>I. Beruházási kiadások</t>
  </si>
  <si>
    <t>Gép, berendezés beszerzése</t>
  </si>
  <si>
    <t>CLLD pályázat</t>
  </si>
  <si>
    <t>Innovációs és Technológiai Minisztérium</t>
  </si>
  <si>
    <t>Közösségi közlekedés támogatása</t>
  </si>
  <si>
    <t>2017. évi elszámolás</t>
  </si>
  <si>
    <t>Hungaricum pályázat</t>
  </si>
  <si>
    <t>TOP 5.1.2</t>
  </si>
  <si>
    <t>Nemzeti Fejlesztési Minisztérium</t>
  </si>
  <si>
    <t>Autómentes nap</t>
  </si>
  <si>
    <t>Hungaricum pályázat tárgyi eszköz beszerzés</t>
  </si>
  <si>
    <t>Működési célú visszatérítendő támogatások, kölcsönök nyújtása államháztartásonbelülre</t>
  </si>
  <si>
    <t>372.cím összesen:</t>
  </si>
  <si>
    <t>Támogatás megelőlegező kölcsön</t>
  </si>
  <si>
    <t>Hungaricum pályázat eszközbeszerzés</t>
  </si>
  <si>
    <t>20/2018. (XII.14.) sz. rendelettel módosított előirányzat</t>
  </si>
  <si>
    <t>01-03</t>
  </si>
  <si>
    <t>04</t>
  </si>
  <si>
    <t>05</t>
  </si>
  <si>
    <t>06</t>
  </si>
  <si>
    <t>TOP 7.1.1-16-2017-00102 Bonyhádi helyi közösség helyi közösségi fejlesztési stratégiáinak megvalósítása</t>
  </si>
  <si>
    <t>TOP 1.2.1-15-TL1-2016-00001 Váraljai Parkerdő turisztikai vonzerejének fejlesztése</t>
  </si>
  <si>
    <t>TOP 1.4.1-15-TL1-2016-00001 Férőhelybőv.és inf.fejl.a Bonyhádi Varázskapu Óvodában</t>
  </si>
  <si>
    <t>TOP 2.1.3-15-TL1-2016-00047 Csapadékvíz inf.fejl.Bonyhádon</t>
  </si>
  <si>
    <t>TOP 3.1.1-15-TL1-2016-00002 Kerékpárút kiépítése</t>
  </si>
  <si>
    <t>TOP 1.3.15-TL1-2016-00006 Agrárlogisztikai központ létesítése</t>
  </si>
  <si>
    <t>TOP 1.1.1-15-TL1-2016-00006 Ipari Park bővítési lehetőségeinek megteremtése</t>
  </si>
  <si>
    <t>TOP 4.2.1-15-TL1-2016-00001 Szoc.alapszolg.infr.fejl.</t>
  </si>
  <si>
    <t xml:space="preserve">TOP 2.1.2-15-TL1-2016-00002 Miénk Itt a tér </t>
  </si>
  <si>
    <t>TOP 3.2.1-15-TL1-2016-0023 Bonyhádi Zeneiskola épületének energetikai korszerűsítése</t>
  </si>
  <si>
    <t>TOP-5.1.2-15-TL1-2016-00001 Foglalkoztatási paktum</t>
  </si>
  <si>
    <t>KEHOP 2.2.1-15-2015-00005 Szennyvíztelep korszerűsítés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</si>
</sst>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_(* #,##0.00_);_(* \(#,##0.00\);_(* &quot;-&quot;??_);_(@_)"/>
    <numFmt numFmtId="166" formatCode="#,###"/>
    <numFmt numFmtId="167" formatCode="_-* #,##0\ _F_t_-;\-* #,##0\ _F_t_-;_-* &quot;-&quot;??\ _F_t_-;_-@_-"/>
    <numFmt numFmtId="168" formatCode="#,##0.0"/>
    <numFmt numFmtId="169" formatCode="_(&quot;$&quot;* #,##0.00_);_(&quot;$&quot;* \(#,##0.00\);_(&quot;$&quot;* &quot;-&quot;??_);_(@_)"/>
    <numFmt numFmtId="170" formatCode="_(* #,##0_);_(* \(#,##0\);_(* &quot;-&quot;??_);_(@_)"/>
    <numFmt numFmtId="171" formatCode="#"/>
    <numFmt numFmtId="172" formatCode="_-* #,##0.00000\ _F_t_-;\-* #,##0.00000\ _F_t_-;_-* &quot;-&quot;??\ _F_t_-;_-@_-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u/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8"/>
      <color indexed="8"/>
      <name val="Times New Roman"/>
      <family val="1"/>
      <charset val="238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Times New Roman CE"/>
      <charset val="238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  <fill>
      <patternFill patternType="lightHorizontal"/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1" fillId="0" borderId="0"/>
    <xf numFmtId="0" fontId="28" fillId="0" borderId="0"/>
    <xf numFmtId="0" fontId="35" fillId="0" borderId="0"/>
    <xf numFmtId="0" fontId="12" fillId="0" borderId="0"/>
    <xf numFmtId="0" fontId="28" fillId="0" borderId="0"/>
    <xf numFmtId="0" fontId="28" fillId="0" borderId="0"/>
    <xf numFmtId="0" fontId="12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" fillId="0" borderId="0"/>
    <xf numFmtId="0" fontId="28" fillId="0" borderId="0"/>
    <xf numFmtId="164" fontId="57" fillId="0" borderId="0" applyFont="0" applyFill="0" applyBorder="0" applyAlignment="0" applyProtection="0"/>
  </cellStyleXfs>
  <cellXfs count="953">
    <xf numFmtId="0" fontId="0" fillId="0" borderId="0" xfId="0"/>
    <xf numFmtId="166" fontId="2" fillId="0" borderId="0" xfId="5" applyNumberFormat="1" applyFont="1" applyAlignment="1">
      <alignment horizontal="left" vertical="center" wrapText="1"/>
    </xf>
    <xf numFmtId="166" fontId="3" fillId="0" borderId="0" xfId="5" applyNumberFormat="1" applyFont="1" applyAlignment="1">
      <alignment vertical="center" wrapText="1"/>
    </xf>
    <xf numFmtId="166" fontId="2" fillId="0" borderId="0" xfId="5" applyNumberFormat="1" applyFont="1" applyAlignment="1">
      <alignment vertical="center" wrapText="1"/>
    </xf>
    <xf numFmtId="0" fontId="4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1" fillId="0" borderId="0" xfId="5" applyAlignment="1">
      <alignment vertical="center" wrapText="1"/>
    </xf>
    <xf numFmtId="0" fontId="8" fillId="0" borderId="1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left" vertical="center" wrapText="1" indent="1"/>
    </xf>
    <xf numFmtId="166" fontId="9" fillId="0" borderId="5" xfId="5" applyNumberFormat="1" applyFont="1" applyBorder="1" applyAlignment="1">
      <alignment horizontal="right" vertical="center" wrapText="1" indent="1"/>
    </xf>
    <xf numFmtId="0" fontId="10" fillId="0" borderId="0" xfId="5" applyFont="1" applyAlignment="1">
      <alignment vertical="center" wrapText="1"/>
    </xf>
    <xf numFmtId="49" fontId="11" fillId="0" borderId="6" xfId="5" applyNumberFormat="1" applyFont="1" applyBorder="1" applyAlignment="1">
      <alignment horizontal="center" vertical="center" wrapText="1"/>
    </xf>
    <xf numFmtId="0" fontId="13" fillId="0" borderId="7" xfId="8" applyFont="1" applyBorder="1" applyAlignment="1">
      <alignment horizontal="left" vertical="center" wrapText="1" indent="1"/>
    </xf>
    <xf numFmtId="166" fontId="13" fillId="0" borderId="8" xfId="5" applyNumberFormat="1" applyFont="1" applyBorder="1" applyAlignment="1" applyProtection="1">
      <alignment horizontal="right" vertical="center" wrapText="1" indent="1"/>
      <protection locked="0"/>
    </xf>
    <xf numFmtId="0" fontId="14" fillId="0" borderId="0" xfId="5" applyFont="1" applyAlignment="1">
      <alignment vertical="center" wrapText="1"/>
    </xf>
    <xf numFmtId="0" fontId="13" fillId="0" borderId="9" xfId="8" applyFont="1" applyBorder="1" applyAlignment="1">
      <alignment horizontal="left" vertical="center" wrapText="1" indent="1"/>
    </xf>
    <xf numFmtId="0" fontId="9" fillId="0" borderId="1" xfId="5" applyFont="1" applyBorder="1" applyAlignment="1">
      <alignment horizontal="center" vertical="center" wrapText="1"/>
    </xf>
    <xf numFmtId="0" fontId="9" fillId="0" borderId="2" xfId="8" applyFont="1" applyBorder="1" applyAlignment="1">
      <alignment horizontal="left" vertical="center" wrapText="1" indent="1"/>
    </xf>
    <xf numFmtId="166" fontId="9" fillId="0" borderId="5" xfId="5" applyNumberFormat="1" applyFont="1" applyBorder="1" applyAlignment="1" applyProtection="1">
      <alignment horizontal="right" vertical="center" wrapText="1" indent="1"/>
      <protection locked="0"/>
    </xf>
    <xf numFmtId="49" fontId="11" fillId="0" borderId="10" xfId="5" applyNumberFormat="1" applyFont="1" applyBorder="1" applyAlignment="1">
      <alignment horizontal="center" vertical="center" wrapText="1"/>
    </xf>
    <xf numFmtId="0" fontId="11" fillId="0" borderId="9" xfId="8" applyFont="1" applyBorder="1" applyAlignment="1">
      <alignment horizontal="left" vertical="center" wrapText="1" indent="1"/>
    </xf>
    <xf numFmtId="166" fontId="11" fillId="0" borderId="11" xfId="5" applyNumberFormat="1" applyFont="1" applyBorder="1" applyAlignment="1" applyProtection="1">
      <alignment horizontal="right" vertical="center" wrapText="1" indent="1"/>
      <protection locked="0"/>
    </xf>
    <xf numFmtId="0" fontId="11" fillId="0" borderId="7" xfId="8" applyFont="1" applyBorder="1" applyAlignment="1">
      <alignment horizontal="left" vertical="center" wrapText="1" indent="1"/>
    </xf>
    <xf numFmtId="166" fontId="11" fillId="0" borderId="12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14" xfId="5" applyNumberFormat="1" applyFont="1" applyBorder="1" applyAlignment="1" applyProtection="1">
      <alignment horizontal="right" vertical="center" wrapText="1" indent="1"/>
      <protection locked="0"/>
    </xf>
    <xf numFmtId="0" fontId="11" fillId="0" borderId="13" xfId="8" applyFont="1" applyBorder="1" applyAlignment="1">
      <alignment horizontal="left" vertical="center" wrapText="1" indent="1"/>
    </xf>
    <xf numFmtId="166" fontId="9" fillId="0" borderId="15" xfId="5" applyNumberFormat="1" applyFont="1" applyBorder="1" applyAlignment="1" applyProtection="1">
      <alignment horizontal="right" vertical="center" wrapText="1" indent="1"/>
      <protection locked="0"/>
    </xf>
    <xf numFmtId="166" fontId="9" fillId="0" borderId="15" xfId="5" applyNumberFormat="1" applyFont="1" applyBorder="1" applyAlignment="1">
      <alignment horizontal="right" vertical="center" wrapText="1" indent="1"/>
    </xf>
    <xf numFmtId="0" fontId="15" fillId="0" borderId="1" xfId="5" applyFont="1" applyBorder="1" applyAlignment="1">
      <alignment horizontal="center" vertical="center" wrapText="1"/>
    </xf>
    <xf numFmtId="0" fontId="16" fillId="0" borderId="16" xfId="5" applyFont="1" applyBorder="1" applyAlignment="1">
      <alignment horizontal="left" wrapText="1" indent="1"/>
    </xf>
    <xf numFmtId="166" fontId="8" fillId="0" borderId="15" xfId="5" applyNumberFormat="1" applyFont="1" applyBorder="1" applyAlignment="1">
      <alignment horizontal="right" vertical="center" wrapText="1" indent="1"/>
    </xf>
    <xf numFmtId="0" fontId="13" fillId="0" borderId="0" xfId="5" applyFont="1" applyAlignment="1">
      <alignment horizontal="center" vertical="center" wrapText="1"/>
    </xf>
    <xf numFmtId="0" fontId="4" fillId="0" borderId="0" xfId="5" applyFont="1" applyAlignment="1">
      <alignment horizontal="left" vertical="center" wrapText="1" indent="1"/>
    </xf>
    <xf numFmtId="166" fontId="8" fillId="0" borderId="0" xfId="5" applyNumberFormat="1" applyFont="1" applyAlignment="1">
      <alignment horizontal="right" vertical="center" wrapText="1" indent="1"/>
    </xf>
    <xf numFmtId="0" fontId="13" fillId="0" borderId="0" xfId="5" applyFont="1" applyAlignment="1">
      <alignment horizontal="left" vertical="center" wrapText="1"/>
    </xf>
    <xf numFmtId="0" fontId="13" fillId="0" borderId="0" xfId="5" applyFont="1" applyAlignment="1">
      <alignment vertical="center" wrapText="1"/>
    </xf>
    <xf numFmtId="0" fontId="8" fillId="0" borderId="17" xfId="5" applyFont="1" applyBorder="1" applyAlignment="1">
      <alignment horizontal="center" vertical="center" wrapText="1"/>
    </xf>
    <xf numFmtId="0" fontId="17" fillId="0" borderId="0" xfId="5" applyFont="1" applyAlignment="1">
      <alignment vertical="center" wrapText="1"/>
    </xf>
    <xf numFmtId="166" fontId="11" fillId="0" borderId="8" xfId="5" applyNumberFormat="1" applyFont="1" applyBorder="1" applyAlignment="1" applyProtection="1">
      <alignment horizontal="right" vertical="center" wrapText="1" indent="1"/>
      <protection locked="0"/>
    </xf>
    <xf numFmtId="0" fontId="4" fillId="0" borderId="2" xfId="5" applyFont="1" applyBorder="1" applyAlignment="1">
      <alignment horizontal="left" vertical="center" wrapText="1" indent="1"/>
    </xf>
    <xf numFmtId="166" fontId="8" fillId="0" borderId="5" xfId="5" applyNumberFormat="1" applyFont="1" applyBorder="1" applyAlignment="1">
      <alignment horizontal="right" vertical="center" wrapText="1" indent="1"/>
    </xf>
    <xf numFmtId="0" fontId="1" fillId="0" borderId="0" xfId="5" applyAlignment="1">
      <alignment horizontal="left" vertical="center" wrapText="1"/>
    </xf>
    <xf numFmtId="0" fontId="1" fillId="0" borderId="0" xfId="5" applyAlignment="1">
      <alignment horizontal="right" vertical="center" wrapText="1" indent="1"/>
    </xf>
    <xf numFmtId="0" fontId="7" fillId="0" borderId="1" xfId="5" applyFont="1" applyBorder="1" applyAlignment="1">
      <alignment horizontal="left" vertical="center"/>
    </xf>
    <xf numFmtId="0" fontId="7" fillId="0" borderId="16" xfId="5" applyFont="1" applyBorder="1" applyAlignment="1">
      <alignment vertical="center" wrapText="1"/>
    </xf>
    <xf numFmtId="3" fontId="7" fillId="0" borderId="5" xfId="5" applyNumberFormat="1" applyFont="1" applyBorder="1" applyAlignment="1" applyProtection="1">
      <alignment horizontal="right" vertical="center" wrapText="1" indent="1"/>
      <protection locked="0"/>
    </xf>
    <xf numFmtId="0" fontId="8" fillId="0" borderId="18" xfId="5" applyFont="1" applyBorder="1" applyAlignment="1">
      <alignment horizontal="center" vertical="center" wrapText="1"/>
    </xf>
    <xf numFmtId="166" fontId="1" fillId="0" borderId="0" xfId="5" applyNumberFormat="1" applyAlignment="1">
      <alignment vertical="center" wrapText="1"/>
    </xf>
    <xf numFmtId="0" fontId="8" fillId="0" borderId="1" xfId="8" applyFont="1" applyBorder="1" applyAlignment="1">
      <alignment horizontal="center" vertical="center" wrapText="1"/>
    </xf>
    <xf numFmtId="166" fontId="8" fillId="0" borderId="5" xfId="8" applyNumberFormat="1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49" fontId="13" fillId="0" borderId="10" xfId="8" applyNumberFormat="1" applyFont="1" applyBorder="1" applyAlignment="1">
      <alignment horizontal="center" vertical="center" wrapText="1"/>
    </xf>
    <xf numFmtId="166" fontId="13" fillId="0" borderId="19" xfId="8" applyNumberFormat="1" applyFont="1" applyBorder="1" applyAlignment="1" applyProtection="1">
      <alignment horizontal="right" vertical="center" wrapText="1" indent="1"/>
      <protection locked="0"/>
    </xf>
    <xf numFmtId="0" fontId="17" fillId="0" borderId="0" xfId="0" applyFont="1" applyAlignment="1">
      <alignment vertical="center" wrapText="1"/>
    </xf>
    <xf numFmtId="49" fontId="13" fillId="0" borderId="20" xfId="8" applyNumberFormat="1" applyFont="1" applyBorder="1" applyAlignment="1">
      <alignment horizontal="center" vertical="center" wrapText="1"/>
    </xf>
    <xf numFmtId="0" fontId="13" fillId="0" borderId="21" xfId="8" applyFont="1" applyBorder="1" applyAlignment="1">
      <alignment horizontal="left" vertical="center" wrapText="1" indent="1"/>
    </xf>
    <xf numFmtId="166" fontId="9" fillId="0" borderId="5" xfId="8" applyNumberFormat="1" applyFont="1" applyBorder="1" applyAlignment="1">
      <alignment horizontal="right" vertical="center" wrapText="1" indent="1"/>
    </xf>
    <xf numFmtId="0" fontId="12" fillId="0" borderId="0" xfId="8"/>
    <xf numFmtId="0" fontId="6" fillId="0" borderId="22" xfId="5" applyFont="1" applyBorder="1" applyAlignment="1">
      <alignment horizontal="right" vertical="center"/>
    </xf>
    <xf numFmtId="0" fontId="4" fillId="0" borderId="1" xfId="8" applyFont="1" applyBorder="1" applyAlignment="1">
      <alignment horizontal="center" vertical="center" wrapText="1"/>
    </xf>
    <xf numFmtId="0" fontId="4" fillId="0" borderId="2" xfId="8" applyFont="1" applyBorder="1" applyAlignment="1">
      <alignment horizontal="center" vertical="center" wrapText="1"/>
    </xf>
    <xf numFmtId="0" fontId="4" fillId="0" borderId="5" xfId="8" applyFont="1" applyBorder="1" applyAlignment="1">
      <alignment horizontal="center" vertical="center" wrapText="1"/>
    </xf>
    <xf numFmtId="0" fontId="8" fillId="0" borderId="23" xfId="8" applyFont="1" applyBorder="1" applyAlignment="1">
      <alignment horizontal="center" vertical="center" wrapText="1"/>
    </xf>
    <xf numFmtId="0" fontId="8" fillId="0" borderId="24" xfId="8" applyFont="1" applyBorder="1" applyAlignment="1">
      <alignment horizontal="center" vertical="center" wrapText="1"/>
    </xf>
    <xf numFmtId="0" fontId="8" fillId="0" borderId="25" xfId="8" applyFont="1" applyBorder="1" applyAlignment="1">
      <alignment horizontal="center" vertical="center" wrapText="1"/>
    </xf>
    <xf numFmtId="0" fontId="13" fillId="0" borderId="0" xfId="8" applyFont="1"/>
    <xf numFmtId="0" fontId="8" fillId="0" borderId="1" xfId="8" applyFont="1" applyBorder="1" applyAlignment="1">
      <alignment horizontal="left" vertical="center" wrapText="1" indent="1"/>
    </xf>
    <xf numFmtId="0" fontId="8" fillId="0" borderId="2" xfId="8" applyFont="1" applyBorder="1" applyAlignment="1">
      <alignment horizontal="left" vertical="center" wrapText="1" indent="1"/>
    </xf>
    <xf numFmtId="0" fontId="20" fillId="0" borderId="0" xfId="8" applyFont="1"/>
    <xf numFmtId="49" fontId="13" fillId="0" borderId="10" xfId="8" applyNumberFormat="1" applyFont="1" applyBorder="1" applyAlignment="1">
      <alignment horizontal="left" vertical="center" wrapText="1" indent="1"/>
    </xf>
    <xf numFmtId="0" fontId="21" fillId="0" borderId="9" xfId="5" applyFont="1" applyBorder="1" applyAlignment="1">
      <alignment horizontal="left" wrapText="1" indent="1"/>
    </xf>
    <xf numFmtId="166" fontId="13" fillId="0" borderId="11" xfId="8" applyNumberFormat="1" applyFont="1" applyBorder="1" applyAlignment="1" applyProtection="1">
      <alignment horizontal="right" vertical="center" wrapText="1" indent="1"/>
      <protection locked="0"/>
    </xf>
    <xf numFmtId="49" fontId="13" fillId="0" borderId="6" xfId="8" applyNumberFormat="1" applyFont="1" applyBorder="1" applyAlignment="1">
      <alignment horizontal="left" vertical="center" wrapText="1" indent="1"/>
    </xf>
    <xf numFmtId="0" fontId="21" fillId="0" borderId="7" xfId="5" applyFont="1" applyBorder="1" applyAlignment="1">
      <alignment horizontal="left" wrapText="1" indent="1"/>
    </xf>
    <xf numFmtId="166" fontId="13" fillId="0" borderId="8" xfId="8" applyNumberFormat="1" applyFont="1" applyBorder="1" applyAlignment="1" applyProtection="1">
      <alignment horizontal="right" vertical="center" wrapText="1" indent="1"/>
      <protection locked="0"/>
    </xf>
    <xf numFmtId="49" fontId="13" fillId="0" borderId="26" xfId="8" applyNumberFormat="1" applyFont="1" applyBorder="1" applyAlignment="1">
      <alignment horizontal="left" vertical="center" wrapText="1" indent="1"/>
    </xf>
    <xf numFmtId="0" fontId="21" fillId="0" borderId="27" xfId="5" applyFont="1" applyBorder="1" applyAlignment="1">
      <alignment horizontal="left" wrapText="1" indent="1"/>
    </xf>
    <xf numFmtId="0" fontId="15" fillId="0" borderId="2" xfId="5" applyFont="1" applyBorder="1" applyAlignment="1">
      <alignment horizontal="left" vertical="center" wrapText="1" indent="1"/>
    </xf>
    <xf numFmtId="166" fontId="13" fillId="0" borderId="28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11" xfId="8" applyNumberFormat="1" applyFont="1" applyBorder="1" applyAlignment="1">
      <alignment horizontal="right" vertical="center" wrapText="1" indent="1"/>
    </xf>
    <xf numFmtId="166" fontId="11" fillId="0" borderId="8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28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11" xfId="8" applyNumberFormat="1" applyFont="1" applyBorder="1" applyAlignment="1" applyProtection="1">
      <alignment horizontal="right" vertical="center" wrapText="1" indent="1"/>
      <protection locked="0"/>
    </xf>
    <xf numFmtId="0" fontId="15" fillId="0" borderId="1" xfId="5" applyFont="1" applyBorder="1" applyAlignment="1">
      <alignment wrapText="1"/>
    </xf>
    <xf numFmtId="0" fontId="21" fillId="0" borderId="27" xfId="5" applyFont="1" applyBorder="1" applyAlignment="1">
      <alignment wrapText="1"/>
    </xf>
    <xf numFmtId="0" fontId="21" fillId="0" borderId="10" xfId="5" applyFont="1" applyBorder="1" applyAlignment="1">
      <alignment wrapText="1"/>
    </xf>
    <xf numFmtId="0" fontId="21" fillId="0" borderId="6" xfId="5" applyFont="1" applyBorder="1" applyAlignment="1">
      <alignment wrapText="1"/>
    </xf>
    <xf numFmtId="0" fontId="21" fillId="0" borderId="26" xfId="5" applyFont="1" applyBorder="1" applyAlignment="1">
      <alignment wrapText="1"/>
    </xf>
    <xf numFmtId="166" fontId="8" fillId="0" borderId="5" xfId="8" applyNumberFormat="1" applyFont="1" applyBorder="1" applyAlignment="1" applyProtection="1">
      <alignment horizontal="right" vertical="center" wrapText="1" indent="1"/>
      <protection locked="0"/>
    </xf>
    <xf numFmtId="0" fontId="15" fillId="0" borderId="2" xfId="5" applyFont="1" applyBorder="1" applyAlignment="1">
      <alignment wrapText="1"/>
    </xf>
    <xf numFmtId="0" fontId="15" fillId="0" borderId="13" xfId="5" applyFont="1" applyBorder="1" applyAlignment="1">
      <alignment wrapText="1"/>
    </xf>
    <xf numFmtId="0" fontId="15" fillId="0" borderId="0" xfId="5" applyFont="1" applyAlignment="1">
      <alignment wrapText="1"/>
    </xf>
    <xf numFmtId="0" fontId="8" fillId="0" borderId="2" xfId="8" applyFont="1" applyBorder="1" applyAlignment="1">
      <alignment horizontal="center" vertical="center" wrapText="1"/>
    </xf>
    <xf numFmtId="0" fontId="8" fillId="0" borderId="5" xfId="8" applyFont="1" applyBorder="1" applyAlignment="1">
      <alignment horizontal="center" vertical="center" wrapText="1"/>
    </xf>
    <xf numFmtId="0" fontId="8" fillId="0" borderId="23" xfId="8" applyFont="1" applyBorder="1" applyAlignment="1">
      <alignment horizontal="left" vertical="center" wrapText="1" indent="1"/>
    </xf>
    <xf numFmtId="0" fontId="8" fillId="0" borderId="24" xfId="8" applyFont="1" applyBorder="1" applyAlignment="1">
      <alignment vertical="center" wrapText="1"/>
    </xf>
    <xf numFmtId="166" fontId="8" fillId="0" borderId="25" xfId="8" applyNumberFormat="1" applyFont="1" applyBorder="1" applyAlignment="1">
      <alignment horizontal="right" vertical="center" wrapText="1" indent="1"/>
    </xf>
    <xf numFmtId="49" fontId="13" fillId="0" borderId="30" xfId="8" applyNumberFormat="1" applyFont="1" applyBorder="1" applyAlignment="1">
      <alignment horizontal="left" vertical="center" wrapText="1" indent="1"/>
    </xf>
    <xf numFmtId="0" fontId="13" fillId="0" borderId="31" xfId="8" applyFont="1" applyBorder="1" applyAlignment="1">
      <alignment horizontal="left" vertical="center" wrapText="1" indent="1"/>
    </xf>
    <xf numFmtId="166" fontId="13" fillId="0" borderId="32" xfId="8" applyNumberFormat="1" applyFont="1" applyBorder="1" applyAlignment="1" applyProtection="1">
      <alignment horizontal="right" vertical="center" wrapText="1" indent="1"/>
      <protection locked="0"/>
    </xf>
    <xf numFmtId="0" fontId="13" fillId="0" borderId="33" xfId="8" applyFont="1" applyBorder="1" applyAlignment="1">
      <alignment horizontal="left" vertical="center" wrapText="1" indent="1"/>
    </xf>
    <xf numFmtId="0" fontId="13" fillId="0" borderId="0" xfId="8" applyFont="1" applyAlignment="1">
      <alignment horizontal="left" vertical="center" wrapText="1" indent="1"/>
    </xf>
    <xf numFmtId="49" fontId="13" fillId="0" borderId="20" xfId="8" applyNumberFormat="1" applyFont="1" applyBorder="1" applyAlignment="1">
      <alignment horizontal="left" vertical="center" wrapText="1" indent="1"/>
    </xf>
    <xf numFmtId="0" fontId="8" fillId="0" borderId="2" xfId="8" applyFont="1" applyBorder="1" applyAlignment="1">
      <alignment vertical="center" wrapText="1"/>
    </xf>
    <xf numFmtId="0" fontId="13" fillId="0" borderId="27" xfId="8" applyFont="1" applyBorder="1" applyAlignment="1">
      <alignment horizontal="left" vertical="center" wrapText="1" indent="1"/>
    </xf>
    <xf numFmtId="0" fontId="21" fillId="0" borderId="27" xfId="5" applyFont="1" applyBorder="1" applyAlignment="1">
      <alignment horizontal="left" vertical="center" wrapText="1" indent="1"/>
    </xf>
    <xf numFmtId="166" fontId="13" fillId="0" borderId="34" xfId="8" applyNumberFormat="1" applyFont="1" applyBorder="1" applyAlignment="1" applyProtection="1">
      <alignment horizontal="right" vertical="center" wrapText="1" indent="1"/>
      <protection locked="0"/>
    </xf>
    <xf numFmtId="166" fontId="15" fillId="0" borderId="5" xfId="5" applyNumberFormat="1" applyFont="1" applyBorder="1" applyAlignment="1">
      <alignment horizontal="right" vertical="center" wrapText="1" indent="1"/>
    </xf>
    <xf numFmtId="166" fontId="18" fillId="0" borderId="5" xfId="5" quotePrefix="1" applyNumberFormat="1" applyFont="1" applyBorder="1" applyAlignment="1">
      <alignment horizontal="right" vertical="center" wrapText="1" indent="1"/>
    </xf>
    <xf numFmtId="0" fontId="23" fillId="0" borderId="0" xfId="8" applyFont="1"/>
    <xf numFmtId="0" fontId="15" fillId="0" borderId="29" xfId="5" applyFont="1" applyBorder="1" applyAlignment="1">
      <alignment horizontal="left" vertical="center" wrapText="1" indent="1"/>
    </xf>
    <xf numFmtId="0" fontId="18" fillId="0" borderId="13" xfId="5" applyFont="1" applyBorder="1" applyAlignment="1">
      <alignment horizontal="left" vertical="center" wrapText="1" indent="1"/>
    </xf>
    <xf numFmtId="0" fontId="12" fillId="0" borderId="0" xfId="8" applyAlignment="1">
      <alignment horizontal="right" vertical="center" indent="1"/>
    </xf>
    <xf numFmtId="0" fontId="5" fillId="0" borderId="0" xfId="8" applyFont="1" applyAlignment="1">
      <alignment horizontal="center" vertical="center" wrapText="1"/>
    </xf>
    <xf numFmtId="0" fontId="5" fillId="0" borderId="0" xfId="8" applyFont="1" applyAlignment="1">
      <alignment vertical="center" wrapText="1"/>
    </xf>
    <xf numFmtId="166" fontId="5" fillId="0" borderId="0" xfId="8" applyNumberFormat="1" applyFont="1" applyAlignment="1">
      <alignment horizontal="right" vertical="center" wrapText="1" indent="1"/>
    </xf>
    <xf numFmtId="166" fontId="5" fillId="0" borderId="0" xfId="5" applyNumberFormat="1" applyFont="1" applyAlignment="1">
      <alignment horizontal="centerContinuous" vertical="center" wrapText="1"/>
    </xf>
    <xf numFmtId="166" fontId="1" fillId="0" borderId="0" xfId="5" applyNumberFormat="1" applyAlignment="1">
      <alignment horizontal="centerContinuous" vertical="center"/>
    </xf>
    <xf numFmtId="166" fontId="1" fillId="0" borderId="0" xfId="5" applyNumberFormat="1" applyAlignment="1">
      <alignment horizontal="center" vertical="center" wrapText="1"/>
    </xf>
    <xf numFmtId="166" fontId="6" fillId="0" borderId="0" xfId="5" applyNumberFormat="1" applyFont="1" applyAlignment="1">
      <alignment horizontal="right" vertical="center"/>
    </xf>
    <xf numFmtId="166" fontId="4" fillId="0" borderId="1" xfId="5" applyNumberFormat="1" applyFont="1" applyBorder="1" applyAlignment="1">
      <alignment horizontal="centerContinuous" vertical="center" wrapText="1"/>
    </xf>
    <xf numFmtId="166" fontId="4" fillId="0" borderId="2" xfId="5" applyNumberFormat="1" applyFont="1" applyBorder="1" applyAlignment="1">
      <alignment horizontal="centerContinuous" vertical="center" wrapText="1"/>
    </xf>
    <xf numFmtId="166" fontId="4" fillId="0" borderId="5" xfId="5" applyNumberFormat="1" applyFont="1" applyBorder="1" applyAlignment="1">
      <alignment horizontal="centerContinuous" vertical="center" wrapText="1"/>
    </xf>
    <xf numFmtId="166" fontId="4" fillId="0" borderId="1" xfId="5" applyNumberFormat="1" applyFont="1" applyBorder="1" applyAlignment="1">
      <alignment horizontal="center" vertical="center" wrapText="1"/>
    </xf>
    <xf numFmtId="166" fontId="7" fillId="0" borderId="0" xfId="5" applyNumberFormat="1" applyFont="1" applyAlignment="1">
      <alignment horizontal="center" vertical="center" wrapText="1"/>
    </xf>
    <xf numFmtId="166" fontId="9" fillId="0" borderId="35" xfId="5" applyNumberFormat="1" applyFont="1" applyBorder="1" applyAlignment="1">
      <alignment horizontal="center" vertical="center" wrapText="1"/>
    </xf>
    <xf numFmtId="166" fontId="9" fillId="0" borderId="1" xfId="5" applyNumberFormat="1" applyFont="1" applyBorder="1" applyAlignment="1">
      <alignment horizontal="center" vertical="center" wrapText="1"/>
    </xf>
    <xf numFmtId="166" fontId="9" fillId="0" borderId="2" xfId="5" applyNumberFormat="1" applyFont="1" applyBorder="1" applyAlignment="1">
      <alignment horizontal="center" vertical="center" wrapText="1"/>
    </xf>
    <xf numFmtId="166" fontId="9" fillId="0" borderId="5" xfId="5" applyNumberFormat="1" applyFont="1" applyBorder="1" applyAlignment="1">
      <alignment horizontal="center" vertical="center" wrapText="1"/>
    </xf>
    <xf numFmtId="166" fontId="9" fillId="0" borderId="0" xfId="5" applyNumberFormat="1" applyFont="1" applyAlignment="1">
      <alignment horizontal="center" vertical="center" wrapText="1"/>
    </xf>
    <xf numFmtId="166" fontId="1" fillId="0" borderId="36" xfId="5" applyNumberFormat="1" applyBorder="1" applyAlignment="1">
      <alignment horizontal="left" vertical="center" wrapText="1" indent="1"/>
    </xf>
    <xf numFmtId="166" fontId="13" fillId="0" borderId="10" xfId="5" applyNumberFormat="1" applyFont="1" applyBorder="1" applyAlignment="1">
      <alignment horizontal="left" vertical="center" wrapText="1" indent="1"/>
    </xf>
    <xf numFmtId="166" fontId="13" fillId="0" borderId="9" xfId="5" applyNumberFormat="1" applyFont="1" applyBorder="1" applyAlignment="1" applyProtection="1">
      <alignment horizontal="right" vertical="center" wrapText="1" indent="1"/>
      <protection locked="0"/>
    </xf>
    <xf numFmtId="166" fontId="13" fillId="0" borderId="11" xfId="5" applyNumberFormat="1" applyFont="1" applyBorder="1" applyAlignment="1" applyProtection="1">
      <alignment horizontal="right" vertical="center" wrapText="1" indent="1"/>
      <protection locked="0"/>
    </xf>
    <xf numFmtId="166" fontId="1" fillId="0" borderId="37" xfId="5" applyNumberFormat="1" applyBorder="1" applyAlignment="1">
      <alignment horizontal="left" vertical="center" wrapText="1" indent="1"/>
    </xf>
    <xf numFmtId="166" fontId="13" fillId="0" borderId="6" xfId="5" applyNumberFormat="1" applyFont="1" applyBorder="1" applyAlignment="1">
      <alignment horizontal="left" vertical="center" wrapText="1" indent="1"/>
    </xf>
    <xf numFmtId="166" fontId="13" fillId="0" borderId="7" xfId="5" applyNumberFormat="1" applyFont="1" applyBorder="1" applyAlignment="1" applyProtection="1">
      <alignment horizontal="right" vertical="center" wrapText="1" indent="1"/>
      <protection locked="0"/>
    </xf>
    <xf numFmtId="166" fontId="13" fillId="0" borderId="38" xfId="5" applyNumberFormat="1" applyFont="1" applyBorder="1" applyAlignment="1">
      <alignment horizontal="left" vertical="center" wrapText="1" indent="1"/>
    </xf>
    <xf numFmtId="166" fontId="13" fillId="0" borderId="39" xfId="5" applyNumberFormat="1" applyFont="1" applyBorder="1" applyAlignment="1" applyProtection="1">
      <alignment horizontal="right" vertical="center" wrapText="1" indent="1"/>
      <protection locked="0"/>
    </xf>
    <xf numFmtId="166" fontId="13" fillId="0" borderId="6" xfId="5" applyNumberFormat="1" applyFont="1" applyBorder="1" applyAlignment="1" applyProtection="1">
      <alignment horizontal="left" vertical="center" wrapText="1" indent="1"/>
      <protection locked="0"/>
    </xf>
    <xf numFmtId="166" fontId="11" fillId="0" borderId="0" xfId="5" applyNumberFormat="1" applyFont="1" applyAlignment="1" applyProtection="1">
      <alignment horizontal="left" vertical="center" wrapText="1" indent="1"/>
      <protection locked="0"/>
    </xf>
    <xf numFmtId="166" fontId="13" fillId="0" borderId="26" xfId="5" applyNumberFormat="1" applyFont="1" applyBorder="1" applyAlignment="1" applyProtection="1">
      <alignment horizontal="left" vertical="center" wrapText="1" indent="1"/>
      <protection locked="0"/>
    </xf>
    <xf numFmtId="166" fontId="13" fillId="0" borderId="27" xfId="5" applyNumberFormat="1" applyFont="1" applyBorder="1" applyAlignment="1" applyProtection="1">
      <alignment horizontal="right" vertical="center" wrapText="1" indent="1"/>
      <protection locked="0"/>
    </xf>
    <xf numFmtId="166" fontId="13" fillId="0" borderId="28" xfId="5" applyNumberFormat="1" applyFont="1" applyBorder="1" applyAlignment="1" applyProtection="1">
      <alignment horizontal="right" vertical="center" wrapText="1" indent="1"/>
      <protection locked="0"/>
    </xf>
    <xf numFmtId="166" fontId="25" fillId="0" borderId="35" xfId="5" applyNumberFormat="1" applyFont="1" applyBorder="1" applyAlignment="1">
      <alignment horizontal="left" vertical="center" wrapText="1" indent="1"/>
    </xf>
    <xf numFmtId="166" fontId="9" fillId="0" borderId="1" xfId="5" applyNumberFormat="1" applyFont="1" applyBorder="1" applyAlignment="1">
      <alignment horizontal="left" vertical="center" wrapText="1" indent="1"/>
    </xf>
    <xf numFmtId="166" fontId="9" fillId="0" borderId="2" xfId="5" applyNumberFormat="1" applyFont="1" applyBorder="1" applyAlignment="1">
      <alignment horizontal="right" vertical="center" wrapText="1" indent="1"/>
    </xf>
    <xf numFmtId="166" fontId="1" fillId="0" borderId="40" xfId="5" applyNumberFormat="1" applyBorder="1" applyAlignment="1">
      <alignment horizontal="left" vertical="center" wrapText="1" indent="1"/>
    </xf>
    <xf numFmtId="166" fontId="11" fillId="0" borderId="20" xfId="5" applyNumberFormat="1" applyFont="1" applyBorder="1" applyAlignment="1">
      <alignment horizontal="left" vertical="center" wrapText="1" indent="1"/>
    </xf>
    <xf numFmtId="166" fontId="26" fillId="0" borderId="21" xfId="5" applyNumberFormat="1" applyFont="1" applyBorder="1" applyAlignment="1">
      <alignment horizontal="right" vertical="center" wrapText="1" indent="1"/>
    </xf>
    <xf numFmtId="166" fontId="11" fillId="0" borderId="6" xfId="5" applyNumberFormat="1" applyFont="1" applyBorder="1" applyAlignment="1">
      <alignment horizontal="left" vertical="center" wrapText="1" indent="1"/>
    </xf>
    <xf numFmtId="166" fontId="11" fillId="0" borderId="7" xfId="5" applyNumberFormat="1" applyFont="1" applyBorder="1" applyAlignment="1" applyProtection="1">
      <alignment horizontal="right" vertical="center" wrapText="1" indent="1"/>
      <protection locked="0"/>
    </xf>
    <xf numFmtId="166" fontId="26" fillId="0" borderId="7" xfId="5" applyNumberFormat="1" applyFont="1" applyBorder="1" applyAlignment="1">
      <alignment horizontal="right" vertical="center" wrapText="1" indent="1"/>
    </xf>
    <xf numFmtId="166" fontId="11" fillId="0" borderId="21" xfId="5" applyNumberFormat="1" applyFont="1" applyBorder="1" applyAlignment="1" applyProtection="1">
      <alignment horizontal="right" vertical="center" wrapText="1" indent="1"/>
      <protection locked="0"/>
    </xf>
    <xf numFmtId="166" fontId="25" fillId="0" borderId="1" xfId="5" applyNumberFormat="1" applyFont="1" applyBorder="1" applyAlignment="1">
      <alignment horizontal="left" vertical="center" wrapText="1" indent="1"/>
    </xf>
    <xf numFmtId="166" fontId="25" fillId="0" borderId="15" xfId="5" applyNumberFormat="1" applyFont="1" applyBorder="1" applyAlignment="1">
      <alignment horizontal="right" vertical="center" wrapText="1" indent="1"/>
    </xf>
    <xf numFmtId="166" fontId="13" fillId="0" borderId="20" xfId="5" applyNumberFormat="1" applyFont="1" applyBorder="1" applyAlignment="1" applyProtection="1">
      <alignment horizontal="left" vertical="center" wrapText="1" indent="1"/>
      <protection locked="0"/>
    </xf>
    <xf numFmtId="166" fontId="13" fillId="0" borderId="41" xfId="5" applyNumberFormat="1" applyFont="1" applyBorder="1" applyAlignment="1" applyProtection="1">
      <alignment horizontal="right" vertical="center" wrapText="1" indent="1"/>
      <protection locked="0"/>
    </xf>
    <xf numFmtId="166" fontId="13" fillId="0" borderId="20" xfId="5" applyNumberFormat="1" applyFont="1" applyBorder="1" applyAlignment="1">
      <alignment horizontal="left" vertical="center" wrapText="1" indent="1"/>
    </xf>
    <xf numFmtId="166" fontId="13" fillId="0" borderId="12" xfId="5" applyNumberFormat="1" applyFont="1" applyBorder="1" applyAlignment="1" applyProtection="1">
      <alignment horizontal="right" vertical="center" wrapText="1" indent="1"/>
      <protection locked="0"/>
    </xf>
    <xf numFmtId="166" fontId="26" fillId="0" borderId="20" xfId="5" applyNumberFormat="1" applyFont="1" applyBorder="1" applyAlignment="1">
      <alignment horizontal="left" vertical="center" wrapText="1" indent="1"/>
    </xf>
    <xf numFmtId="166" fontId="26" fillId="0" borderId="9" xfId="5" applyNumberFormat="1" applyFont="1" applyBorder="1" applyAlignment="1">
      <alignment horizontal="right" vertical="center" wrapText="1" indent="1"/>
    </xf>
    <xf numFmtId="166" fontId="11" fillId="0" borderId="6" xfId="5" applyNumberFormat="1" applyFont="1" applyBorder="1" applyAlignment="1">
      <alignment horizontal="left" vertical="center" wrapText="1" indent="2"/>
    </xf>
    <xf numFmtId="166" fontId="11" fillId="0" borderId="7" xfId="5" applyNumberFormat="1" applyFont="1" applyBorder="1" applyAlignment="1">
      <alignment horizontal="left" vertical="center" wrapText="1" indent="2"/>
    </xf>
    <xf numFmtId="166" fontId="26" fillId="0" borderId="7" xfId="5" applyNumberFormat="1" applyFont="1" applyBorder="1" applyAlignment="1">
      <alignment horizontal="left" vertical="center" wrapText="1" indent="1"/>
    </xf>
    <xf numFmtId="166" fontId="11" fillId="0" borderId="10" xfId="5" applyNumberFormat="1" applyFont="1" applyBorder="1" applyAlignment="1">
      <alignment horizontal="left" vertical="center" wrapText="1" indent="1"/>
    </xf>
    <xf numFmtId="166" fontId="11" fillId="0" borderId="10" xfId="5" applyNumberFormat="1" applyFont="1" applyBorder="1" applyAlignment="1" applyProtection="1">
      <alignment horizontal="left" vertical="center" wrapText="1" indent="1"/>
      <protection locked="0"/>
    </xf>
    <xf numFmtId="166" fontId="13" fillId="0" borderId="10" xfId="5" applyNumberFormat="1" applyFont="1" applyBorder="1" applyAlignment="1" applyProtection="1">
      <alignment horizontal="left" vertical="center" wrapText="1" indent="1"/>
      <protection locked="0"/>
    </xf>
    <xf numFmtId="166" fontId="13" fillId="0" borderId="10" xfId="5" applyNumberFormat="1" applyFont="1" applyBorder="1" applyAlignment="1">
      <alignment horizontal="left" vertical="center" wrapText="1" indent="2"/>
    </xf>
    <xf numFmtId="166" fontId="13" fillId="0" borderId="26" xfId="5" applyNumberFormat="1" applyFont="1" applyBorder="1" applyAlignment="1">
      <alignment horizontal="left" vertical="center" wrapText="1" indent="2"/>
    </xf>
    <xf numFmtId="0" fontId="4" fillId="0" borderId="16" xfId="8" applyFont="1" applyBorder="1" applyAlignment="1">
      <alignment horizontal="center" vertical="center" wrapText="1"/>
    </xf>
    <xf numFmtId="166" fontId="8" fillId="0" borderId="15" xfId="8" applyNumberFormat="1" applyFont="1" applyBorder="1" applyAlignment="1">
      <alignment horizontal="right" vertical="center" wrapText="1" indent="1"/>
    </xf>
    <xf numFmtId="166" fontId="13" fillId="0" borderId="42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42" xfId="8" applyNumberFormat="1" applyFont="1" applyBorder="1" applyAlignment="1">
      <alignment horizontal="right" vertical="center" wrapText="1" indent="1"/>
    </xf>
    <xf numFmtId="0" fontId="8" fillId="0" borderId="46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4" fillId="0" borderId="46" xfId="5" applyFont="1" applyBorder="1" applyAlignment="1">
      <alignment horizontal="center" vertical="center" wrapText="1"/>
    </xf>
    <xf numFmtId="0" fontId="9" fillId="0" borderId="18" xfId="5" applyFont="1" applyBorder="1" applyAlignment="1">
      <alignment horizontal="left" vertical="center" wrapText="1" indent="1"/>
    </xf>
    <xf numFmtId="0" fontId="13" fillId="0" borderId="47" xfId="8" applyFont="1" applyBorder="1" applyAlignment="1">
      <alignment horizontal="left" vertical="center" wrapText="1" indent="1"/>
    </xf>
    <xf numFmtId="0" fontId="13" fillId="0" borderId="39" xfId="8" applyFont="1" applyBorder="1" applyAlignment="1">
      <alignment horizontal="left" vertical="center" wrapText="1" indent="1"/>
    </xf>
    <xf numFmtId="0" fontId="9" fillId="0" borderId="18" xfId="8" applyFont="1" applyBorder="1" applyAlignment="1">
      <alignment horizontal="left" vertical="center" wrapText="1" indent="1"/>
    </xf>
    <xf numFmtId="0" fontId="11" fillId="0" borderId="47" xfId="8" applyFont="1" applyBorder="1" applyAlignment="1">
      <alignment horizontal="left" vertical="center" wrapText="1" indent="1"/>
    </xf>
    <xf numFmtId="0" fontId="11" fillId="0" borderId="39" xfId="8" applyFont="1" applyBorder="1" applyAlignment="1">
      <alignment horizontal="left" vertical="center" wrapText="1" indent="1"/>
    </xf>
    <xf numFmtId="0" fontId="11" fillId="0" borderId="48" xfId="8" applyFont="1" applyBorder="1" applyAlignment="1">
      <alignment horizontal="left" vertical="center" wrapText="1" indent="1"/>
    </xf>
    <xf numFmtId="0" fontId="16" fillId="0" borderId="49" xfId="5" applyFont="1" applyBorder="1" applyAlignment="1">
      <alignment horizontal="left" wrapText="1" indent="1"/>
    </xf>
    <xf numFmtId="0" fontId="8" fillId="0" borderId="50" xfId="5" applyFont="1" applyBorder="1" applyAlignment="1">
      <alignment horizontal="center" vertical="center" wrapText="1"/>
    </xf>
    <xf numFmtId="166" fontId="9" fillId="0" borderId="35" xfId="5" applyNumberFormat="1" applyFont="1" applyBorder="1" applyAlignment="1">
      <alignment horizontal="right" vertical="center" wrapText="1" indent="1"/>
    </xf>
    <xf numFmtId="166" fontId="13" fillId="0" borderId="37" xfId="5" applyNumberFormat="1" applyFont="1" applyBorder="1" applyAlignment="1" applyProtection="1">
      <alignment horizontal="right" vertical="center" wrapText="1" indent="1"/>
      <protection locked="0"/>
    </xf>
    <xf numFmtId="166" fontId="9" fillId="0" borderId="35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36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40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51" xfId="5" applyNumberFormat="1" applyFont="1" applyBorder="1" applyAlignment="1" applyProtection="1">
      <alignment horizontal="right" vertical="center" wrapText="1" indent="1"/>
      <protection locked="0"/>
    </xf>
    <xf numFmtId="166" fontId="8" fillId="0" borderId="35" xfId="5" applyNumberFormat="1" applyFont="1" applyBorder="1" applyAlignment="1">
      <alignment horizontal="right" vertical="center" wrapText="1" indent="1"/>
    </xf>
    <xf numFmtId="166" fontId="11" fillId="0" borderId="37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28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5" xfId="5" applyNumberFormat="1" applyFont="1" applyBorder="1" applyAlignment="1" applyProtection="1">
      <alignment horizontal="right" vertical="center" wrapText="1" indent="1"/>
      <protection locked="0"/>
    </xf>
    <xf numFmtId="49" fontId="9" fillId="0" borderId="1" xfId="5" applyNumberFormat="1" applyFont="1" applyBorder="1" applyAlignment="1">
      <alignment horizontal="center" vertical="center" wrapText="1"/>
    </xf>
    <xf numFmtId="166" fontId="11" fillId="0" borderId="35" xfId="5" applyNumberFormat="1" applyFont="1" applyBorder="1" applyAlignment="1" applyProtection="1">
      <alignment horizontal="right" vertical="center" wrapText="1" indent="1"/>
      <protection locked="0"/>
    </xf>
    <xf numFmtId="0" fontId="4" fillId="0" borderId="49" xfId="5" applyFont="1" applyBorder="1" applyAlignment="1">
      <alignment horizontal="center" vertical="center" wrapText="1"/>
    </xf>
    <xf numFmtId="0" fontId="4" fillId="0" borderId="17" xfId="5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166" fontId="9" fillId="0" borderId="0" xfId="5" applyNumberFormat="1" applyFont="1" applyAlignment="1">
      <alignment horizontal="right" vertical="center" wrapText="1" indent="1"/>
    </xf>
    <xf numFmtId="166" fontId="13" fillId="0" borderId="0" xfId="5" applyNumberFormat="1" applyFont="1" applyAlignment="1" applyProtection="1">
      <alignment horizontal="right" vertical="center" wrapText="1" indent="1"/>
      <protection locked="0"/>
    </xf>
    <xf numFmtId="166" fontId="9" fillId="0" borderId="0" xfId="5" applyNumberFormat="1" applyFont="1" applyAlignment="1" applyProtection="1">
      <alignment horizontal="right" vertical="center" wrapText="1" indent="1"/>
      <protection locked="0"/>
    </xf>
    <xf numFmtId="166" fontId="11" fillId="0" borderId="0" xfId="5" applyNumberFormat="1" applyFont="1" applyAlignment="1" applyProtection="1">
      <alignment horizontal="right" vertical="center" wrapText="1" indent="1"/>
      <protection locked="0"/>
    </xf>
    <xf numFmtId="3" fontId="7" fillId="0" borderId="0" xfId="5" applyNumberFormat="1" applyFont="1" applyAlignment="1" applyProtection="1">
      <alignment horizontal="right" vertical="center" wrapText="1" indent="1"/>
      <protection locked="0"/>
    </xf>
    <xf numFmtId="0" fontId="4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3" fillId="0" borderId="6" xfId="8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9" fontId="13" fillId="0" borderId="26" xfId="8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166" fontId="13" fillId="0" borderId="12" xfId="8" applyNumberFormat="1" applyFont="1" applyBorder="1" applyAlignment="1" applyProtection="1">
      <alignment horizontal="right" vertical="center" wrapText="1" indent="1"/>
      <protection locked="0"/>
    </xf>
    <xf numFmtId="166" fontId="13" fillId="2" borderId="8" xfId="8" applyNumberFormat="1" applyFont="1" applyFill="1" applyBorder="1" applyAlignment="1">
      <alignment horizontal="right" vertical="center" wrapText="1" indent="1"/>
    </xf>
    <xf numFmtId="166" fontId="13" fillId="2" borderId="28" xfId="8" applyNumberFormat="1" applyFont="1" applyFill="1" applyBorder="1" applyAlignment="1">
      <alignment horizontal="right" vertical="center" wrapText="1" indent="1"/>
    </xf>
    <xf numFmtId="0" fontId="4" fillId="0" borderId="2" xfId="0" applyFont="1" applyBorder="1" applyAlignment="1">
      <alignment horizontal="center" vertical="center" wrapText="1"/>
    </xf>
    <xf numFmtId="166" fontId="12" fillId="0" borderId="0" xfId="8" applyNumberFormat="1" applyAlignment="1">
      <alignment horizontal="right" vertical="center" indent="1"/>
    </xf>
    <xf numFmtId="0" fontId="8" fillId="0" borderId="16" xfId="8" applyFont="1" applyBorder="1" applyAlignment="1">
      <alignment horizontal="left" vertical="center" wrapText="1" indent="1"/>
    </xf>
    <xf numFmtId="49" fontId="13" fillId="0" borderId="54" xfId="8" applyNumberFormat="1" applyFont="1" applyBorder="1" applyAlignment="1">
      <alignment horizontal="left" vertical="center" wrapText="1" indent="1"/>
    </xf>
    <xf numFmtId="49" fontId="13" fillId="0" borderId="33" xfId="8" applyNumberFormat="1" applyFont="1" applyBorder="1" applyAlignment="1">
      <alignment horizontal="left" vertical="center" wrapText="1" indent="1"/>
    </xf>
    <xf numFmtId="49" fontId="13" fillId="0" borderId="60" xfId="8" applyNumberFormat="1" applyFont="1" applyBorder="1" applyAlignment="1">
      <alignment horizontal="left" vertical="center" wrapText="1" indent="1"/>
    </xf>
    <xf numFmtId="0" fontId="15" fillId="0" borderId="61" xfId="5" applyFont="1" applyBorder="1" applyAlignment="1">
      <alignment wrapText="1"/>
    </xf>
    <xf numFmtId="0" fontId="8" fillId="0" borderId="62" xfId="8" applyFont="1" applyBorder="1" applyAlignment="1">
      <alignment horizontal="left" vertical="center" wrapText="1" indent="1"/>
    </xf>
    <xf numFmtId="49" fontId="13" fillId="0" borderId="63" xfId="8" applyNumberFormat="1" applyFont="1" applyBorder="1" applyAlignment="1">
      <alignment horizontal="left" vertical="center" wrapText="1" indent="1"/>
    </xf>
    <xf numFmtId="49" fontId="13" fillId="0" borderId="64" xfId="8" applyNumberFormat="1" applyFont="1" applyBorder="1" applyAlignment="1">
      <alignment horizontal="left" vertical="center" wrapText="1" indent="1"/>
    </xf>
    <xf numFmtId="0" fontId="15" fillId="0" borderId="61" xfId="5" applyFont="1" applyBorder="1" applyAlignment="1">
      <alignment horizontal="left" vertical="center" wrapText="1" indent="1"/>
    </xf>
    <xf numFmtId="49" fontId="13" fillId="0" borderId="55" xfId="8" applyNumberFormat="1" applyFont="1" applyBorder="1" applyAlignment="1">
      <alignment horizontal="left" vertical="center" wrapText="1" indent="1"/>
    </xf>
    <xf numFmtId="49" fontId="13" fillId="0" borderId="7" xfId="8" applyNumberFormat="1" applyFont="1" applyBorder="1" applyAlignment="1">
      <alignment horizontal="left" vertical="center" wrapText="1" indent="1"/>
    </xf>
    <xf numFmtId="166" fontId="13" fillId="0" borderId="65" xfId="8" applyNumberFormat="1" applyFont="1" applyBorder="1" applyAlignment="1" applyProtection="1">
      <alignment horizontal="right" vertical="center" wrapText="1" indent="1"/>
      <protection locked="0"/>
    </xf>
    <xf numFmtId="0" fontId="21" fillId="0" borderId="47" xfId="5" applyFont="1" applyBorder="1" applyAlignment="1">
      <alignment horizontal="left" wrapText="1" indent="1"/>
    </xf>
    <xf numFmtId="0" fontId="21" fillId="0" borderId="39" xfId="5" applyFont="1" applyBorder="1" applyAlignment="1">
      <alignment horizontal="left" wrapText="1" indent="1"/>
    </xf>
    <xf numFmtId="0" fontId="21" fillId="0" borderId="67" xfId="5" applyFont="1" applyBorder="1" applyAlignment="1">
      <alignment horizontal="left" wrapText="1" indent="1"/>
    </xf>
    <xf numFmtId="166" fontId="13" fillId="0" borderId="36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37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37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53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68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51" xfId="8" applyNumberFormat="1" applyFont="1" applyBorder="1" applyAlignment="1" applyProtection="1">
      <alignment horizontal="right" vertical="center" wrapText="1" indent="1"/>
      <protection locked="0"/>
    </xf>
    <xf numFmtId="0" fontId="8" fillId="0" borderId="18" xfId="8" applyFont="1" applyBorder="1" applyAlignment="1">
      <alignment horizontal="left" vertical="center" wrapText="1" indent="1"/>
    </xf>
    <xf numFmtId="0" fontId="21" fillId="0" borderId="47" xfId="0" applyFont="1" applyBorder="1" applyAlignment="1">
      <alignment horizontal="left" wrapText="1" indent="1"/>
    </xf>
    <xf numFmtId="0" fontId="21" fillId="0" borderId="39" xfId="0" applyFont="1" applyBorder="1" applyAlignment="1">
      <alignment horizontal="left" wrapText="1" indent="1"/>
    </xf>
    <xf numFmtId="0" fontId="21" fillId="0" borderId="67" xfId="0" applyFont="1" applyBorder="1" applyAlignment="1">
      <alignment horizontal="left" wrapText="1" indent="1"/>
    </xf>
    <xf numFmtId="0" fontId="15" fillId="0" borderId="18" xfId="0" applyFont="1" applyBorder="1" applyAlignment="1">
      <alignment horizontal="left" vertical="center" wrapText="1" indent="1"/>
    </xf>
    <xf numFmtId="0" fontId="21" fillId="0" borderId="67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48" xfId="0" applyFont="1" applyBorder="1" applyAlignment="1">
      <alignment wrapText="1"/>
    </xf>
    <xf numFmtId="166" fontId="8" fillId="0" borderId="35" xfId="8" applyNumberFormat="1" applyFont="1" applyBorder="1" applyAlignment="1">
      <alignment horizontal="right" vertical="center" wrapText="1" indent="1"/>
    </xf>
    <xf numFmtId="166" fontId="13" fillId="2" borderId="37" xfId="8" applyNumberFormat="1" applyFont="1" applyFill="1" applyBorder="1" applyAlignment="1">
      <alignment horizontal="right" vertical="center" wrapText="1" indent="1"/>
    </xf>
    <xf numFmtId="166" fontId="13" fillId="2" borderId="53" xfId="8" applyNumberFormat="1" applyFont="1" applyFill="1" applyBorder="1" applyAlignment="1">
      <alignment horizontal="right" vertical="center" wrapText="1" indent="1"/>
    </xf>
    <xf numFmtId="166" fontId="13" fillId="0" borderId="53" xfId="8" applyNumberFormat="1" applyFont="1" applyBorder="1" applyAlignment="1" applyProtection="1">
      <alignment horizontal="right" vertical="center" wrapText="1" indent="1"/>
      <protection locked="0"/>
    </xf>
    <xf numFmtId="166" fontId="9" fillId="0" borderId="35" xfId="8" applyNumberFormat="1" applyFont="1" applyBorder="1" applyAlignment="1">
      <alignment horizontal="right" vertical="center" wrapText="1" indent="1"/>
    </xf>
    <xf numFmtId="166" fontId="13" fillId="0" borderId="36" xfId="8" applyNumberFormat="1" applyFont="1" applyBorder="1" applyAlignment="1">
      <alignment horizontal="right" vertical="center" wrapText="1" indent="1"/>
    </xf>
    <xf numFmtId="166" fontId="11" fillId="0" borderId="36" xfId="8" applyNumberFormat="1" applyFont="1" applyBorder="1" applyAlignment="1" applyProtection="1">
      <alignment horizontal="right" vertical="center" wrapText="1" indent="1"/>
      <protection locked="0"/>
    </xf>
    <xf numFmtId="166" fontId="8" fillId="0" borderId="35" xfId="8" applyNumberFormat="1" applyFont="1" applyBorder="1" applyAlignment="1" applyProtection="1">
      <alignment horizontal="right" vertical="center" wrapText="1" indent="1"/>
      <protection locked="0"/>
    </xf>
    <xf numFmtId="0" fontId="13" fillId="0" borderId="59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13" fillId="0" borderId="41" xfId="8" applyFont="1" applyBorder="1" applyAlignment="1">
      <alignment horizontal="left" vertical="center" wrapText="1" indent="1"/>
    </xf>
    <xf numFmtId="0" fontId="13" fillId="0" borderId="67" xfId="8" applyFont="1" applyBorder="1" applyAlignment="1">
      <alignment horizontal="left" vertical="center" wrapText="1" indent="1"/>
    </xf>
    <xf numFmtId="0" fontId="4" fillId="0" borderId="18" xfId="5" applyFont="1" applyBorder="1" applyAlignment="1">
      <alignment horizontal="left" vertical="center" wrapText="1" indent="1"/>
    </xf>
    <xf numFmtId="166" fontId="11" fillId="0" borderId="42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19" xfId="5" applyNumberFormat="1" applyFont="1" applyBorder="1" applyAlignment="1" applyProtection="1">
      <alignment horizontal="right" vertical="center" wrapText="1" indent="1"/>
      <protection locked="0"/>
    </xf>
    <xf numFmtId="166" fontId="13" fillId="0" borderId="40" xfId="8" applyNumberFormat="1" applyFont="1" applyBorder="1" applyAlignment="1" applyProtection="1">
      <alignment horizontal="right" vertical="center" wrapText="1" indent="1"/>
      <protection locked="0"/>
    </xf>
    <xf numFmtId="166" fontId="15" fillId="0" borderId="35" xfId="0" applyNumberFormat="1" applyFont="1" applyBorder="1" applyAlignment="1">
      <alignment horizontal="right" vertical="center" wrapText="1" indent="1"/>
    </xf>
    <xf numFmtId="166" fontId="18" fillId="0" borderId="35" xfId="0" quotePrefix="1" applyNumberFormat="1" applyFont="1" applyBorder="1" applyAlignment="1">
      <alignment horizontal="right" vertical="center" wrapText="1" indent="1"/>
    </xf>
    <xf numFmtId="0" fontId="2" fillId="0" borderId="0" xfId="7" applyFont="1"/>
    <xf numFmtId="0" fontId="5" fillId="0" borderId="0" xfId="7" applyFont="1" applyAlignment="1">
      <alignment horizontal="center"/>
    </xf>
    <xf numFmtId="0" fontId="5" fillId="3" borderId="62" xfId="7" applyFont="1" applyFill="1" applyBorder="1" applyAlignment="1">
      <alignment horizontal="center" vertical="top" wrapText="1"/>
    </xf>
    <xf numFmtId="0" fontId="5" fillId="3" borderId="64" xfId="7" applyFont="1" applyFill="1" applyBorder="1" applyAlignment="1">
      <alignment horizontal="center" vertical="top" wrapText="1"/>
    </xf>
    <xf numFmtId="167" fontId="2" fillId="0" borderId="0" xfId="3" applyNumberFormat="1" applyFont="1"/>
    <xf numFmtId="0" fontId="5" fillId="3" borderId="61" xfId="7" applyFont="1" applyFill="1" applyBorder="1" applyAlignment="1">
      <alignment horizontal="center" vertical="top" wrapText="1"/>
    </xf>
    <xf numFmtId="0" fontId="5" fillId="0" borderId="20" xfId="7" applyFont="1" applyBorder="1" applyAlignment="1">
      <alignment horizontal="center" vertical="top" wrapText="1"/>
    </xf>
    <xf numFmtId="0" fontId="2" fillId="0" borderId="0" xfId="7" applyFont="1" applyAlignment="1">
      <alignment horizontal="center" vertical="top" wrapText="1"/>
    </xf>
    <xf numFmtId="0" fontId="2" fillId="0" borderId="21" xfId="7" applyFont="1" applyBorder="1" applyAlignment="1">
      <alignment horizontal="center" vertical="top" wrapText="1"/>
    </xf>
    <xf numFmtId="0" fontId="5" fillId="0" borderId="0" xfId="7" applyFont="1" applyAlignment="1">
      <alignment vertical="top" wrapText="1"/>
    </xf>
    <xf numFmtId="167" fontId="2" fillId="0" borderId="12" xfId="3" applyNumberFormat="1" applyFont="1" applyBorder="1" applyAlignment="1">
      <alignment horizontal="center" vertical="top" wrapText="1"/>
    </xf>
    <xf numFmtId="0" fontId="5" fillId="0" borderId="0" xfId="7" applyFont="1" applyAlignment="1">
      <alignment horizontal="center" vertical="top" wrapText="1"/>
    </xf>
    <xf numFmtId="0" fontId="2" fillId="0" borderId="0" xfId="7" applyFont="1" applyAlignment="1">
      <alignment vertical="top" wrapText="1"/>
    </xf>
    <xf numFmtId="167" fontId="2" fillId="0" borderId="0" xfId="7" applyNumberFormat="1" applyFont="1"/>
    <xf numFmtId="0" fontId="2" fillId="0" borderId="6" xfId="7" applyFont="1" applyBorder="1" applyAlignment="1">
      <alignment horizontal="center" vertical="top" wrapText="1"/>
    </xf>
    <xf numFmtId="0" fontId="2" fillId="0" borderId="59" xfId="7" applyFont="1" applyBorder="1" applyAlignment="1">
      <alignment horizontal="center" vertical="top" wrapText="1"/>
    </xf>
    <xf numFmtId="0" fontId="2" fillId="0" borderId="7" xfId="7" applyFont="1" applyBorder="1" applyAlignment="1">
      <alignment horizontal="center" vertical="top" wrapText="1"/>
    </xf>
    <xf numFmtId="0" fontId="5" fillId="0" borderId="59" xfId="7" applyFont="1" applyBorder="1" applyAlignment="1">
      <alignment vertical="top" wrapText="1"/>
    </xf>
    <xf numFmtId="167" fontId="5" fillId="0" borderId="8" xfId="3" applyNumberFormat="1" applyFont="1" applyBorder="1" applyAlignment="1">
      <alignment horizontal="center" vertical="top" wrapText="1"/>
    </xf>
    <xf numFmtId="0" fontId="2" fillId="0" borderId="26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center" vertical="top" wrapText="1"/>
    </xf>
    <xf numFmtId="0" fontId="2" fillId="0" borderId="38" xfId="7" applyFont="1" applyBorder="1" applyAlignment="1">
      <alignment horizontal="center" vertical="top" wrapText="1"/>
    </xf>
    <xf numFmtId="0" fontId="2" fillId="0" borderId="41" xfId="7" applyFont="1" applyBorder="1" applyAlignment="1">
      <alignment horizontal="center" vertical="top" wrapText="1"/>
    </xf>
    <xf numFmtId="0" fontId="2" fillId="0" borderId="41" xfId="7" applyFont="1" applyBorder="1" applyAlignment="1">
      <alignment vertical="top" wrapText="1"/>
    </xf>
    <xf numFmtId="167" fontId="2" fillId="0" borderId="11" xfId="3" applyNumberFormat="1" applyFont="1" applyBorder="1" applyAlignment="1">
      <alignment horizontal="center" vertical="top" wrapText="1"/>
    </xf>
    <xf numFmtId="167" fontId="2" fillId="0" borderId="40" xfId="3" applyNumberFormat="1" applyFont="1" applyBorder="1" applyAlignment="1">
      <alignment horizontal="center" vertical="center" wrapText="1"/>
    </xf>
    <xf numFmtId="167" fontId="2" fillId="0" borderId="0" xfId="3" applyNumberFormat="1" applyFont="1" applyAlignment="1">
      <alignment horizontal="center" vertical="center" wrapText="1"/>
    </xf>
    <xf numFmtId="0" fontId="2" fillId="0" borderId="0" xfId="5" applyFont="1"/>
    <xf numFmtId="167" fontId="2" fillId="0" borderId="28" xfId="3" applyNumberFormat="1" applyFont="1" applyBorder="1" applyAlignment="1">
      <alignment horizontal="center" vertical="top" wrapText="1"/>
    </xf>
    <xf numFmtId="0" fontId="2" fillId="0" borderId="17" xfId="7" applyFont="1" applyBorder="1" applyAlignment="1">
      <alignment horizontal="center" vertical="top" wrapText="1"/>
    </xf>
    <xf numFmtId="0" fontId="2" fillId="0" borderId="49" xfId="7" applyFont="1" applyBorder="1" applyAlignment="1">
      <alignment horizontal="center" vertical="top" wrapText="1"/>
    </xf>
    <xf numFmtId="0" fontId="5" fillId="0" borderId="49" xfId="7" applyFont="1" applyBorder="1" applyAlignment="1">
      <alignment vertical="top" wrapText="1"/>
    </xf>
    <xf numFmtId="167" fontId="5" fillId="0" borderId="5" xfId="3" applyNumberFormat="1" applyFont="1" applyBorder="1" applyAlignment="1">
      <alignment horizontal="center" vertical="top" wrapText="1"/>
    </xf>
    <xf numFmtId="167" fontId="2" fillId="0" borderId="65" xfId="7" applyNumberFormat="1" applyFont="1" applyBorder="1" applyAlignment="1">
      <alignment horizontal="center" vertical="top" wrapText="1"/>
    </xf>
    <xf numFmtId="0" fontId="23" fillId="0" borderId="50" xfId="7" applyFont="1" applyBorder="1" applyAlignment="1">
      <alignment horizontal="center" vertical="top" wrapText="1"/>
    </xf>
    <xf numFmtId="0" fontId="2" fillId="0" borderId="24" xfId="7" applyFont="1" applyBorder="1" applyAlignment="1">
      <alignment horizontal="center" vertical="top" wrapText="1"/>
    </xf>
    <xf numFmtId="167" fontId="5" fillId="0" borderId="25" xfId="3" applyNumberFormat="1" applyFont="1" applyBorder="1" applyAlignment="1">
      <alignment horizontal="center" vertical="top" wrapText="1"/>
    </xf>
    <xf numFmtId="0" fontId="29" fillId="0" borderId="41" xfId="5" applyFont="1" applyBorder="1"/>
    <xf numFmtId="167" fontId="5" fillId="0" borderId="12" xfId="3" applyNumberFormat="1" applyFont="1" applyBorder="1" applyAlignment="1">
      <alignment horizontal="center" vertical="top" wrapText="1"/>
    </xf>
    <xf numFmtId="0" fontId="12" fillId="0" borderId="21" xfId="7" applyFont="1" applyBorder="1" applyAlignment="1">
      <alignment horizontal="center" vertical="top" wrapText="1"/>
    </xf>
    <xf numFmtId="0" fontId="12" fillId="0" borderId="41" xfId="7" applyFont="1" applyBorder="1" applyAlignment="1">
      <alignment vertical="top" wrapText="1"/>
    </xf>
    <xf numFmtId="167" fontId="12" fillId="0" borderId="12" xfId="3" applyNumberFormat="1" applyFont="1" applyBorder="1" applyAlignment="1">
      <alignment horizontal="center" vertical="top" wrapText="1"/>
    </xf>
    <xf numFmtId="0" fontId="5" fillId="0" borderId="23" xfId="7" applyFont="1" applyBorder="1" applyAlignment="1">
      <alignment horizontal="center" vertical="top" wrapText="1"/>
    </xf>
    <xf numFmtId="0" fontId="2" fillId="0" borderId="43" xfId="7" applyFont="1" applyBorder="1" applyAlignment="1">
      <alignment horizontal="center" vertical="top" wrapText="1"/>
    </xf>
    <xf numFmtId="0" fontId="5" fillId="0" borderId="43" xfId="7" applyFont="1" applyBorder="1" applyAlignment="1">
      <alignment horizontal="left" vertical="center" wrapText="1"/>
    </xf>
    <xf numFmtId="167" fontId="2" fillId="0" borderId="66" xfId="3" applyNumberFormat="1" applyFont="1" applyBorder="1" applyAlignment="1">
      <alignment horizontal="center" vertical="center" wrapText="1"/>
    </xf>
    <xf numFmtId="0" fontId="2" fillId="0" borderId="0" xfId="7" applyFont="1" applyAlignment="1">
      <alignment horizontal="left" vertical="center" wrapText="1"/>
    </xf>
    <xf numFmtId="167" fontId="5" fillId="0" borderId="35" xfId="3" applyNumberFormat="1" applyFont="1" applyBorder="1" applyAlignment="1">
      <alignment horizontal="center" vertical="top" wrapText="1"/>
    </xf>
    <xf numFmtId="167" fontId="5" fillId="0" borderId="0" xfId="3" applyNumberFormat="1" applyFont="1" applyAlignment="1">
      <alignment horizontal="center" vertical="top" wrapText="1"/>
    </xf>
    <xf numFmtId="0" fontId="2" fillId="0" borderId="1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center" vertical="top" wrapText="1"/>
    </xf>
    <xf numFmtId="0" fontId="23" fillId="0" borderId="41" xfId="7" applyFont="1" applyBorder="1" applyAlignment="1">
      <alignment vertical="top" wrapText="1"/>
    </xf>
    <xf numFmtId="0" fontId="23" fillId="0" borderId="21" xfId="7" applyFont="1" applyBorder="1" applyAlignment="1">
      <alignment vertical="top" wrapText="1"/>
    </xf>
    <xf numFmtId="0" fontId="12" fillId="0" borderId="13" xfId="7" applyFont="1" applyBorder="1" applyAlignment="1">
      <alignment horizontal="center" vertical="top" wrapText="1"/>
    </xf>
    <xf numFmtId="167" fontId="12" fillId="0" borderId="56" xfId="3" applyNumberFormat="1" applyFont="1" applyBorder="1" applyAlignment="1">
      <alignment horizontal="center" vertical="top" wrapText="1"/>
    </xf>
    <xf numFmtId="0" fontId="5" fillId="0" borderId="0" xfId="7" applyFont="1" applyAlignment="1">
      <alignment horizontal="left" vertical="center" wrapText="1"/>
    </xf>
    <xf numFmtId="0" fontId="5" fillId="0" borderId="0" xfId="7" applyFont="1" applyAlignment="1">
      <alignment vertical="center" wrapText="1"/>
    </xf>
    <xf numFmtId="167" fontId="5" fillId="0" borderId="12" xfId="3" applyNumberFormat="1" applyFont="1" applyBorder="1" applyAlignment="1">
      <alignment horizontal="center" vertical="center" wrapText="1"/>
    </xf>
    <xf numFmtId="0" fontId="2" fillId="0" borderId="21" xfId="7" applyFont="1" applyBorder="1" applyAlignment="1">
      <alignment vertical="center" wrapText="1"/>
    </xf>
    <xf numFmtId="167" fontId="2" fillId="0" borderId="12" xfId="3" applyNumberFormat="1" applyFont="1" applyBorder="1" applyAlignment="1">
      <alignment horizontal="center" vertical="center" wrapText="1"/>
    </xf>
    <xf numFmtId="0" fontId="2" fillId="0" borderId="41" xfId="7" applyFont="1" applyBorder="1" applyAlignment="1">
      <alignment vertical="center" wrapText="1"/>
    </xf>
    <xf numFmtId="0" fontId="23" fillId="0" borderId="23" xfId="7" applyFont="1" applyBorder="1" applyAlignment="1">
      <alignment horizontal="center" vertical="top" wrapText="1"/>
    </xf>
    <xf numFmtId="0" fontId="23" fillId="0" borderId="24" xfId="7" applyFont="1" applyBorder="1" applyAlignment="1">
      <alignment horizontal="center" vertical="top" wrapText="1"/>
    </xf>
    <xf numFmtId="0" fontId="23" fillId="0" borderId="62" xfId="7" applyFont="1" applyBorder="1" applyAlignment="1">
      <alignment horizontal="center" vertical="top" wrapText="1"/>
    </xf>
    <xf numFmtId="0" fontId="23" fillId="0" borderId="24" xfId="7" applyFont="1" applyBorder="1" applyAlignment="1">
      <alignment vertical="top" wrapText="1"/>
    </xf>
    <xf numFmtId="167" fontId="23" fillId="0" borderId="44" xfId="3" applyNumberFormat="1" applyFont="1" applyBorder="1" applyAlignment="1">
      <alignment horizontal="center" vertical="top" wrapText="1"/>
    </xf>
    <xf numFmtId="0" fontId="23" fillId="0" borderId="0" xfId="7" applyFont="1"/>
    <xf numFmtId="0" fontId="2" fillId="0" borderId="41" xfId="7" applyFont="1" applyBorder="1" applyAlignment="1">
      <alignment horizontal="right" vertical="top" wrapText="1"/>
    </xf>
    <xf numFmtId="167" fontId="12" fillId="0" borderId="65" xfId="3" applyNumberFormat="1" applyFont="1" applyBorder="1" applyAlignment="1">
      <alignment horizontal="center" vertical="top" wrapText="1"/>
    </xf>
    <xf numFmtId="0" fontId="2" fillId="0" borderId="21" xfId="7" applyFont="1" applyBorder="1" applyAlignment="1">
      <alignment horizontal="right" vertical="top" wrapText="1"/>
    </xf>
    <xf numFmtId="0" fontId="2" fillId="0" borderId="64" xfId="7" applyFont="1" applyBorder="1" applyAlignment="1">
      <alignment vertical="top" wrapText="1"/>
    </xf>
    <xf numFmtId="0" fontId="12" fillId="0" borderId="61" xfId="7" applyFont="1" applyBorder="1" applyAlignment="1">
      <alignment vertical="top" wrapText="1"/>
    </xf>
    <xf numFmtId="167" fontId="12" fillId="0" borderId="69" xfId="3" applyNumberFormat="1" applyFont="1" applyBorder="1" applyAlignment="1">
      <alignment horizontal="center" vertical="top" wrapText="1"/>
    </xf>
    <xf numFmtId="0" fontId="5" fillId="0" borderId="46" xfId="7" applyFont="1" applyBorder="1" applyAlignment="1">
      <alignment vertical="top" wrapText="1"/>
    </xf>
    <xf numFmtId="0" fontId="12" fillId="0" borderId="20" xfId="7" applyFont="1" applyBorder="1" applyAlignment="1">
      <alignment horizontal="center" vertical="top" wrapText="1"/>
    </xf>
    <xf numFmtId="0" fontId="12" fillId="0" borderId="41" xfId="7" applyFont="1" applyBorder="1" applyAlignment="1">
      <alignment horizontal="center" vertical="top" wrapText="1"/>
    </xf>
    <xf numFmtId="167" fontId="2" fillId="0" borderId="25" xfId="3" applyNumberFormat="1" applyFont="1" applyBorder="1" applyAlignment="1">
      <alignment horizontal="center" vertical="center" wrapText="1"/>
    </xf>
    <xf numFmtId="0" fontId="38" fillId="0" borderId="0" xfId="7" applyFont="1"/>
    <xf numFmtId="0" fontId="5" fillId="0" borderId="43" xfId="7" applyFont="1" applyBorder="1" applyAlignment="1">
      <alignment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0" xfId="5" applyFont="1" applyAlignment="1">
      <alignment vertical="top" wrapText="1"/>
    </xf>
    <xf numFmtId="0" fontId="5" fillId="0" borderId="21" xfId="7" applyFont="1" applyBorder="1" applyAlignment="1">
      <alignment horizontal="center" vertical="top" wrapText="1"/>
    </xf>
    <xf numFmtId="0" fontId="23" fillId="0" borderId="0" xfId="7" applyFont="1" applyAlignment="1">
      <alignment vertical="top" wrapText="1"/>
    </xf>
    <xf numFmtId="0" fontId="23" fillId="0" borderId="49" xfId="7" applyFont="1" applyBorder="1" applyAlignment="1">
      <alignment vertical="top" wrapText="1"/>
    </xf>
    <xf numFmtId="167" fontId="23" fillId="0" borderId="5" xfId="3" applyNumberFormat="1" applyFont="1" applyBorder="1" applyAlignment="1">
      <alignment horizontal="center" vertical="top" wrapText="1"/>
    </xf>
    <xf numFmtId="0" fontId="2" fillId="0" borderId="0" xfId="7" applyFont="1" applyAlignment="1">
      <alignment horizontal="center"/>
    </xf>
    <xf numFmtId="167" fontId="2" fillId="0" borderId="0" xfId="7" applyNumberFormat="1" applyFont="1" applyAlignment="1">
      <alignment horizontal="center"/>
    </xf>
    <xf numFmtId="0" fontId="5" fillId="0" borderId="64" xfId="7" applyFont="1" applyBorder="1" applyAlignment="1">
      <alignment horizontal="center"/>
    </xf>
    <xf numFmtId="0" fontId="5" fillId="3" borderId="43" xfId="7" applyFont="1" applyFill="1" applyBorder="1" applyAlignment="1">
      <alignment horizontal="center" vertical="top" wrapText="1"/>
    </xf>
    <xf numFmtId="0" fontId="5" fillId="3" borderId="0" xfId="7" applyFont="1" applyFill="1" applyAlignment="1">
      <alignment horizontal="center" vertical="top" wrapText="1"/>
    </xf>
    <xf numFmtId="0" fontId="2" fillId="3" borderId="48" xfId="7" applyFont="1" applyFill="1" applyBorder="1" applyAlignment="1">
      <alignment horizontal="justify" vertical="top" wrapText="1"/>
    </xf>
    <xf numFmtId="0" fontId="5" fillId="0" borderId="41" xfId="7" applyFont="1" applyBorder="1" applyAlignment="1">
      <alignment vertical="top" wrapText="1"/>
    </xf>
    <xf numFmtId="0" fontId="5" fillId="0" borderId="6" xfId="7" applyFont="1" applyBorder="1" applyAlignment="1">
      <alignment horizontal="center" vertical="top" wrapText="1"/>
    </xf>
    <xf numFmtId="0" fontId="5" fillId="0" borderId="7" xfId="7" applyFont="1" applyBorder="1" applyAlignment="1">
      <alignment horizontal="center" vertical="top" wrapText="1"/>
    </xf>
    <xf numFmtId="0" fontId="5" fillId="0" borderId="7" xfId="7" applyFont="1" applyBorder="1" applyAlignment="1">
      <alignment horizontal="right" vertical="top" wrapText="1"/>
    </xf>
    <xf numFmtId="0" fontId="5" fillId="0" borderId="39" xfId="7" applyFont="1" applyBorder="1" applyAlignment="1">
      <alignment vertical="top" wrapText="1"/>
    </xf>
    <xf numFmtId="0" fontId="5" fillId="0" borderId="0" xfId="7" applyFont="1"/>
    <xf numFmtId="167" fontId="5" fillId="0" borderId="0" xfId="7" applyNumberFormat="1" applyFont="1"/>
    <xf numFmtId="0" fontId="5" fillId="0" borderId="26" xfId="7" applyFont="1" applyBorder="1" applyAlignment="1">
      <alignment horizontal="center" vertical="top"/>
    </xf>
    <xf numFmtId="0" fontId="5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right" vertical="top"/>
    </xf>
    <xf numFmtId="0" fontId="5" fillId="0" borderId="67" xfId="7" applyFont="1" applyBorder="1" applyAlignment="1">
      <alignment vertical="top"/>
    </xf>
    <xf numFmtId="167" fontId="2" fillId="0" borderId="28" xfId="3" applyNumberFormat="1" applyFont="1" applyBorder="1" applyAlignment="1">
      <alignment horizontal="center" vertical="top"/>
    </xf>
    <xf numFmtId="0" fontId="5" fillId="0" borderId="10" xfId="7" applyFont="1" applyBorder="1" applyAlignment="1">
      <alignment horizontal="center" vertical="top" wrapText="1"/>
    </xf>
    <xf numFmtId="0" fontId="5" fillId="0" borderId="9" xfId="7" applyFont="1" applyBorder="1" applyAlignment="1">
      <alignment horizontal="center" vertical="top" wrapText="1"/>
    </xf>
    <xf numFmtId="0" fontId="2" fillId="0" borderId="9" xfId="7" applyFont="1" applyBorder="1" applyAlignment="1">
      <alignment horizontal="right" vertical="top" wrapText="1"/>
    </xf>
    <xf numFmtId="0" fontId="5" fillId="0" borderId="70" xfId="7" applyFont="1" applyBorder="1" applyAlignment="1">
      <alignment horizontal="center" vertical="top" wrapText="1"/>
    </xf>
    <xf numFmtId="0" fontId="5" fillId="0" borderId="55" xfId="7" applyFont="1" applyBorder="1" applyAlignment="1">
      <alignment horizontal="center" vertical="top" wrapText="1"/>
    </xf>
    <xf numFmtId="0" fontId="5" fillId="0" borderId="55" xfId="7" applyFont="1" applyBorder="1" applyAlignment="1">
      <alignment horizontal="right" vertical="top" wrapText="1"/>
    </xf>
    <xf numFmtId="0" fontId="5" fillId="0" borderId="52" xfId="7" applyFont="1" applyBorder="1" applyAlignment="1">
      <alignment vertical="top" wrapText="1"/>
    </xf>
    <xf numFmtId="167" fontId="5" fillId="0" borderId="14" xfId="3" applyNumberFormat="1" applyFont="1" applyBorder="1" applyAlignment="1">
      <alignment horizontal="center" vertical="top" wrapText="1"/>
    </xf>
    <xf numFmtId="0" fontId="2" fillId="0" borderId="64" xfId="5" applyFont="1" applyBorder="1" applyAlignment="1">
      <alignment horizontal="right" vertical="top" wrapText="1"/>
    </xf>
    <xf numFmtId="0" fontId="2" fillId="0" borderId="41" xfId="5" applyFont="1" applyBorder="1" applyAlignment="1">
      <alignment vertical="top" wrapText="1"/>
    </xf>
    <xf numFmtId="0" fontId="5" fillId="0" borderId="26" xfId="7" applyFont="1" applyBorder="1" applyAlignment="1">
      <alignment horizontal="center" vertical="top" wrapText="1"/>
    </xf>
    <xf numFmtId="0" fontId="5" fillId="0" borderId="27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right" vertical="top" wrapText="1"/>
    </xf>
    <xf numFmtId="0" fontId="5" fillId="0" borderId="67" xfId="7" applyFont="1" applyBorder="1" applyAlignment="1">
      <alignment vertical="top" wrapText="1"/>
    </xf>
    <xf numFmtId="0" fontId="5" fillId="0" borderId="20" xfId="5" applyFont="1" applyBorder="1" applyAlignment="1">
      <alignment horizontal="center" vertical="top" wrapText="1"/>
    </xf>
    <xf numFmtId="0" fontId="5" fillId="0" borderId="64" xfId="5" applyFont="1" applyBorder="1" applyAlignment="1">
      <alignment horizontal="center" vertical="top" wrapText="1"/>
    </xf>
    <xf numFmtId="167" fontId="2" fillId="0" borderId="12" xfId="5" applyNumberFormat="1" applyFont="1" applyBorder="1" applyAlignment="1">
      <alignment horizontal="center" vertical="top" wrapText="1"/>
    </xf>
    <xf numFmtId="0" fontId="5" fillId="0" borderId="9" xfId="7" applyFont="1" applyBorder="1" applyAlignment="1">
      <alignment horizontal="right" vertical="top" wrapText="1"/>
    </xf>
    <xf numFmtId="167" fontId="5" fillId="0" borderId="11" xfId="3" applyNumberFormat="1" applyFont="1" applyBorder="1" applyAlignment="1">
      <alignment horizontal="center" vertical="top" wrapText="1"/>
    </xf>
    <xf numFmtId="0" fontId="5" fillId="0" borderId="21" xfId="7" applyFont="1" applyBorder="1" applyAlignment="1">
      <alignment horizontal="right" vertical="top" wrapText="1"/>
    </xf>
    <xf numFmtId="0" fontId="5" fillId="0" borderId="49" xfId="7" applyFont="1" applyBorder="1" applyAlignment="1">
      <alignment horizontal="right" vertical="top" wrapText="1"/>
    </xf>
    <xf numFmtId="0" fontId="12" fillId="0" borderId="46" xfId="7" applyFont="1" applyBorder="1" applyAlignment="1">
      <alignment horizontal="center" vertical="top" wrapText="1"/>
    </xf>
    <xf numFmtId="0" fontId="12" fillId="0" borderId="46" xfId="7" applyFont="1" applyBorder="1" applyAlignment="1">
      <alignment horizontal="right" vertical="top" wrapText="1"/>
    </xf>
    <xf numFmtId="167" fontId="12" fillId="0" borderId="25" xfId="3" applyNumberFormat="1" applyFont="1" applyBorder="1" applyAlignment="1">
      <alignment horizontal="center" vertical="top" wrapText="1"/>
    </xf>
    <xf numFmtId="0" fontId="12" fillId="0" borderId="0" xfId="7" applyFont="1"/>
    <xf numFmtId="0" fontId="12" fillId="0" borderId="38" xfId="7" applyFont="1" applyBorder="1" applyAlignment="1">
      <alignment horizontal="center" vertical="top" wrapText="1"/>
    </xf>
    <xf numFmtId="0" fontId="12" fillId="0" borderId="41" xfId="7" applyFont="1" applyBorder="1" applyAlignment="1">
      <alignment horizontal="right" vertical="top" wrapText="1"/>
    </xf>
    <xf numFmtId="0" fontId="12" fillId="0" borderId="21" xfId="7" applyFont="1" applyBorder="1" applyAlignment="1">
      <alignment horizontal="right" vertical="top" wrapText="1"/>
    </xf>
    <xf numFmtId="167" fontId="2" fillId="0" borderId="41" xfId="3" applyNumberFormat="1" applyFont="1" applyBorder="1" applyAlignment="1">
      <alignment horizontal="center" vertical="top" wrapText="1"/>
    </xf>
    <xf numFmtId="0" fontId="5" fillId="0" borderId="38" xfId="7" applyFont="1" applyBorder="1" applyAlignment="1">
      <alignment horizontal="center" vertical="top" wrapText="1"/>
    </xf>
    <xf numFmtId="0" fontId="5" fillId="0" borderId="41" xfId="7" applyFont="1" applyBorder="1" applyAlignment="1">
      <alignment horizontal="center" vertical="top" wrapText="1"/>
    </xf>
    <xf numFmtId="0" fontId="5" fillId="0" borderId="46" xfId="7" applyFont="1" applyBorder="1" applyAlignment="1">
      <alignment horizontal="center" vertical="top" wrapText="1"/>
    </xf>
    <xf numFmtId="167" fontId="38" fillId="0" borderId="41" xfId="3" applyNumberFormat="1" applyFont="1" applyBorder="1" applyAlignment="1">
      <alignment horizontal="center" vertical="top" wrapText="1"/>
    </xf>
    <xf numFmtId="167" fontId="38" fillId="0" borderId="0" xfId="3" applyNumberFormat="1" applyFont="1" applyAlignment="1">
      <alignment horizontal="center" vertical="top" wrapText="1"/>
    </xf>
    <xf numFmtId="0" fontId="5" fillId="0" borderId="0" xfId="5" applyFont="1"/>
    <xf numFmtId="0" fontId="5" fillId="0" borderId="41" xfId="7" applyFont="1" applyBorder="1" applyAlignment="1">
      <alignment horizontal="right" vertical="top" wrapText="1"/>
    </xf>
    <xf numFmtId="0" fontId="5" fillId="0" borderId="24" xfId="7" applyFont="1" applyBorder="1" applyAlignment="1">
      <alignment horizontal="right" vertical="top" wrapText="1"/>
    </xf>
    <xf numFmtId="0" fontId="5" fillId="0" borderId="18" xfId="7" applyFont="1" applyBorder="1" applyAlignment="1">
      <alignment vertical="top" wrapText="1"/>
    </xf>
    <xf numFmtId="0" fontId="5" fillId="0" borderId="18" xfId="7" applyFont="1" applyBorder="1" applyAlignment="1">
      <alignment horizontal="center" vertical="top" wrapText="1"/>
    </xf>
    <xf numFmtId="0" fontId="5" fillId="0" borderId="18" xfId="7" applyFont="1" applyBorder="1" applyAlignment="1">
      <alignment horizontal="right" vertical="top" wrapText="1"/>
    </xf>
    <xf numFmtId="0" fontId="5" fillId="0" borderId="1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right" vertical="top" wrapText="1"/>
    </xf>
    <xf numFmtId="0" fontId="5" fillId="0" borderId="18" xfId="7" applyFont="1" applyBorder="1" applyAlignment="1">
      <alignment vertical="center" wrapText="1"/>
    </xf>
    <xf numFmtId="167" fontId="5" fillId="0" borderId="5" xfId="3" applyNumberFormat="1" applyFont="1" applyBorder="1" applyAlignment="1">
      <alignment horizontal="center" vertical="center" wrapText="1"/>
    </xf>
    <xf numFmtId="0" fontId="2" fillId="0" borderId="0" xfId="7" applyFont="1" applyAlignment="1">
      <alignment horizontal="right" vertical="top" wrapText="1"/>
    </xf>
    <xf numFmtId="167" fontId="2" fillId="0" borderId="64" xfId="3" applyNumberFormat="1" applyFont="1" applyBorder="1" applyAlignment="1">
      <alignment horizontal="center" vertical="top" wrapText="1"/>
    </xf>
    <xf numFmtId="167" fontId="5" fillId="0" borderId="2" xfId="3" applyNumberFormat="1" applyFont="1" applyBorder="1" applyAlignment="1">
      <alignment horizontal="center" vertical="top" wrapText="1"/>
    </xf>
    <xf numFmtId="0" fontId="5" fillId="0" borderId="0" xfId="7" applyFont="1" applyAlignment="1">
      <alignment horizontal="center" wrapText="1"/>
    </xf>
    <xf numFmtId="0" fontId="2" fillId="0" borderId="0" xfId="7" applyFont="1" applyAlignment="1">
      <alignment wrapText="1"/>
    </xf>
    <xf numFmtId="167" fontId="2" fillId="0" borderId="0" xfId="3" applyNumberFormat="1" applyFont="1" applyAlignment="1">
      <alignment horizontal="center" wrapText="1"/>
    </xf>
    <xf numFmtId="167" fontId="2" fillId="0" borderId="0" xfId="3" applyNumberFormat="1" applyFont="1" applyAlignment="1">
      <alignment horizontal="center"/>
    </xf>
    <xf numFmtId="0" fontId="34" fillId="0" borderId="0" xfId="0" applyFont="1"/>
    <xf numFmtId="0" fontId="29" fillId="0" borderId="46" xfId="5" applyFont="1" applyBorder="1" applyAlignment="1">
      <alignment wrapText="1"/>
    </xf>
    <xf numFmtId="0" fontId="12" fillId="0" borderId="0" xfId="7" applyFont="1" applyAlignment="1">
      <alignment horizontal="left" vertical="center" wrapText="1"/>
    </xf>
    <xf numFmtId="0" fontId="29" fillId="0" borderId="20" xfId="5" applyFont="1" applyBorder="1" applyAlignment="1">
      <alignment horizontal="center" vertical="top" wrapText="1"/>
    </xf>
    <xf numFmtId="0" fontId="29" fillId="0" borderId="21" xfId="5" applyFont="1" applyBorder="1" applyAlignment="1">
      <alignment horizontal="center" vertical="top" wrapText="1"/>
    </xf>
    <xf numFmtId="0" fontId="38" fillId="0" borderId="21" xfId="5" applyFont="1" applyBorder="1" applyAlignment="1">
      <alignment horizontal="center" vertical="top" wrapText="1"/>
    </xf>
    <xf numFmtId="0" fontId="29" fillId="0" borderId="21" xfId="5" applyFont="1" applyBorder="1" applyAlignment="1">
      <alignment horizontal="right" vertical="top" wrapText="1"/>
    </xf>
    <xf numFmtId="0" fontId="38" fillId="0" borderId="41" xfId="5" applyFont="1" applyBorder="1" applyAlignment="1">
      <alignment vertical="top" wrapText="1"/>
    </xf>
    <xf numFmtId="0" fontId="23" fillId="0" borderId="41" xfId="7" applyFont="1" applyBorder="1" applyAlignment="1">
      <alignment horizontal="center" vertical="top" wrapText="1"/>
    </xf>
    <xf numFmtId="0" fontId="38" fillId="0" borderId="21" xfId="7" applyFont="1" applyBorder="1"/>
    <xf numFmtId="0" fontId="12" fillId="0" borderId="21" xfId="7" applyFont="1" applyBorder="1" applyAlignment="1">
      <alignment vertical="top" wrapText="1"/>
    </xf>
    <xf numFmtId="167" fontId="40" fillId="0" borderId="12" xfId="3" applyNumberFormat="1" applyFont="1" applyBorder="1" applyAlignment="1">
      <alignment horizontal="center" vertical="top" wrapText="1"/>
    </xf>
    <xf numFmtId="0" fontId="0" fillId="0" borderId="41" xfId="0" applyBorder="1"/>
    <xf numFmtId="0" fontId="34" fillId="0" borderId="21" xfId="0" applyFont="1" applyBorder="1"/>
    <xf numFmtId="0" fontId="5" fillId="0" borderId="20" xfId="7" applyFont="1" applyBorder="1" applyAlignment="1">
      <alignment horizontal="center" vertical="top"/>
    </xf>
    <xf numFmtId="0" fontId="5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right" vertical="top"/>
    </xf>
    <xf numFmtId="167" fontId="2" fillId="0" borderId="12" xfId="3" applyNumberFormat="1" applyFont="1" applyBorder="1" applyAlignment="1">
      <alignment horizontal="center" vertical="top"/>
    </xf>
    <xf numFmtId="0" fontId="5" fillId="0" borderId="7" xfId="7" applyFont="1" applyBorder="1" applyAlignment="1">
      <alignment vertical="top" wrapText="1"/>
    </xf>
    <xf numFmtId="0" fontId="41" fillId="0" borderId="33" xfId="10" applyFont="1" applyBorder="1" applyAlignment="1">
      <alignment vertical="center" wrapText="1"/>
    </xf>
    <xf numFmtId="0" fontId="41" fillId="0" borderId="7" xfId="10" applyFont="1" applyBorder="1" applyAlignment="1">
      <alignment horizontal="center" vertical="center" wrapText="1"/>
    </xf>
    <xf numFmtId="0" fontId="41" fillId="0" borderId="7" xfId="10" applyFont="1" applyBorder="1" applyAlignment="1">
      <alignment vertical="center" wrapText="1"/>
    </xf>
    <xf numFmtId="0" fontId="41" fillId="0" borderId="71" xfId="9" applyFont="1" applyBorder="1"/>
    <xf numFmtId="0" fontId="28" fillId="0" borderId="27" xfId="10" applyBorder="1"/>
    <xf numFmtId="0" fontId="28" fillId="0" borderId="21" xfId="10" applyBorder="1"/>
    <xf numFmtId="0" fontId="28" fillId="0" borderId="7" xfId="10" applyBorder="1"/>
    <xf numFmtId="0" fontId="28" fillId="0" borderId="59" xfId="10" applyBorder="1"/>
    <xf numFmtId="0" fontId="41" fillId="0" borderId="72" xfId="9" applyFont="1" applyBorder="1"/>
    <xf numFmtId="0" fontId="41" fillId="0" borderId="72" xfId="9" applyFont="1" applyBorder="1" applyAlignment="1">
      <alignment vertical="center" wrapText="1"/>
    </xf>
    <xf numFmtId="0" fontId="28" fillId="0" borderId="0" xfId="10"/>
    <xf numFmtId="0" fontId="28" fillId="0" borderId="2" xfId="10" applyBorder="1"/>
    <xf numFmtId="0" fontId="41" fillId="0" borderId="0" xfId="9" applyFont="1"/>
    <xf numFmtId="168" fontId="7" fillId="0" borderId="5" xfId="5" applyNumberFormat="1" applyFont="1" applyBorder="1" applyAlignment="1" applyProtection="1">
      <alignment horizontal="right" vertical="center" wrapText="1" indent="1"/>
      <protection locked="0"/>
    </xf>
    <xf numFmtId="4" fontId="7" fillId="0" borderId="5" xfId="5" applyNumberFormat="1" applyFont="1" applyBorder="1" applyAlignment="1" applyProtection="1">
      <alignment horizontal="right" vertical="center" wrapText="1" indent="1"/>
      <protection locked="0"/>
    </xf>
    <xf numFmtId="166" fontId="4" fillId="0" borderId="0" xfId="5" applyNumberFormat="1" applyFont="1" applyAlignment="1">
      <alignment horizontal="left" vertical="center" wrapText="1" indent="1"/>
    </xf>
    <xf numFmtId="0" fontId="12" fillId="0" borderId="0" xfId="11" applyProtection="1">
      <protection locked="0"/>
    </xf>
    <xf numFmtId="0" fontId="12" fillId="0" borderId="0" xfId="11"/>
    <xf numFmtId="0" fontId="6" fillId="0" borderId="0" xfId="5" applyFont="1" applyAlignment="1">
      <alignment horizontal="right"/>
    </xf>
    <xf numFmtId="0" fontId="24" fillId="0" borderId="23" xfId="11" applyFont="1" applyBorder="1" applyAlignment="1">
      <alignment horizontal="center" vertical="center" wrapText="1"/>
    </xf>
    <xf numFmtId="0" fontId="24" fillId="0" borderId="24" xfId="11" applyFont="1" applyBorder="1" applyAlignment="1">
      <alignment horizontal="center" vertical="center"/>
    </xf>
    <xf numFmtId="0" fontId="24" fillId="0" borderId="25" xfId="11" applyFont="1" applyBorder="1" applyAlignment="1">
      <alignment horizontal="center" vertical="center"/>
    </xf>
    <xf numFmtId="0" fontId="13" fillId="0" borderId="1" xfId="11" applyFont="1" applyBorder="1" applyAlignment="1">
      <alignment horizontal="left" vertical="center" indent="1"/>
    </xf>
    <xf numFmtId="0" fontId="12" fillId="0" borderId="0" xfId="11" applyAlignment="1">
      <alignment vertical="center"/>
    </xf>
    <xf numFmtId="0" fontId="13" fillId="0" borderId="20" xfId="11" applyFont="1" applyBorder="1" applyAlignment="1">
      <alignment horizontal="left" vertical="center" indent="1"/>
    </xf>
    <xf numFmtId="0" fontId="13" fillId="0" borderId="21" xfId="11" applyFont="1" applyBorder="1" applyAlignment="1">
      <alignment horizontal="left" vertical="center" wrapText="1" indent="1"/>
    </xf>
    <xf numFmtId="166" fontId="13" fillId="0" borderId="21" xfId="11" applyNumberFormat="1" applyFont="1" applyBorder="1" applyAlignment="1" applyProtection="1">
      <alignment vertical="center"/>
      <protection locked="0"/>
    </xf>
    <xf numFmtId="166" fontId="13" fillId="0" borderId="12" xfId="11" applyNumberFormat="1" applyFont="1" applyBorder="1" applyAlignment="1">
      <alignment vertical="center"/>
    </xf>
    <xf numFmtId="0" fontId="13" fillId="0" borderId="6" xfId="11" applyFont="1" applyBorder="1" applyAlignment="1">
      <alignment horizontal="left" vertical="center" indent="1"/>
    </xf>
    <xf numFmtId="0" fontId="13" fillId="0" borderId="7" xfId="11" applyFont="1" applyBorder="1" applyAlignment="1">
      <alignment horizontal="left" vertical="center" wrapText="1" indent="1"/>
    </xf>
    <xf numFmtId="166" fontId="13" fillId="0" borderId="7" xfId="11" applyNumberFormat="1" applyFont="1" applyBorder="1" applyAlignment="1" applyProtection="1">
      <alignment vertical="center"/>
      <protection locked="0"/>
    </xf>
    <xf numFmtId="166" fontId="13" fillId="0" borderId="8" xfId="11" applyNumberFormat="1" applyFont="1" applyBorder="1" applyAlignment="1">
      <alignment vertical="center"/>
    </xf>
    <xf numFmtId="0" fontId="12" fillId="0" borderId="0" xfId="11" applyAlignment="1" applyProtection="1">
      <alignment vertical="center"/>
      <protection locked="0"/>
    </xf>
    <xf numFmtId="0" fontId="13" fillId="0" borderId="9" xfId="11" applyFont="1" applyBorder="1" applyAlignment="1">
      <alignment horizontal="left" vertical="center" wrapText="1" indent="1"/>
    </xf>
    <xf numFmtId="166" fontId="13" fillId="0" borderId="9" xfId="11" applyNumberFormat="1" applyFont="1" applyBorder="1" applyAlignment="1" applyProtection="1">
      <alignment vertical="center"/>
      <protection locked="0"/>
    </xf>
    <xf numFmtId="166" fontId="13" fillId="0" borderId="11" xfId="11" applyNumberFormat="1" applyFont="1" applyBorder="1" applyAlignment="1">
      <alignment vertical="center"/>
    </xf>
    <xf numFmtId="0" fontId="13" fillId="0" borderId="7" xfId="11" applyFont="1" applyBorder="1" applyAlignment="1">
      <alignment horizontal="left" vertical="center" indent="1"/>
    </xf>
    <xf numFmtId="0" fontId="4" fillId="0" borderId="2" xfId="11" applyFont="1" applyBorder="1" applyAlignment="1">
      <alignment horizontal="left" vertical="center" indent="1"/>
    </xf>
    <xf numFmtId="166" fontId="8" fillId="0" borderId="2" xfId="11" applyNumberFormat="1" applyFont="1" applyBorder="1" applyAlignment="1">
      <alignment vertical="center"/>
    </xf>
    <xf numFmtId="166" fontId="8" fillId="0" borderId="5" xfId="11" applyNumberFormat="1" applyFont="1" applyBorder="1" applyAlignment="1">
      <alignment vertical="center"/>
    </xf>
    <xf numFmtId="0" fontId="13" fillId="0" borderId="10" xfId="11" applyFont="1" applyBorder="1" applyAlignment="1">
      <alignment horizontal="left" vertical="center" indent="1"/>
    </xf>
    <xf numFmtId="0" fontId="13" fillId="0" borderId="9" xfId="11" applyFont="1" applyBorder="1" applyAlignment="1">
      <alignment horizontal="left" vertical="center" indent="1"/>
    </xf>
    <xf numFmtId="0" fontId="8" fillId="0" borderId="1" xfId="11" applyFont="1" applyBorder="1" applyAlignment="1">
      <alignment horizontal="left" vertical="center" indent="1"/>
    </xf>
    <xf numFmtId="0" fontId="4" fillId="0" borderId="2" xfId="11" applyFont="1" applyBorder="1" applyAlignment="1">
      <alignment horizontal="left" indent="1"/>
    </xf>
    <xf numFmtId="166" fontId="8" fillId="0" borderId="2" xfId="11" applyNumberFormat="1" applyFont="1" applyBorder="1"/>
    <xf numFmtId="166" fontId="8" fillId="0" borderId="5" xfId="11" applyNumberFormat="1" applyFont="1" applyBorder="1"/>
    <xf numFmtId="0" fontId="20" fillId="0" borderId="0" xfId="11" applyFont="1"/>
    <xf numFmtId="0" fontId="46" fillId="0" borderId="0" xfId="11" applyFont="1" applyProtection="1">
      <protection locked="0"/>
    </xf>
    <xf numFmtId="0" fontId="23" fillId="0" borderId="0" xfId="11" applyFont="1" applyProtection="1">
      <protection locked="0"/>
    </xf>
    <xf numFmtId="166" fontId="9" fillId="0" borderId="15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11" applyNumberFormat="1" applyFont="1" applyBorder="1" applyAlignment="1">
      <alignment vertical="center"/>
    </xf>
    <xf numFmtId="166" fontId="13" fillId="0" borderId="12" xfId="11" quotePrefix="1" applyNumberFormat="1" applyFont="1" applyBorder="1" applyAlignment="1">
      <alignment horizontal="center" vertical="center"/>
    </xf>
    <xf numFmtId="166" fontId="8" fillId="0" borderId="5" xfId="11" quotePrefix="1" applyNumberFormat="1" applyFont="1" applyBorder="1" applyAlignment="1">
      <alignment horizontal="center"/>
    </xf>
    <xf numFmtId="0" fontId="4" fillId="0" borderId="16" xfId="11" applyFont="1" applyBorder="1" applyAlignment="1">
      <alignment horizontal="left" vertical="center" indent="1"/>
    </xf>
    <xf numFmtId="0" fontId="13" fillId="0" borderId="26" xfId="11" applyFont="1" applyBorder="1" applyAlignment="1">
      <alignment horizontal="left" vertical="center" indent="1"/>
    </xf>
    <xf numFmtId="0" fontId="13" fillId="0" borderId="35" xfId="11" applyFont="1" applyBorder="1" applyAlignment="1">
      <alignment horizontal="left" vertical="center" indent="1"/>
    </xf>
    <xf numFmtId="0" fontId="4" fillId="0" borderId="16" xfId="11" applyFont="1" applyBorder="1" applyAlignment="1">
      <alignment horizontal="left" indent="1"/>
    </xf>
    <xf numFmtId="0" fontId="13" fillId="0" borderId="68" xfId="11" applyFont="1" applyBorder="1" applyAlignment="1">
      <alignment horizontal="left" vertical="center" indent="1"/>
    </xf>
    <xf numFmtId="0" fontId="13" fillId="0" borderId="51" xfId="11" applyFont="1" applyBorder="1" applyAlignment="1">
      <alignment horizontal="left" vertical="center" indent="1"/>
    </xf>
    <xf numFmtId="166" fontId="27" fillId="0" borderId="43" xfId="5" applyNumberFormat="1" applyFont="1" applyBorder="1" applyAlignment="1">
      <alignment horizontal="center" vertical="center" wrapText="1"/>
    </xf>
    <xf numFmtId="166" fontId="14" fillId="0" borderId="0" xfId="5" applyNumberFormat="1" applyFont="1" applyAlignment="1">
      <alignment vertical="center" wrapText="1"/>
    </xf>
    <xf numFmtId="166" fontId="17" fillId="0" borderId="0" xfId="5" applyNumberFormat="1" applyFont="1" applyAlignment="1">
      <alignment vertical="center" wrapText="1"/>
    </xf>
    <xf numFmtId="0" fontId="41" fillId="0" borderId="72" xfId="9" applyFont="1" applyBorder="1" applyAlignment="1">
      <alignment wrapText="1"/>
    </xf>
    <xf numFmtId="0" fontId="41" fillId="0" borderId="72" xfId="9" applyFont="1" applyBorder="1" applyAlignment="1">
      <alignment horizontal="left" wrapText="1"/>
    </xf>
    <xf numFmtId="0" fontId="44" fillId="0" borderId="13" xfId="0" applyFont="1" applyBorder="1"/>
    <xf numFmtId="170" fontId="0" fillId="0" borderId="0" xfId="1" applyNumberFormat="1" applyFont="1"/>
    <xf numFmtId="170" fontId="12" fillId="0" borderId="0" xfId="11" applyNumberFormat="1" applyAlignment="1">
      <alignment vertical="center"/>
    </xf>
    <xf numFmtId="49" fontId="9" fillId="0" borderId="1" xfId="8" applyNumberFormat="1" applyFont="1" applyBorder="1" applyAlignment="1">
      <alignment horizontal="left" vertical="center" wrapText="1" indent="1"/>
    </xf>
    <xf numFmtId="49" fontId="9" fillId="0" borderId="16" xfId="8" applyNumberFormat="1" applyFont="1" applyBorder="1" applyAlignment="1">
      <alignment horizontal="left" vertical="center" wrapText="1" indent="1"/>
    </xf>
    <xf numFmtId="0" fontId="15" fillId="0" borderId="1" xfId="5" applyFont="1" applyBorder="1" applyAlignment="1">
      <alignment horizontal="center" wrapText="1"/>
    </xf>
    <xf numFmtId="0" fontId="32" fillId="0" borderId="21" xfId="0" applyFont="1" applyBorder="1" applyAlignment="1">
      <alignment horizontal="left" vertical="center" wrapText="1"/>
    </xf>
    <xf numFmtId="0" fontId="29" fillId="0" borderId="38" xfId="5" applyFont="1" applyBorder="1" applyAlignment="1">
      <alignment horizontal="center" vertical="top" wrapText="1"/>
    </xf>
    <xf numFmtId="0" fontId="29" fillId="0" borderId="41" xfId="5" applyFont="1" applyBorder="1" applyAlignment="1">
      <alignment horizontal="center" vertical="top" wrapText="1"/>
    </xf>
    <xf numFmtId="0" fontId="38" fillId="0" borderId="41" xfId="5" applyFont="1" applyBorder="1" applyAlignment="1">
      <alignment horizontal="center" vertical="top" wrapText="1"/>
    </xf>
    <xf numFmtId="0" fontId="29" fillId="0" borderId="41" xfId="5" applyFont="1" applyBorder="1" applyAlignment="1">
      <alignment horizontal="right" vertical="top" wrapText="1"/>
    </xf>
    <xf numFmtId="0" fontId="29" fillId="0" borderId="41" xfId="5" applyFont="1" applyBorder="1" applyAlignment="1">
      <alignment vertical="top" wrapText="1"/>
    </xf>
    <xf numFmtId="0" fontId="41" fillId="0" borderId="7" xfId="10" applyFont="1" applyBorder="1"/>
    <xf numFmtId="0" fontId="28" fillId="0" borderId="9" xfId="10" applyBorder="1"/>
    <xf numFmtId="0" fontId="28" fillId="0" borderId="73" xfId="10" applyBorder="1"/>
    <xf numFmtId="0" fontId="28" fillId="0" borderId="4" xfId="10" applyBorder="1"/>
    <xf numFmtId="0" fontId="13" fillId="0" borderId="9" xfId="0" applyFont="1" applyBorder="1" applyAlignment="1">
      <alignment horizontal="left" vertical="center" wrapText="1" indent="1"/>
    </xf>
    <xf numFmtId="0" fontId="28" fillId="0" borderId="5" xfId="10" applyBorder="1"/>
    <xf numFmtId="0" fontId="28" fillId="0" borderId="64" xfId="10" applyBorder="1"/>
    <xf numFmtId="0" fontId="41" fillId="0" borderId="3" xfId="9" applyFont="1" applyBorder="1"/>
    <xf numFmtId="0" fontId="41" fillId="0" borderId="1" xfId="9" applyFont="1" applyBorder="1"/>
    <xf numFmtId="0" fontId="41" fillId="0" borderId="0" xfId="10" applyFont="1" applyAlignment="1">
      <alignment vertical="center" wrapText="1"/>
    </xf>
    <xf numFmtId="0" fontId="41" fillId="0" borderId="0" xfId="10" applyFont="1" applyAlignment="1">
      <alignment horizontal="center" vertical="center" wrapText="1"/>
    </xf>
    <xf numFmtId="0" fontId="41" fillId="0" borderId="0" xfId="9" applyFont="1" applyAlignment="1">
      <alignment wrapText="1"/>
    </xf>
    <xf numFmtId="0" fontId="41" fillId="0" borderId="0" xfId="9" applyFont="1" applyAlignment="1">
      <alignment vertical="center" wrapText="1"/>
    </xf>
    <xf numFmtId="0" fontId="41" fillId="0" borderId="8" xfId="10" applyFont="1" applyBorder="1" applyAlignment="1">
      <alignment vertical="center" wrapText="1"/>
    </xf>
    <xf numFmtId="0" fontId="28" fillId="0" borderId="28" xfId="10" applyBorder="1"/>
    <xf numFmtId="0" fontId="28" fillId="0" borderId="8" xfId="10" applyBorder="1"/>
    <xf numFmtId="0" fontId="28" fillId="0" borderId="14" xfId="10" applyBorder="1"/>
    <xf numFmtId="166" fontId="13" fillId="0" borderId="8" xfId="0" applyNumberFormat="1" applyFont="1" applyBorder="1" applyAlignment="1" applyProtection="1">
      <alignment horizontal="right" vertical="center" wrapText="1" indent="1"/>
      <protection locked="0"/>
    </xf>
    <xf numFmtId="166" fontId="5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vertical="center" wrapText="1"/>
    </xf>
    <xf numFmtId="166" fontId="10" fillId="0" borderId="0" xfId="0" applyNumberFormat="1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66" fontId="5" fillId="0" borderId="0" xfId="8" applyNumberFormat="1" applyFont="1" applyAlignment="1">
      <alignment horizontal="center" vertical="center"/>
    </xf>
    <xf numFmtId="0" fontId="23" fillId="0" borderId="0" xfId="8" applyFont="1" applyAlignment="1">
      <alignment horizontal="center"/>
    </xf>
    <xf numFmtId="166" fontId="5" fillId="0" borderId="0" xfId="5" applyNumberFormat="1" applyFont="1" applyAlignment="1">
      <alignment horizontal="center" vertical="center" wrapText="1"/>
    </xf>
    <xf numFmtId="166" fontId="4" fillId="0" borderId="22" xfId="5" applyNumberFormat="1" applyFont="1" applyBorder="1" applyAlignment="1">
      <alignment horizontal="center" vertical="center" wrapText="1"/>
    </xf>
    <xf numFmtId="166" fontId="4" fillId="0" borderId="69" xfId="5" applyNumberFormat="1" applyFont="1" applyBorder="1" applyAlignment="1">
      <alignment horizontal="center" vertical="center" wrapText="1"/>
    </xf>
    <xf numFmtId="166" fontId="4" fillId="0" borderId="69" xfId="0" applyNumberFormat="1" applyFont="1" applyBorder="1" applyAlignment="1">
      <alignment horizontal="center" vertical="center" wrapText="1"/>
    </xf>
    <xf numFmtId="167" fontId="39" fillId="0" borderId="0" xfId="3" applyNumberFormat="1" applyFont="1" applyAlignment="1">
      <alignment horizontal="right"/>
    </xf>
    <xf numFmtId="166" fontId="19" fillId="0" borderId="22" xfId="8" applyNumberFormat="1" applyFont="1" applyBorder="1" applyAlignment="1">
      <alignment horizontal="left" vertical="center"/>
    </xf>
    <xf numFmtId="2" fontId="28" fillId="0" borderId="35" xfId="10" applyNumberFormat="1" applyBorder="1"/>
    <xf numFmtId="0" fontId="28" fillId="0" borderId="16" xfId="10" applyBorder="1"/>
    <xf numFmtId="0" fontId="49" fillId="0" borderId="0" xfId="14" applyFont="1" applyAlignment="1">
      <alignment horizontal="center"/>
    </xf>
    <xf numFmtId="0" fontId="50" fillId="0" borderId="0" xfId="14" applyFont="1"/>
    <xf numFmtId="0" fontId="51" fillId="0" borderId="0" xfId="14" applyFont="1"/>
    <xf numFmtId="0" fontId="31" fillId="0" borderId="0" xfId="14" applyFont="1"/>
    <xf numFmtId="0" fontId="52" fillId="0" borderId="7" xfId="14" applyFont="1" applyBorder="1" applyAlignment="1">
      <alignment horizontal="center"/>
    </xf>
    <xf numFmtId="0" fontId="31" fillId="0" borderId="0" xfId="15" applyFont="1"/>
    <xf numFmtId="0" fontId="52" fillId="0" borderId="7" xfId="14" applyFont="1" applyBorder="1"/>
    <xf numFmtId="0" fontId="31" fillId="0" borderId="7" xfId="14" applyFont="1" applyBorder="1"/>
    <xf numFmtId="0" fontId="31" fillId="0" borderId="7" xfId="14" applyFont="1" applyBorder="1" applyAlignment="1">
      <alignment wrapText="1"/>
    </xf>
    <xf numFmtId="167" fontId="31" fillId="0" borderId="7" xfId="15" applyNumberFormat="1" applyFont="1" applyBorder="1" applyAlignment="1">
      <alignment horizontal="right" vertical="center"/>
    </xf>
    <xf numFmtId="167" fontId="31" fillId="0" borderId="33" xfId="15" applyNumberFormat="1" applyFont="1" applyBorder="1" applyAlignment="1">
      <alignment horizontal="right" vertical="center"/>
    </xf>
    <xf numFmtId="167" fontId="52" fillId="0" borderId="9" xfId="15" applyNumberFormat="1" applyFont="1" applyBorder="1" applyAlignment="1">
      <alignment horizontal="right" vertical="center"/>
    </xf>
    <xf numFmtId="0" fontId="52" fillId="0" borderId="0" xfId="14" applyFont="1"/>
    <xf numFmtId="167" fontId="52" fillId="0" borderId="0" xfId="15" applyNumberFormat="1" applyFont="1" applyAlignment="1">
      <alignment horizontal="right" vertical="center"/>
    </xf>
    <xf numFmtId="0" fontId="31" fillId="0" borderId="27" xfId="14" applyFont="1" applyBorder="1"/>
    <xf numFmtId="167" fontId="31" fillId="0" borderId="0" xfId="15" applyNumberFormat="1" applyFont="1" applyAlignment="1">
      <alignment horizontal="right" vertical="center"/>
    </xf>
    <xf numFmtId="167" fontId="52" fillId="0" borderId="7" xfId="15" applyNumberFormat="1" applyFont="1" applyBorder="1" applyAlignment="1">
      <alignment horizontal="right" vertical="center"/>
    </xf>
    <xf numFmtId="167" fontId="52" fillId="0" borderId="33" xfId="15" applyNumberFormat="1" applyFont="1" applyBorder="1" applyAlignment="1">
      <alignment horizontal="right" vertical="center"/>
    </xf>
    <xf numFmtId="0" fontId="31" fillId="0" borderId="9" xfId="14" applyFont="1" applyBorder="1"/>
    <xf numFmtId="0" fontId="52" fillId="0" borderId="39" xfId="14" applyFont="1" applyBorder="1"/>
    <xf numFmtId="0" fontId="52" fillId="0" borderId="33" xfId="14" applyFont="1" applyBorder="1"/>
    <xf numFmtId="0" fontId="52" fillId="0" borderId="59" xfId="14" applyFont="1" applyBorder="1"/>
    <xf numFmtId="167" fontId="52" fillId="0" borderId="59" xfId="15" applyNumberFormat="1" applyFont="1" applyBorder="1" applyAlignment="1">
      <alignment horizontal="right" vertical="center"/>
    </xf>
    <xf numFmtId="0" fontId="31" fillId="0" borderId="59" xfId="14" applyFont="1" applyBorder="1"/>
    <xf numFmtId="0" fontId="31" fillId="0" borderId="7" xfId="14" applyFont="1" applyBorder="1" applyAlignment="1">
      <alignment horizontal="center"/>
    </xf>
    <xf numFmtId="0" fontId="31" fillId="0" borderId="60" xfId="14" applyFont="1" applyBorder="1"/>
    <xf numFmtId="167" fontId="31" fillId="0" borderId="0" xfId="14" applyNumberFormat="1" applyFont="1"/>
    <xf numFmtId="0" fontId="31" fillId="0" borderId="0" xfId="14" applyFont="1" applyAlignment="1">
      <alignment horizontal="justify"/>
    </xf>
    <xf numFmtId="0" fontId="52" fillId="0" borderId="0" xfId="14" applyFont="1" applyAlignment="1">
      <alignment horizontal="center" vertical="center" wrapText="1"/>
    </xf>
    <xf numFmtId="0" fontId="52" fillId="0" borderId="0" xfId="14" applyFont="1" applyAlignment="1">
      <alignment horizontal="justify"/>
    </xf>
    <xf numFmtId="167" fontId="52" fillId="0" borderId="35" xfId="15" applyNumberFormat="1" applyFont="1" applyBorder="1" applyAlignment="1">
      <alignment horizontal="right" vertical="center"/>
    </xf>
    <xf numFmtId="167" fontId="50" fillId="0" borderId="0" xfId="14" applyNumberFormat="1" applyFont="1"/>
    <xf numFmtId="0" fontId="50" fillId="0" borderId="0" xfId="16" applyFont="1"/>
    <xf numFmtId="0" fontId="50" fillId="0" borderId="0" xfId="16" applyFont="1" applyAlignment="1">
      <alignment horizontal="right"/>
    </xf>
    <xf numFmtId="0" fontId="50" fillId="0" borderId="39" xfId="16" applyFont="1" applyBorder="1"/>
    <xf numFmtId="167" fontId="50" fillId="0" borderId="59" xfId="2" applyNumberFormat="1" applyFont="1" applyBorder="1"/>
    <xf numFmtId="167" fontId="50" fillId="0" borderId="33" xfId="2" applyNumberFormat="1" applyFont="1" applyBorder="1"/>
    <xf numFmtId="167" fontId="50" fillId="0" borderId="7" xfId="2" applyNumberFormat="1" applyFont="1" applyBorder="1"/>
    <xf numFmtId="0" fontId="49" fillId="0" borderId="0" xfId="16" applyFont="1"/>
    <xf numFmtId="0" fontId="49" fillId="0" borderId="39" xfId="16" applyFont="1" applyBorder="1"/>
    <xf numFmtId="167" fontId="49" fillId="0" borderId="59" xfId="2" applyNumberFormat="1" applyFont="1" applyBorder="1"/>
    <xf numFmtId="167" fontId="49" fillId="0" borderId="33" xfId="2" applyNumberFormat="1" applyFont="1" applyBorder="1"/>
    <xf numFmtId="167" fontId="49" fillId="0" borderId="7" xfId="2" applyNumberFormat="1" applyFont="1" applyBorder="1"/>
    <xf numFmtId="167" fontId="50" fillId="0" borderId="0" xfId="2" applyNumberFormat="1" applyFont="1"/>
    <xf numFmtId="167" fontId="49" fillId="0" borderId="7" xfId="2" applyNumberFormat="1" applyFont="1" applyBorder="1" applyAlignment="1">
      <alignment horizontal="center"/>
    </xf>
    <xf numFmtId="0" fontId="32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left" vertical="center" wrapText="1"/>
    </xf>
    <xf numFmtId="167" fontId="50" fillId="0" borderId="0" xfId="16" applyNumberFormat="1" applyFont="1"/>
    <xf numFmtId="167" fontId="50" fillId="0" borderId="0" xfId="1" applyNumberFormat="1" applyFont="1"/>
    <xf numFmtId="0" fontId="49" fillId="0" borderId="0" xfId="16" applyFont="1" applyAlignment="1">
      <alignment horizontal="left"/>
    </xf>
    <xf numFmtId="0" fontId="50" fillId="0" borderId="7" xfId="16" applyFont="1" applyBorder="1" applyAlignment="1">
      <alignment horizontal="left"/>
    </xf>
    <xf numFmtId="167" fontId="49" fillId="0" borderId="0" xfId="2" applyNumberFormat="1" applyFont="1"/>
    <xf numFmtId="0" fontId="49" fillId="0" borderId="7" xfId="16" applyFont="1" applyBorder="1" applyAlignment="1">
      <alignment horizontal="left"/>
    </xf>
    <xf numFmtId="167" fontId="49" fillId="0" borderId="7" xfId="16" applyNumberFormat="1" applyFont="1" applyBorder="1"/>
    <xf numFmtId="0" fontId="49" fillId="0" borderId="0" xfId="16" applyFont="1" applyAlignment="1">
      <alignment horizontal="right"/>
    </xf>
    <xf numFmtId="167" fontId="49" fillId="0" borderId="0" xfId="16" applyNumberFormat="1" applyFont="1"/>
    <xf numFmtId="0" fontId="4" fillId="0" borderId="15" xfId="8" applyFont="1" applyBorder="1" applyAlignment="1">
      <alignment horizontal="center" vertical="center" wrapText="1"/>
    </xf>
    <xf numFmtId="0" fontId="8" fillId="0" borderId="15" xfId="8" applyFont="1" applyBorder="1" applyAlignment="1">
      <alignment horizontal="center" vertical="center" wrapText="1"/>
    </xf>
    <xf numFmtId="166" fontId="8" fillId="0" borderId="2" xfId="8" applyNumberFormat="1" applyFont="1" applyBorder="1" applyAlignment="1">
      <alignment horizontal="right" vertical="center" wrapText="1" indent="1"/>
    </xf>
    <xf numFmtId="166" fontId="13" fillId="0" borderId="9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7" xfId="8" applyNumberFormat="1" applyFont="1" applyBorder="1" applyAlignment="1" applyProtection="1">
      <alignment horizontal="right" vertical="center" wrapText="1" indent="1"/>
      <protection locked="0"/>
    </xf>
    <xf numFmtId="166" fontId="13" fillId="2" borderId="7" xfId="8" applyNumberFormat="1" applyFont="1" applyFill="1" applyBorder="1" applyAlignment="1" applyProtection="1">
      <alignment horizontal="right" vertical="center" wrapText="1" indent="1"/>
      <protection locked="0"/>
    </xf>
    <xf numFmtId="166" fontId="13" fillId="2" borderId="27" xfId="8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5" xfId="8" applyNumberFormat="1" applyFont="1" applyBorder="1" applyAlignment="1">
      <alignment horizontal="right" vertical="center" wrapText="1" indent="1"/>
    </xf>
    <xf numFmtId="166" fontId="13" fillId="0" borderId="9" xfId="8" applyNumberFormat="1" applyFont="1" applyBorder="1" applyAlignment="1">
      <alignment horizontal="right" vertical="center" wrapText="1" indent="1"/>
    </xf>
    <xf numFmtId="166" fontId="13" fillId="0" borderId="27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7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19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27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34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9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42" xfId="8" applyNumberFormat="1" applyFont="1" applyBorder="1" applyAlignment="1" applyProtection="1">
      <alignment horizontal="right" vertical="center" wrapText="1" indent="1"/>
      <protection locked="0"/>
    </xf>
    <xf numFmtId="166" fontId="9" fillId="0" borderId="2" xfId="8" applyNumberFormat="1" applyFont="1" applyBorder="1" applyAlignment="1">
      <alignment horizontal="right" vertical="center" wrapText="1" indent="1"/>
    </xf>
    <xf numFmtId="0" fontId="15" fillId="0" borderId="1" xfId="5" applyFont="1" applyBorder="1" applyAlignment="1">
      <alignment vertical="center" wrapText="1"/>
    </xf>
    <xf numFmtId="0" fontId="21" fillId="0" borderId="27" xfId="5" applyFont="1" applyBorder="1" applyAlignment="1">
      <alignment horizontal="left" vertical="center" wrapText="1"/>
    </xf>
    <xf numFmtId="0" fontId="22" fillId="0" borderId="0" xfId="8" applyFont="1"/>
    <xf numFmtId="0" fontId="21" fillId="0" borderId="10" xfId="5" applyFont="1" applyBorder="1" applyAlignment="1">
      <alignment vertical="center" wrapText="1"/>
    </xf>
    <xf numFmtId="166" fontId="8" fillId="0" borderId="2" xfId="8" applyNumberFormat="1" applyFont="1" applyBorder="1" applyAlignment="1" applyProtection="1">
      <alignment horizontal="right" vertical="center" wrapText="1" indent="1"/>
      <protection locked="0"/>
    </xf>
    <xf numFmtId="166" fontId="8" fillId="0" borderId="15" xfId="8" applyNumberFormat="1" applyFont="1" applyBorder="1" applyAlignment="1" applyProtection="1">
      <alignment horizontal="right" vertical="center" wrapText="1" indent="1"/>
      <protection locked="0"/>
    </xf>
    <xf numFmtId="0" fontId="15" fillId="0" borderId="2" xfId="5" applyFont="1" applyBorder="1" applyAlignment="1">
      <alignment vertical="center" wrapText="1"/>
    </xf>
    <xf numFmtId="0" fontId="15" fillId="0" borderId="29" xfId="5" applyFont="1" applyBorder="1" applyAlignment="1">
      <alignment vertical="center" wrapText="1"/>
    </xf>
    <xf numFmtId="0" fontId="15" fillId="0" borderId="13" xfId="5" applyFont="1" applyBorder="1" applyAlignment="1">
      <alignment vertical="center" wrapText="1"/>
    </xf>
    <xf numFmtId="0" fontId="5" fillId="0" borderId="43" xfId="8" applyFont="1" applyBorder="1" applyAlignment="1">
      <alignment horizontal="center" vertical="center" wrapText="1"/>
    </xf>
    <xf numFmtId="0" fontId="5" fillId="0" borderId="43" xfId="8" applyFont="1" applyBorder="1" applyAlignment="1">
      <alignment vertical="center" wrapText="1"/>
    </xf>
    <xf numFmtId="0" fontId="13" fillId="0" borderId="43" xfId="8" applyFont="1" applyBorder="1" applyAlignment="1" applyProtection="1">
      <alignment horizontal="right" vertical="center" wrapText="1" indent="1"/>
      <protection locked="0"/>
    </xf>
    <xf numFmtId="166" fontId="11" fillId="0" borderId="43" xfId="8" applyNumberFormat="1" applyFont="1" applyBorder="1" applyAlignment="1" applyProtection="1">
      <alignment horizontal="right" vertical="center" wrapText="1" indent="1"/>
      <protection locked="0"/>
    </xf>
    <xf numFmtId="166" fontId="11" fillId="0" borderId="0" xfId="8" applyNumberFormat="1" applyFont="1" applyAlignment="1" applyProtection="1">
      <alignment horizontal="right" vertical="center" wrapText="1" indent="1"/>
      <protection locked="0"/>
    </xf>
    <xf numFmtId="166" fontId="8" fillId="0" borderId="24" xfId="8" applyNumberFormat="1" applyFont="1" applyBorder="1" applyAlignment="1">
      <alignment horizontal="right" vertical="center" wrapText="1" indent="1"/>
    </xf>
    <xf numFmtId="166" fontId="8" fillId="0" borderId="44" xfId="8" applyNumberFormat="1" applyFont="1" applyBorder="1" applyAlignment="1">
      <alignment horizontal="right" vertical="center" wrapText="1" indent="1"/>
    </xf>
    <xf numFmtId="166" fontId="13" fillId="0" borderId="31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45" xfId="8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8" applyNumberFormat="1" applyFont="1" applyBorder="1" applyAlignment="1" applyProtection="1">
      <alignment horizontal="right" vertical="center" wrapText="1" indent="1"/>
      <protection locked="0"/>
    </xf>
    <xf numFmtId="166" fontId="15" fillId="0" borderId="2" xfId="5" applyNumberFormat="1" applyFont="1" applyBorder="1" applyAlignment="1">
      <alignment horizontal="right" vertical="center" wrapText="1" indent="1"/>
    </xf>
    <xf numFmtId="166" fontId="15" fillId="0" borderId="15" xfId="5" applyNumberFormat="1" applyFont="1" applyBorder="1" applyAlignment="1">
      <alignment horizontal="right" vertical="center" wrapText="1" indent="1"/>
    </xf>
    <xf numFmtId="166" fontId="18" fillId="0" borderId="2" xfId="5" quotePrefix="1" applyNumberFormat="1" applyFont="1" applyBorder="1" applyAlignment="1">
      <alignment horizontal="right" vertical="center" wrapText="1" indent="1"/>
    </xf>
    <xf numFmtId="166" fontId="18" fillId="0" borderId="15" xfId="5" quotePrefix="1" applyNumberFormat="1" applyFont="1" applyBorder="1" applyAlignment="1">
      <alignment horizontal="right" vertical="center" wrapText="1" indent="1"/>
    </xf>
    <xf numFmtId="0" fontId="23" fillId="0" borderId="0" xfId="5" applyFont="1"/>
    <xf numFmtId="0" fontId="1" fillId="0" borderId="0" xfId="5"/>
    <xf numFmtId="0" fontId="24" fillId="0" borderId="23" xfId="5" applyFont="1" applyBorder="1" applyAlignment="1">
      <alignment vertical="center"/>
    </xf>
    <xf numFmtId="0" fontId="24" fillId="0" borderId="24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49" fontId="11" fillId="0" borderId="30" xfId="5" applyNumberFormat="1" applyFont="1" applyBorder="1" applyAlignment="1">
      <alignment vertical="center"/>
    </xf>
    <xf numFmtId="3" fontId="11" fillId="0" borderId="31" xfId="5" applyNumberFormat="1" applyFont="1" applyBorder="1" applyAlignment="1" applyProtection="1">
      <alignment vertical="center"/>
      <protection locked="0"/>
    </xf>
    <xf numFmtId="3" fontId="11" fillId="0" borderId="32" xfId="5" applyNumberFormat="1" applyFont="1" applyBorder="1" applyAlignment="1">
      <alignment vertical="center"/>
    </xf>
    <xf numFmtId="49" fontId="26" fillId="0" borderId="6" xfId="5" quotePrefix="1" applyNumberFormat="1" applyFont="1" applyBorder="1" applyAlignment="1">
      <alignment horizontal="left" vertical="center" indent="1"/>
    </xf>
    <xf numFmtId="3" fontId="26" fillId="0" borderId="7" xfId="5" applyNumberFormat="1" applyFont="1" applyBorder="1" applyAlignment="1" applyProtection="1">
      <alignment vertical="center"/>
      <protection locked="0"/>
    </xf>
    <xf numFmtId="3" fontId="26" fillId="0" borderId="8" xfId="5" applyNumberFormat="1" applyFont="1" applyBorder="1" applyAlignment="1">
      <alignment vertical="center"/>
    </xf>
    <xf numFmtId="49" fontId="11" fillId="0" borderId="6" xfId="5" applyNumberFormat="1" applyFont="1" applyBorder="1" applyAlignment="1">
      <alignment vertical="center"/>
    </xf>
    <xf numFmtId="3" fontId="11" fillId="0" borderId="7" xfId="5" applyNumberFormat="1" applyFont="1" applyBorder="1" applyAlignment="1" applyProtection="1">
      <alignment vertical="center"/>
      <protection locked="0"/>
    </xf>
    <xf numFmtId="3" fontId="11" fillId="0" borderId="8" xfId="5" applyNumberFormat="1" applyFont="1" applyBorder="1" applyAlignment="1">
      <alignment vertical="center"/>
    </xf>
    <xf numFmtId="49" fontId="24" fillId="0" borderId="1" xfId="5" applyNumberFormat="1" applyFont="1" applyBorder="1" applyAlignment="1">
      <alignment vertical="center"/>
    </xf>
    <xf numFmtId="3" fontId="11" fillId="0" borderId="2" xfId="5" applyNumberFormat="1" applyFont="1" applyBorder="1" applyAlignment="1">
      <alignment vertical="center"/>
    </xf>
    <xf numFmtId="3" fontId="11" fillId="0" borderId="5" xfId="5" applyNumberFormat="1" applyFont="1" applyBorder="1" applyAlignment="1">
      <alignment vertical="center"/>
    </xf>
    <xf numFmtId="0" fontId="1" fillId="0" borderId="0" xfId="5" applyAlignment="1">
      <alignment vertical="center"/>
    </xf>
    <xf numFmtId="49" fontId="11" fillId="0" borderId="6" xfId="5" applyNumberFormat="1" applyFont="1" applyBorder="1" applyAlignment="1">
      <alignment horizontal="left" vertical="center"/>
    </xf>
    <xf numFmtId="49" fontId="11" fillId="0" borderId="6" xfId="5" applyNumberFormat="1" applyFont="1" applyBorder="1" applyAlignment="1" applyProtection="1">
      <alignment vertical="center"/>
      <protection locked="0"/>
    </xf>
    <xf numFmtId="49" fontId="11" fillId="0" borderId="26" xfId="5" applyNumberFormat="1" applyFont="1" applyBorder="1" applyAlignment="1" applyProtection="1">
      <alignment vertical="center"/>
      <protection locked="0"/>
    </xf>
    <xf numFmtId="3" fontId="11" fillId="0" borderId="27" xfId="5" applyNumberFormat="1" applyFont="1" applyBorder="1" applyAlignment="1" applyProtection="1">
      <alignment vertical="center"/>
      <protection locked="0"/>
    </xf>
    <xf numFmtId="167" fontId="1" fillId="0" borderId="0" xfId="1" applyNumberFormat="1" applyFont="1"/>
    <xf numFmtId="166" fontId="6" fillId="0" borderId="0" xfId="5" applyNumberFormat="1" applyFont="1" applyAlignment="1">
      <alignment horizontal="right"/>
    </xf>
    <xf numFmtId="166" fontId="54" fillId="0" borderId="0" xfId="5" applyNumberFormat="1" applyFont="1" applyAlignment="1">
      <alignment vertical="center"/>
    </xf>
    <xf numFmtId="166" fontId="4" fillId="0" borderId="52" xfId="5" applyNumberFormat="1" applyFont="1" applyBorder="1" applyAlignment="1">
      <alignment horizontal="center" vertical="center"/>
    </xf>
    <xf numFmtId="166" fontId="4" fillId="0" borderId="14" xfId="5" applyNumberFormat="1" applyFont="1" applyBorder="1" applyAlignment="1">
      <alignment horizontal="center" vertical="center" wrapText="1"/>
    </xf>
    <xf numFmtId="166" fontId="54" fillId="0" borderId="0" xfId="5" applyNumberFormat="1" applyFont="1" applyAlignment="1">
      <alignment horizontal="center" vertical="center"/>
    </xf>
    <xf numFmtId="166" fontId="8" fillId="0" borderId="17" xfId="5" applyNumberFormat="1" applyFont="1" applyBorder="1" applyAlignment="1">
      <alignment horizontal="center" vertical="center" wrapText="1"/>
    </xf>
    <xf numFmtId="166" fontId="8" fillId="0" borderId="35" xfId="5" applyNumberFormat="1" applyFont="1" applyBorder="1" applyAlignment="1">
      <alignment horizontal="center" vertical="center" wrapText="1"/>
    </xf>
    <xf numFmtId="166" fontId="8" fillId="0" borderId="18" xfId="5" applyNumberFormat="1" applyFont="1" applyBorder="1" applyAlignment="1">
      <alignment horizontal="center" vertical="center" wrapText="1"/>
    </xf>
    <xf numFmtId="166" fontId="8" fillId="0" borderId="5" xfId="5" applyNumberFormat="1" applyFont="1" applyBorder="1" applyAlignment="1">
      <alignment horizontal="center" vertical="center" wrapText="1"/>
    </xf>
    <xf numFmtId="166" fontId="8" fillId="0" borderId="40" xfId="5" applyNumberFormat="1" applyFont="1" applyBorder="1" applyAlignment="1">
      <alignment horizontal="center" vertical="center" wrapText="1"/>
    </xf>
    <xf numFmtId="166" fontId="54" fillId="0" borderId="0" xfId="5" applyNumberFormat="1" applyFont="1" applyAlignment="1">
      <alignment horizontal="center" vertical="center" wrapText="1"/>
    </xf>
    <xf numFmtId="166" fontId="8" fillId="0" borderId="1" xfId="5" applyNumberFormat="1" applyFont="1" applyBorder="1" applyAlignment="1">
      <alignment horizontal="center" vertical="center" wrapText="1"/>
    </xf>
    <xf numFmtId="166" fontId="8" fillId="0" borderId="35" xfId="5" applyNumberFormat="1" applyFont="1" applyBorder="1" applyAlignment="1">
      <alignment horizontal="left" vertical="center" wrapText="1" indent="1"/>
    </xf>
    <xf numFmtId="49" fontId="13" fillId="0" borderId="2" xfId="5" applyNumberFormat="1" applyFont="1" applyBorder="1" applyAlignment="1" applyProtection="1">
      <alignment horizontal="center" vertical="center" wrapText="1"/>
      <protection locked="0"/>
    </xf>
    <xf numFmtId="166" fontId="13" fillId="0" borderId="35" xfId="5" applyNumberFormat="1" applyFont="1" applyBorder="1" applyAlignment="1">
      <alignment vertical="center" wrapText="1"/>
    </xf>
    <xf numFmtId="166" fontId="13" fillId="0" borderId="1" xfId="5" applyNumberFormat="1" applyFont="1" applyBorder="1" applyAlignment="1">
      <alignment vertical="center" wrapText="1"/>
    </xf>
    <xf numFmtId="166" fontId="13" fillId="0" borderId="2" xfId="5" applyNumberFormat="1" applyFont="1" applyBorder="1" applyAlignment="1">
      <alignment vertical="center" wrapText="1"/>
    </xf>
    <xf numFmtId="166" fontId="13" fillId="0" borderId="5" xfId="5" applyNumberFormat="1" applyFont="1" applyBorder="1" applyAlignment="1">
      <alignment vertical="center" wrapText="1"/>
    </xf>
    <xf numFmtId="166" fontId="8" fillId="0" borderId="6" xfId="5" applyNumberFormat="1" applyFont="1" applyBorder="1" applyAlignment="1">
      <alignment horizontal="center" vertical="center" wrapText="1"/>
    </xf>
    <xf numFmtId="166" fontId="13" fillId="0" borderId="37" xfId="5" applyNumberFormat="1" applyFont="1" applyBorder="1" applyAlignment="1" applyProtection="1">
      <alignment horizontal="left" vertical="center" wrapText="1" indent="1"/>
      <protection locked="0"/>
    </xf>
    <xf numFmtId="49" fontId="20" fillId="0" borderId="7" xfId="5" applyNumberFormat="1" applyFont="1" applyBorder="1" applyAlignment="1" applyProtection="1">
      <alignment horizontal="center" vertical="center" wrapText="1"/>
      <protection locked="0"/>
    </xf>
    <xf numFmtId="166" fontId="13" fillId="0" borderId="37" xfId="5" applyNumberFormat="1" applyFont="1" applyBorder="1" applyAlignment="1" applyProtection="1">
      <alignment vertical="center" wrapText="1"/>
      <protection locked="0"/>
    </xf>
    <xf numFmtId="166" fontId="13" fillId="0" borderId="6" xfId="5" applyNumberFormat="1" applyFont="1" applyBorder="1" applyAlignment="1" applyProtection="1">
      <alignment vertical="center" wrapText="1"/>
      <protection locked="0"/>
    </xf>
    <xf numFmtId="166" fontId="13" fillId="0" borderId="7" xfId="5" applyNumberFormat="1" applyFont="1" applyBorder="1" applyAlignment="1" applyProtection="1">
      <alignment vertical="center" wrapText="1"/>
      <protection locked="0"/>
    </xf>
    <xf numFmtId="166" fontId="13" fillId="0" borderId="8" xfId="5" applyNumberFormat="1" applyFont="1" applyBorder="1" applyAlignment="1" applyProtection="1">
      <alignment vertical="center" wrapText="1"/>
      <protection locked="0"/>
    </xf>
    <xf numFmtId="166" fontId="13" fillId="0" borderId="37" xfId="5" applyNumberFormat="1" applyFont="1" applyBorder="1" applyAlignment="1">
      <alignment vertical="center" wrapText="1"/>
    </xf>
    <xf numFmtId="49" fontId="20" fillId="0" borderId="2" xfId="5" applyNumberFormat="1" applyFont="1" applyBorder="1" applyAlignment="1" applyProtection="1">
      <alignment horizontal="center" vertical="center" wrapText="1"/>
      <protection locked="0"/>
    </xf>
    <xf numFmtId="49" fontId="8" fillId="0" borderId="6" xfId="5" applyNumberFormat="1" applyFont="1" applyBorder="1" applyAlignment="1">
      <alignment horizontal="center" vertical="center" wrapText="1"/>
    </xf>
    <xf numFmtId="167" fontId="55" fillId="0" borderId="9" xfId="1" applyNumberFormat="1" applyFont="1" applyBorder="1" applyAlignment="1" applyProtection="1">
      <alignment horizontal="right" vertical="center" wrapText="1"/>
      <protection locked="0"/>
    </xf>
    <xf numFmtId="167" fontId="55" fillId="0" borderId="54" xfId="1" applyNumberFormat="1" applyFont="1" applyBorder="1" applyAlignment="1" applyProtection="1">
      <alignment horizontal="right" vertical="center" wrapText="1"/>
      <protection locked="0"/>
    </xf>
    <xf numFmtId="166" fontId="8" fillId="0" borderId="26" xfId="5" applyNumberFormat="1" applyFont="1" applyBorder="1" applyAlignment="1">
      <alignment horizontal="center" vertical="center" wrapText="1"/>
    </xf>
    <xf numFmtId="166" fontId="13" fillId="0" borderId="53" xfId="5" applyNumberFormat="1" applyFont="1" applyBorder="1" applyAlignment="1" applyProtection="1">
      <alignment horizontal="left" vertical="center" wrapText="1" indent="1"/>
      <protection locked="0"/>
    </xf>
    <xf numFmtId="49" fontId="20" fillId="0" borderId="27" xfId="5" applyNumberFormat="1" applyFont="1" applyBorder="1" applyAlignment="1" applyProtection="1">
      <alignment horizontal="center" vertical="center" wrapText="1"/>
      <protection locked="0"/>
    </xf>
    <xf numFmtId="166" fontId="13" fillId="0" borderId="53" xfId="5" applyNumberFormat="1" applyFont="1" applyBorder="1" applyAlignment="1" applyProtection="1">
      <alignment vertical="center" wrapText="1"/>
      <protection locked="0"/>
    </xf>
    <xf numFmtId="166" fontId="13" fillId="0" borderId="26" xfId="5" applyNumberFormat="1" applyFont="1" applyBorder="1" applyAlignment="1" applyProtection="1">
      <alignment vertical="center" wrapText="1"/>
      <protection locked="0"/>
    </xf>
    <xf numFmtId="166" fontId="13" fillId="0" borderId="27" xfId="5" applyNumberFormat="1" applyFont="1" applyBorder="1" applyAlignment="1" applyProtection="1">
      <alignment vertical="center" wrapText="1"/>
      <protection locked="0"/>
    </xf>
    <xf numFmtId="166" fontId="13" fillId="0" borderId="28" xfId="5" applyNumberFormat="1" applyFont="1" applyBorder="1" applyAlignment="1" applyProtection="1">
      <alignment vertical="center" wrapText="1"/>
      <protection locked="0"/>
    </xf>
    <xf numFmtId="166" fontId="13" fillId="0" borderId="53" xfId="5" applyNumberFormat="1" applyFont="1" applyBorder="1" applyAlignment="1">
      <alignment vertical="center" wrapText="1"/>
    </xf>
    <xf numFmtId="166" fontId="9" fillId="0" borderId="35" xfId="5" applyNumberFormat="1" applyFont="1" applyBorder="1" applyAlignment="1">
      <alignment horizontal="left" vertical="center" wrapText="1" indent="1"/>
    </xf>
    <xf numFmtId="166" fontId="8" fillId="0" borderId="20" xfId="5" applyNumberFormat="1" applyFont="1" applyBorder="1" applyAlignment="1">
      <alignment horizontal="center" vertical="center" wrapText="1"/>
    </xf>
    <xf numFmtId="166" fontId="13" fillId="0" borderId="36" xfId="5" applyNumberFormat="1" applyFont="1" applyBorder="1" applyAlignment="1" applyProtection="1">
      <alignment horizontal="left" vertical="center" wrapText="1" indent="1"/>
      <protection locked="0"/>
    </xf>
    <xf numFmtId="49" fontId="20" fillId="0" borderId="41" xfId="5" applyNumberFormat="1" applyFont="1" applyBorder="1" applyAlignment="1" applyProtection="1">
      <alignment horizontal="center" vertical="center" wrapText="1"/>
      <protection locked="0"/>
    </xf>
    <xf numFmtId="166" fontId="13" fillId="0" borderId="40" xfId="5" applyNumberFormat="1" applyFont="1" applyBorder="1" applyAlignment="1" applyProtection="1">
      <alignment vertical="center" wrapText="1"/>
      <protection locked="0"/>
    </xf>
    <xf numFmtId="166" fontId="13" fillId="0" borderId="20" xfId="5" applyNumberFormat="1" applyFont="1" applyBorder="1" applyAlignment="1" applyProtection="1">
      <alignment vertical="center" wrapText="1"/>
      <protection locked="0"/>
    </xf>
    <xf numFmtId="166" fontId="13" fillId="0" borderId="21" xfId="5" applyNumberFormat="1" applyFont="1" applyBorder="1" applyAlignment="1" applyProtection="1">
      <alignment vertical="center" wrapText="1"/>
      <protection locked="0"/>
    </xf>
    <xf numFmtId="166" fontId="13" fillId="0" borderId="12" xfId="5" applyNumberFormat="1" applyFont="1" applyBorder="1" applyAlignment="1" applyProtection="1">
      <alignment vertical="center" wrapText="1"/>
      <protection locked="0"/>
    </xf>
    <xf numFmtId="166" fontId="13" fillId="0" borderId="40" xfId="5" applyNumberFormat="1" applyFont="1" applyBorder="1" applyAlignment="1">
      <alignment vertical="center" wrapText="1"/>
    </xf>
    <xf numFmtId="166" fontId="20" fillId="5" borderId="18" xfId="5" applyNumberFormat="1" applyFont="1" applyFill="1" applyBorder="1" applyAlignment="1">
      <alignment horizontal="left" vertical="center" wrapText="1" indent="2"/>
    </xf>
    <xf numFmtId="0" fontId="1" fillId="0" borderId="0" xfId="5" applyAlignment="1">
      <alignment horizontal="center" vertical="center" wrapText="1"/>
    </xf>
    <xf numFmtId="166" fontId="10" fillId="0" borderId="0" xfId="5" applyNumberFormat="1" applyFont="1" applyAlignment="1">
      <alignment horizontal="center" vertical="center" wrapText="1"/>
    </xf>
    <xf numFmtId="0" fontId="29" fillId="0" borderId="0" xfId="5" applyFont="1" applyAlignment="1">
      <alignment horizontal="center" wrapText="1"/>
    </xf>
    <xf numFmtId="166" fontId="10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11" fillId="0" borderId="30" xfId="5" applyFont="1" applyBorder="1" applyAlignment="1">
      <alignment horizontal="center" vertical="center" wrapText="1"/>
    </xf>
    <xf numFmtId="0" fontId="21" fillId="0" borderId="54" xfId="5" applyFont="1" applyBorder="1" applyAlignment="1">
      <alignment horizontal="left" vertical="center" wrapText="1" indent="1"/>
    </xf>
    <xf numFmtId="166" fontId="11" fillId="0" borderId="54" xfId="5" applyNumberFormat="1" applyFont="1" applyBorder="1" applyAlignment="1" applyProtection="1">
      <alignment horizontal="right" vertical="center" wrapText="1" indent="1"/>
      <protection locked="0"/>
    </xf>
    <xf numFmtId="0" fontId="11" fillId="0" borderId="6" xfId="5" applyFont="1" applyBorder="1" applyAlignment="1">
      <alignment horizontal="center" vertical="center" wrapText="1"/>
    </xf>
    <xf numFmtId="0" fontId="21" fillId="0" borderId="33" xfId="5" applyFont="1" applyBorder="1" applyAlignment="1">
      <alignment horizontal="left" vertical="center" wrapText="1" indent="1"/>
    </xf>
    <xf numFmtId="166" fontId="11" fillId="0" borderId="33" xfId="5" applyNumberFormat="1" applyFont="1" applyBorder="1" applyAlignment="1" applyProtection="1">
      <alignment horizontal="right" vertical="center" wrapText="1" indent="1"/>
      <protection locked="0"/>
    </xf>
    <xf numFmtId="0" fontId="21" fillId="0" borderId="33" xfId="5" applyFont="1" applyBorder="1" applyAlignment="1">
      <alignment horizontal="left" vertical="center" wrapText="1" indent="8"/>
    </xf>
    <xf numFmtId="0" fontId="11" fillId="0" borderId="7" xfId="5" applyFont="1" applyBorder="1" applyAlignment="1" applyProtection="1">
      <alignment vertical="center" wrapText="1"/>
      <protection locked="0"/>
    </xf>
    <xf numFmtId="0" fontId="11" fillId="0" borderId="26" xfId="5" applyFont="1" applyBorder="1" applyAlignment="1">
      <alignment horizontal="center" vertical="center" wrapText="1"/>
    </xf>
    <xf numFmtId="0" fontId="11" fillId="0" borderId="55" xfId="5" applyFont="1" applyBorder="1" applyAlignment="1" applyProtection="1">
      <alignment vertical="center" wrapText="1"/>
      <protection locked="0"/>
    </xf>
    <xf numFmtId="166" fontId="11" fillId="0" borderId="55" xfId="5" applyNumberFormat="1" applyFont="1" applyBorder="1" applyAlignment="1" applyProtection="1">
      <alignment horizontal="right" vertical="center" wrapText="1" indent="1"/>
      <protection locked="0"/>
    </xf>
    <xf numFmtId="0" fontId="24" fillId="0" borderId="13" xfId="5" applyFont="1" applyBorder="1" applyAlignment="1">
      <alignment vertical="center" wrapText="1"/>
    </xf>
    <xf numFmtId="166" fontId="9" fillId="0" borderId="13" xfId="5" applyNumberFormat="1" applyFont="1" applyBorder="1" applyAlignment="1">
      <alignment vertical="center" wrapText="1"/>
    </xf>
    <xf numFmtId="166" fontId="9" fillId="0" borderId="56" xfId="5" applyNumberFormat="1" applyFont="1" applyBorder="1" applyAlignment="1">
      <alignment vertical="center" wrapText="1"/>
    </xf>
    <xf numFmtId="0" fontId="1" fillId="0" borderId="0" xfId="5" applyAlignment="1">
      <alignment horizontal="right" vertical="center" wrapText="1"/>
    </xf>
    <xf numFmtId="0" fontId="41" fillId="0" borderId="7" xfId="0" applyFont="1" applyBorder="1" applyAlignment="1">
      <alignment wrapText="1"/>
    </xf>
    <xf numFmtId="3" fontId="41" fillId="0" borderId="7" xfId="1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/>
    <xf numFmtId="3" fontId="0" fillId="0" borderId="7" xfId="1" applyNumberFormat="1" applyFont="1" applyBorder="1"/>
    <xf numFmtId="0" fontId="41" fillId="0" borderId="7" xfId="0" applyFont="1" applyBorder="1"/>
    <xf numFmtId="3" fontId="41" fillId="0" borderId="7" xfId="1" applyNumberFormat="1" applyFont="1" applyBorder="1"/>
    <xf numFmtId="0" fontId="0" fillId="0" borderId="0" xfId="0" applyAlignment="1">
      <alignment wrapText="1"/>
    </xf>
    <xf numFmtId="3" fontId="0" fillId="0" borderId="0" xfId="1" applyNumberFormat="1" applyFont="1"/>
    <xf numFmtId="0" fontId="41" fillId="0" borderId="1" xfId="6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" applyNumberFormat="1" applyFont="1" applyBorder="1"/>
    <xf numFmtId="3" fontId="41" fillId="0" borderId="5" xfId="1" applyNumberFormat="1" applyFont="1" applyBorder="1"/>
    <xf numFmtId="166" fontId="4" fillId="0" borderId="76" xfId="5" applyNumberFormat="1" applyFont="1" applyBorder="1" applyAlignment="1">
      <alignment horizontal="centerContinuous" vertical="center" wrapText="1"/>
    </xf>
    <xf numFmtId="166" fontId="4" fillId="0" borderId="57" xfId="5" applyNumberFormat="1" applyFont="1" applyBorder="1" applyAlignment="1">
      <alignment horizontal="centerContinuous" vertical="center"/>
    </xf>
    <xf numFmtId="166" fontId="4" fillId="0" borderId="45" xfId="5" applyNumberFormat="1" applyFont="1" applyBorder="1" applyAlignment="1">
      <alignment horizontal="centerContinuous" vertical="center"/>
    </xf>
    <xf numFmtId="166" fontId="4" fillId="0" borderId="58" xfId="5" applyNumberFormat="1" applyFont="1" applyBorder="1" applyAlignment="1">
      <alignment horizontal="center" vertical="center"/>
    </xf>
    <xf numFmtId="166" fontId="20" fillId="0" borderId="35" xfId="5" applyNumberFormat="1" applyFont="1" applyBorder="1" applyAlignment="1">
      <alignment horizontal="left" vertical="center" wrapText="1" indent="2"/>
    </xf>
    <xf numFmtId="166" fontId="20" fillId="0" borderId="16" xfId="5" applyNumberFormat="1" applyFont="1" applyBorder="1" applyAlignment="1">
      <alignment horizontal="left" vertical="center" wrapText="1" indent="2"/>
    </xf>
    <xf numFmtId="166" fontId="8" fillId="0" borderId="1" xfId="5" applyNumberFormat="1" applyFont="1" applyBorder="1" applyAlignment="1">
      <alignment vertical="center" wrapText="1"/>
    </xf>
    <xf numFmtId="166" fontId="8" fillId="0" borderId="2" xfId="5" applyNumberFormat="1" applyFont="1" applyBorder="1" applyAlignment="1">
      <alignment vertical="center" wrapText="1"/>
    </xf>
    <xf numFmtId="166" fontId="8" fillId="0" borderId="5" xfId="5" applyNumberFormat="1" applyFont="1" applyBorder="1" applyAlignment="1">
      <alignment vertical="center" wrapText="1"/>
    </xf>
    <xf numFmtId="171" fontId="20" fillId="0" borderId="37" xfId="5" applyNumberFormat="1" applyFont="1" applyBorder="1" applyAlignment="1" applyProtection="1">
      <alignment horizontal="left" vertical="center" wrapText="1" indent="2"/>
      <protection locked="0"/>
    </xf>
    <xf numFmtId="171" fontId="20" fillId="0" borderId="7" xfId="5" applyNumberFormat="1" applyFont="1" applyBorder="1" applyAlignment="1" applyProtection="1">
      <alignment horizontal="left" vertical="center" wrapText="1" indent="2"/>
      <protection locked="0"/>
    </xf>
    <xf numFmtId="166" fontId="4" fillId="0" borderId="35" xfId="5" applyNumberFormat="1" applyFont="1" applyBorder="1" applyAlignment="1">
      <alignment horizontal="left" vertical="center" wrapText="1" indent="1"/>
    </xf>
    <xf numFmtId="166" fontId="20" fillId="5" borderId="35" xfId="5" applyNumberFormat="1" applyFont="1" applyFill="1" applyBorder="1" applyAlignment="1">
      <alignment horizontal="left" vertical="center" wrapText="1" indent="2"/>
    </xf>
    <xf numFmtId="166" fontId="20" fillId="5" borderId="16" xfId="5" applyNumberFormat="1" applyFont="1" applyFill="1" applyBorder="1" applyAlignment="1">
      <alignment horizontal="left" vertical="center" wrapText="1" indent="2"/>
    </xf>
    <xf numFmtId="0" fontId="52" fillId="0" borderId="7" xfId="14" applyFont="1" applyBorder="1" applyAlignment="1">
      <alignment horizontal="center" wrapText="1"/>
    </xf>
    <xf numFmtId="167" fontId="49" fillId="0" borderId="7" xfId="2" applyNumberFormat="1" applyFont="1" applyBorder="1" applyAlignment="1">
      <alignment horizontal="center" vertical="center" wrapText="1"/>
    </xf>
    <xf numFmtId="166" fontId="4" fillId="0" borderId="16" xfId="5" applyNumberFormat="1" applyFont="1" applyBorder="1" applyAlignment="1">
      <alignment horizontal="centerContinuous" vertical="center" wrapText="1"/>
    </xf>
    <xf numFmtId="0" fontId="4" fillId="0" borderId="49" xfId="0" applyFont="1" applyBorder="1" applyAlignment="1">
      <alignment horizontal="center" vertical="center" wrapText="1"/>
    </xf>
    <xf numFmtId="166" fontId="9" fillId="0" borderId="16" xfId="5" applyNumberFormat="1" applyFont="1" applyBorder="1" applyAlignment="1">
      <alignment horizontal="center" vertical="center" wrapText="1"/>
    </xf>
    <xf numFmtId="166" fontId="13" fillId="0" borderId="33" xfId="5" applyNumberFormat="1" applyFont="1" applyBorder="1" applyAlignment="1" applyProtection="1">
      <alignment horizontal="right" vertical="center" wrapText="1" indent="1"/>
      <protection locked="0"/>
    </xf>
    <xf numFmtId="166" fontId="11" fillId="0" borderId="64" xfId="5" applyNumberFormat="1" applyFont="1" applyBorder="1" applyAlignment="1" applyProtection="1">
      <alignment horizontal="right" vertical="center" wrapText="1" indent="1"/>
      <protection locked="0"/>
    </xf>
    <xf numFmtId="166" fontId="26" fillId="0" borderId="33" xfId="5" applyNumberFormat="1" applyFont="1" applyBorder="1" applyAlignment="1">
      <alignment horizontal="right" vertical="center" wrapText="1" indent="1"/>
    </xf>
    <xf numFmtId="0" fontId="8" fillId="0" borderId="43" xfId="5" applyFont="1" applyBorder="1" applyAlignment="1">
      <alignment horizontal="center" vertical="center" wrapText="1"/>
    </xf>
    <xf numFmtId="166" fontId="13" fillId="0" borderId="0" xfId="8" applyNumberFormat="1" applyFont="1" applyAlignment="1" applyProtection="1">
      <alignment horizontal="right" vertical="center" wrapText="1" indent="1"/>
      <protection locked="0"/>
    </xf>
    <xf numFmtId="4" fontId="7" fillId="0" borderId="0" xfId="5" applyNumberFormat="1" applyFont="1" applyAlignment="1" applyProtection="1">
      <alignment horizontal="right" vertical="center" wrapText="1" indent="1"/>
      <protection locked="0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8" fillId="0" borderId="0" xfId="8" applyNumberFormat="1" applyFont="1" applyAlignment="1">
      <alignment horizontal="right" vertical="center" wrapText="1" indent="1"/>
    </xf>
    <xf numFmtId="166" fontId="13" fillId="2" borderId="0" xfId="8" applyNumberFormat="1" applyFont="1" applyFill="1" applyAlignment="1">
      <alignment horizontal="right" vertical="center" wrapText="1" indent="1"/>
    </xf>
    <xf numFmtId="166" fontId="9" fillId="0" borderId="0" xfId="8" applyNumberFormat="1" applyFont="1" applyAlignment="1">
      <alignment horizontal="right" vertical="center" wrapText="1" indent="1"/>
    </xf>
    <xf numFmtId="166" fontId="13" fillId="0" borderId="0" xfId="8" applyNumberFormat="1" applyFont="1" applyAlignment="1">
      <alignment horizontal="right" vertical="center" wrapText="1" indent="1"/>
    </xf>
    <xf numFmtId="166" fontId="8" fillId="0" borderId="0" xfId="8" applyNumberFormat="1" applyFont="1" applyAlignment="1" applyProtection="1">
      <alignment horizontal="right" vertical="center" wrapText="1" indent="1"/>
      <protection locked="0"/>
    </xf>
    <xf numFmtId="166" fontId="15" fillId="0" borderId="0" xfId="0" applyNumberFormat="1" applyFont="1" applyAlignment="1">
      <alignment horizontal="right" vertical="center" wrapText="1" indent="1"/>
    </xf>
    <xf numFmtId="166" fontId="18" fillId="0" borderId="0" xfId="0" quotePrefix="1" applyNumberFormat="1" applyFont="1" applyAlignment="1">
      <alignment horizontal="right" vertical="center" wrapText="1" indent="1"/>
    </xf>
    <xf numFmtId="0" fontId="4" fillId="0" borderId="0" xfId="8" applyFont="1" applyAlignment="1">
      <alignment horizontal="center" vertical="center" wrapText="1"/>
    </xf>
    <xf numFmtId="4" fontId="56" fillId="0" borderId="0" xfId="5" applyNumberFormat="1" applyFont="1" applyAlignment="1" applyProtection="1">
      <alignment horizontal="right" vertical="center" wrapText="1" indent="1"/>
      <protection locked="0"/>
    </xf>
    <xf numFmtId="167" fontId="54" fillId="0" borderId="5" xfId="3" applyNumberFormat="1" applyFont="1" applyBorder="1" applyAlignment="1">
      <alignment horizontal="center" vertical="top" wrapText="1"/>
    </xf>
    <xf numFmtId="167" fontId="54" fillId="0" borderId="12" xfId="3" applyNumberFormat="1" applyFont="1" applyBorder="1" applyAlignment="1">
      <alignment horizontal="center" vertical="top" wrapText="1"/>
    </xf>
    <xf numFmtId="167" fontId="58" fillId="0" borderId="40" xfId="3" applyNumberFormat="1" applyFont="1" applyBorder="1" applyAlignment="1">
      <alignment horizontal="center" vertical="top" wrapText="1"/>
    </xf>
    <xf numFmtId="167" fontId="58" fillId="0" borderId="41" xfId="3" applyNumberFormat="1" applyFont="1" applyBorder="1" applyAlignment="1">
      <alignment horizontal="center" vertical="top" wrapText="1"/>
    </xf>
    <xf numFmtId="167" fontId="5" fillId="0" borderId="0" xfId="3" applyNumberFormat="1" applyFont="1" applyAlignment="1">
      <alignment horizontal="center" vertical="center" wrapText="1"/>
    </xf>
    <xf numFmtId="167" fontId="12" fillId="0" borderId="0" xfId="3" applyNumberFormat="1" applyFont="1" applyAlignment="1">
      <alignment horizontal="center" vertical="center" wrapText="1"/>
    </xf>
    <xf numFmtId="167" fontId="59" fillId="0" borderId="12" xfId="17" applyNumberFormat="1" applyFont="1" applyBorder="1" applyAlignment="1">
      <alignment horizontal="center" vertical="top" wrapText="1"/>
    </xf>
    <xf numFmtId="167" fontId="59" fillId="0" borderId="12" xfId="3" applyNumberFormat="1" applyFont="1" applyBorder="1" applyAlignment="1">
      <alignment horizontal="center" vertical="top" wrapText="1"/>
    </xf>
    <xf numFmtId="172" fontId="2" fillId="0" borderId="12" xfId="17" applyNumberFormat="1" applyFont="1" applyBorder="1" applyAlignment="1">
      <alignment horizontal="center" vertical="top"/>
    </xf>
    <xf numFmtId="0" fontId="31" fillId="0" borderId="21" xfId="14" applyFont="1" applyBorder="1"/>
    <xf numFmtId="167" fontId="12" fillId="0" borderId="74" xfId="3" applyNumberFormat="1" applyFont="1" applyBorder="1" applyAlignment="1">
      <alignment horizontal="center" vertical="top" wrapText="1"/>
    </xf>
    <xf numFmtId="167" fontId="5" fillId="0" borderId="66" xfId="3" applyNumberFormat="1" applyFont="1" applyBorder="1" applyAlignment="1">
      <alignment horizontal="center" vertical="top" wrapText="1"/>
    </xf>
    <xf numFmtId="0" fontId="2" fillId="0" borderId="7" xfId="7" applyFont="1" applyBorder="1" applyAlignment="1">
      <alignment vertical="top" wrapText="1"/>
    </xf>
    <xf numFmtId="167" fontId="5" fillId="0" borderId="44" xfId="3" applyNumberFormat="1" applyFont="1" applyBorder="1" applyAlignment="1">
      <alignment horizontal="center" vertical="center" wrapText="1"/>
    </xf>
    <xf numFmtId="0" fontId="2" fillId="0" borderId="66" xfId="7" applyFont="1" applyBorder="1"/>
    <xf numFmtId="170" fontId="2" fillId="0" borderId="74" xfId="1" applyNumberFormat="1" applyFont="1" applyBorder="1"/>
    <xf numFmtId="0" fontId="37" fillId="0" borderId="0" xfId="7" applyFont="1" applyAlignment="1">
      <alignment horizontal="right"/>
    </xf>
    <xf numFmtId="0" fontId="5" fillId="0" borderId="17" xfId="7" applyFont="1" applyBorder="1" applyAlignment="1">
      <alignment horizontal="center" vertical="top" wrapText="1"/>
    </xf>
    <xf numFmtId="0" fontId="5" fillId="0" borderId="49" xfId="7" applyFont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0" fontId="2" fillId="0" borderId="13" xfId="7" applyFont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167" fontId="12" fillId="0" borderId="69" xfId="3" applyNumberFormat="1" applyFont="1" applyBorder="1" applyAlignment="1">
      <alignment horizontal="center" vertical="center" wrapText="1"/>
    </xf>
    <xf numFmtId="0" fontId="50" fillId="0" borderId="7" xfId="16" applyFont="1" applyBorder="1"/>
    <xf numFmtId="0" fontId="49" fillId="0" borderId="7" xfId="16" applyFont="1" applyBorder="1"/>
    <xf numFmtId="167" fontId="50" fillId="0" borderId="27" xfId="2" applyNumberFormat="1" applyFont="1" applyBorder="1"/>
    <xf numFmtId="167" fontId="50" fillId="0" borderId="9" xfId="2" applyNumberFormat="1" applyFont="1" applyBorder="1"/>
    <xf numFmtId="170" fontId="11" fillId="0" borderId="0" xfId="1" applyNumberFormat="1" applyFont="1" applyAlignment="1">
      <alignment horizontal="right" vertical="center" indent="1"/>
    </xf>
    <xf numFmtId="166" fontId="12" fillId="0" borderId="0" xfId="11" applyNumberFormat="1" applyAlignment="1">
      <alignment vertical="center"/>
    </xf>
    <xf numFmtId="166" fontId="60" fillId="0" borderId="0" xfId="11" applyNumberFormat="1" applyFont="1" applyProtection="1">
      <protection locked="0"/>
    </xf>
    <xf numFmtId="166" fontId="12" fillId="0" borderId="0" xfId="11" applyNumberFormat="1" applyAlignment="1" applyProtection="1">
      <alignment vertical="center"/>
      <protection locked="0"/>
    </xf>
    <xf numFmtId="166" fontId="19" fillId="0" borderId="22" xfId="8" applyNumberFormat="1" applyFont="1" applyBorder="1" applyAlignment="1">
      <alignment horizontal="left" vertical="center"/>
    </xf>
    <xf numFmtId="166" fontId="5" fillId="0" borderId="0" xfId="8" applyNumberFormat="1" applyFont="1" applyAlignment="1">
      <alignment horizontal="center" vertical="center"/>
    </xf>
    <xf numFmtId="166" fontId="19" fillId="0" borderId="22" xfId="8" applyNumberFormat="1" applyFont="1" applyBorder="1" applyAlignment="1">
      <alignment horizontal="left"/>
    </xf>
    <xf numFmtId="0" fontId="23" fillId="0" borderId="0" xfId="8" applyFont="1" applyAlignment="1">
      <alignment horizontal="center"/>
    </xf>
    <xf numFmtId="166" fontId="24" fillId="0" borderId="66" xfId="5" applyNumberFormat="1" applyFont="1" applyBorder="1" applyAlignment="1">
      <alignment horizontal="center" vertical="center" wrapText="1"/>
    </xf>
    <xf numFmtId="166" fontId="24" fillId="0" borderId="74" xfId="5" applyNumberFormat="1" applyFont="1" applyBorder="1" applyAlignment="1">
      <alignment horizontal="center" vertical="center" wrapText="1"/>
    </xf>
    <xf numFmtId="166" fontId="24" fillId="0" borderId="68" xfId="5" applyNumberFormat="1" applyFont="1" applyBorder="1" applyAlignment="1">
      <alignment horizontal="center" vertical="center" wrapText="1"/>
    </xf>
    <xf numFmtId="166" fontId="24" fillId="0" borderId="51" xfId="5" applyNumberFormat="1" applyFont="1" applyBorder="1" applyAlignment="1">
      <alignment horizontal="center" vertical="center" wrapText="1"/>
    </xf>
    <xf numFmtId="166" fontId="5" fillId="0" borderId="0" xfId="5" applyNumberFormat="1" applyFont="1" applyAlignment="1">
      <alignment horizontal="center" vertical="center" wrapText="1"/>
    </xf>
    <xf numFmtId="0" fontId="4" fillId="0" borderId="18" xfId="5" applyFont="1" applyBorder="1" applyAlignment="1">
      <alignment horizontal="center" vertical="center" wrapText="1"/>
    </xf>
    <xf numFmtId="0" fontId="4" fillId="0" borderId="49" xfId="5" applyFont="1" applyBorder="1" applyAlignment="1">
      <alignment horizontal="center" vertical="center" wrapText="1"/>
    </xf>
    <xf numFmtId="166" fontId="4" fillId="0" borderId="17" xfId="5" applyNumberFormat="1" applyFont="1" applyBorder="1" applyAlignment="1">
      <alignment horizontal="center" vertical="center" wrapText="1"/>
    </xf>
    <xf numFmtId="166" fontId="4" fillId="0" borderId="49" xfId="5" applyNumberFormat="1" applyFont="1" applyBorder="1" applyAlignment="1">
      <alignment horizontal="center" vertical="center" wrapText="1"/>
    </xf>
    <xf numFmtId="0" fontId="4" fillId="0" borderId="50" xfId="5" applyFont="1" applyBorder="1" applyAlignment="1">
      <alignment horizontal="center" vertical="center" wrapText="1"/>
    </xf>
    <xf numFmtId="0" fontId="4" fillId="0" borderId="58" xfId="5" applyFont="1" applyBorder="1" applyAlignment="1">
      <alignment horizontal="center" vertical="center" wrapText="1"/>
    </xf>
    <xf numFmtId="0" fontId="4" fillId="0" borderId="62" xfId="5" applyFont="1" applyBorder="1" applyAlignment="1">
      <alignment horizontal="center" vertical="center" wrapText="1"/>
    </xf>
    <xf numFmtId="0" fontId="4" fillId="0" borderId="61" xfId="5" applyFont="1" applyBorder="1" applyAlignment="1">
      <alignment horizontal="center" vertical="center" wrapText="1"/>
    </xf>
    <xf numFmtId="166" fontId="4" fillId="0" borderId="15" xfId="5" applyNumberFormat="1" applyFont="1" applyBorder="1" applyAlignment="1">
      <alignment horizontal="center" vertical="center" wrapText="1"/>
    </xf>
    <xf numFmtId="0" fontId="4" fillId="0" borderId="17" xfId="5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66" fontId="4" fillId="0" borderId="17" xfId="0" applyNumberFormat="1" applyFont="1" applyBorder="1" applyAlignment="1">
      <alignment horizontal="center" vertical="center" wrapText="1"/>
    </xf>
    <xf numFmtId="166" fontId="4" fillId="0" borderId="49" xfId="0" applyNumberFormat="1" applyFont="1" applyBorder="1" applyAlignment="1">
      <alignment horizontal="center" vertical="center" wrapText="1"/>
    </xf>
    <xf numFmtId="166" fontId="4" fillId="0" borderId="15" xfId="0" applyNumberFormat="1" applyFont="1" applyBorder="1" applyAlignment="1">
      <alignment horizontal="center" vertical="center" wrapText="1"/>
    </xf>
    <xf numFmtId="0" fontId="49" fillId="0" borderId="0" xfId="14" applyFont="1" applyAlignment="1">
      <alignment horizontal="center"/>
    </xf>
    <xf numFmtId="0" fontId="52" fillId="0" borderId="0" xfId="14" applyFont="1" applyAlignment="1">
      <alignment horizontal="left"/>
    </xf>
    <xf numFmtId="0" fontId="52" fillId="0" borderId="39" xfId="14" applyFont="1" applyBorder="1" applyAlignment="1">
      <alignment horizontal="center"/>
    </xf>
    <xf numFmtId="0" fontId="52" fillId="0" borderId="59" xfId="14" applyFont="1" applyBorder="1" applyAlignment="1">
      <alignment horizontal="center"/>
    </xf>
    <xf numFmtId="0" fontId="52" fillId="0" borderId="39" xfId="14" applyFont="1" applyBorder="1" applyAlignment="1">
      <alignment horizontal="left" vertical="center" wrapText="1"/>
    </xf>
    <xf numFmtId="0" fontId="52" fillId="0" borderId="33" xfId="14" applyFont="1" applyBorder="1" applyAlignment="1">
      <alignment horizontal="left" vertical="center" wrapText="1"/>
    </xf>
    <xf numFmtId="0" fontId="51" fillId="0" borderId="17" xfId="14" applyFont="1" applyBorder="1" applyAlignment="1">
      <alignment horizontal="center"/>
    </xf>
    <xf numFmtId="0" fontId="51" fillId="0" borderId="49" xfId="14" applyFont="1" applyBorder="1" applyAlignment="1">
      <alignment horizontal="center"/>
    </xf>
    <xf numFmtId="0" fontId="49" fillId="0" borderId="0" xfId="16" applyFont="1" applyAlignment="1">
      <alignment horizontal="left"/>
    </xf>
    <xf numFmtId="0" fontId="50" fillId="0" borderId="0" xfId="16" applyFont="1" applyAlignment="1">
      <alignment horizontal="left"/>
    </xf>
    <xf numFmtId="0" fontId="49" fillId="0" borderId="7" xfId="16" applyFont="1" applyBorder="1" applyAlignment="1">
      <alignment horizontal="left"/>
    </xf>
    <xf numFmtId="0" fontId="49" fillId="0" borderId="27" xfId="16" applyFont="1" applyBorder="1" applyAlignment="1">
      <alignment horizontal="left"/>
    </xf>
    <xf numFmtId="0" fontId="49" fillId="0" borderId="4" xfId="16" applyFont="1" applyBorder="1" applyAlignment="1">
      <alignment horizontal="left"/>
    </xf>
    <xf numFmtId="0" fontId="49" fillId="0" borderId="60" xfId="16" applyFont="1" applyBorder="1" applyAlignment="1">
      <alignment horizontal="left"/>
    </xf>
    <xf numFmtId="0" fontId="49" fillId="0" borderId="0" xfId="16" applyFont="1" applyAlignment="1">
      <alignment horizontal="left" vertical="center" wrapText="1"/>
    </xf>
    <xf numFmtId="166" fontId="4" fillId="0" borderId="17" xfId="5" applyNumberFormat="1" applyFont="1" applyBorder="1" applyAlignment="1">
      <alignment horizontal="left" vertical="center" wrapText="1" indent="2"/>
    </xf>
    <xf numFmtId="166" fontId="4" fillId="0" borderId="15" xfId="5" applyNumberFormat="1" applyFont="1" applyBorder="1" applyAlignment="1">
      <alignment horizontal="left" vertical="center" wrapText="1" indent="2"/>
    </xf>
    <xf numFmtId="166" fontId="23" fillId="0" borderId="0" xfId="5" applyNumberFormat="1" applyFont="1" applyAlignment="1">
      <alignment horizontal="center" vertical="center" wrapText="1"/>
    </xf>
    <xf numFmtId="166" fontId="4" fillId="0" borderId="66" xfId="5" applyNumberFormat="1" applyFont="1" applyBorder="1" applyAlignment="1">
      <alignment horizontal="center" vertical="center" wrapText="1"/>
    </xf>
    <xf numFmtId="166" fontId="4" fillId="0" borderId="74" xfId="5" applyNumberFormat="1" applyFont="1" applyBorder="1" applyAlignment="1">
      <alignment horizontal="center" vertical="center" wrapText="1"/>
    </xf>
    <xf numFmtId="166" fontId="4" fillId="0" borderId="66" xfId="5" applyNumberFormat="1" applyFont="1" applyBorder="1" applyAlignment="1">
      <alignment horizontal="center" vertical="center"/>
    </xf>
    <xf numFmtId="166" fontId="4" fillId="0" borderId="74" xfId="5" applyNumberFormat="1" applyFont="1" applyBorder="1" applyAlignment="1">
      <alignment horizontal="center" vertical="center"/>
    </xf>
    <xf numFmtId="166" fontId="4" fillId="0" borderId="76" xfId="5" applyNumberFormat="1" applyFont="1" applyBorder="1" applyAlignment="1">
      <alignment horizontal="center" vertical="center"/>
    </xf>
    <xf numFmtId="166" fontId="4" fillId="0" borderId="57" xfId="5" applyNumberFormat="1" applyFont="1" applyBorder="1" applyAlignment="1">
      <alignment horizontal="center" vertical="center"/>
    </xf>
    <xf numFmtId="166" fontId="4" fillId="0" borderId="45" xfId="5" applyNumberFormat="1" applyFont="1" applyBorder="1" applyAlignment="1">
      <alignment horizontal="center" vertical="center"/>
    </xf>
    <xf numFmtId="0" fontId="29" fillId="0" borderId="0" xfId="5" applyFont="1" applyAlignment="1">
      <alignment horizontal="center" wrapText="1"/>
    </xf>
    <xf numFmtId="0" fontId="11" fillId="0" borderId="43" xfId="5" applyFont="1" applyBorder="1" applyAlignment="1">
      <alignment horizontal="justify" vertical="center" wrapText="1"/>
    </xf>
    <xf numFmtId="14" fontId="41" fillId="0" borderId="59" xfId="10" applyNumberFormat="1" applyFont="1" applyBorder="1" applyAlignment="1">
      <alignment horizontal="center"/>
    </xf>
    <xf numFmtId="0" fontId="41" fillId="0" borderId="59" xfId="10" applyFont="1" applyBorder="1" applyAlignment="1">
      <alignment horizontal="center"/>
    </xf>
    <xf numFmtId="0" fontId="41" fillId="0" borderId="19" xfId="10" applyFont="1" applyBorder="1" applyAlignment="1">
      <alignment horizontal="center"/>
    </xf>
    <xf numFmtId="14" fontId="41" fillId="0" borderId="39" xfId="10" applyNumberFormat="1" applyFont="1" applyBorder="1" applyAlignment="1">
      <alignment horizontal="center"/>
    </xf>
    <xf numFmtId="0" fontId="41" fillId="0" borderId="57" xfId="10" applyFont="1" applyBorder="1" applyAlignment="1">
      <alignment horizontal="center"/>
    </xf>
    <xf numFmtId="0" fontId="41" fillId="0" borderId="63" xfId="10" applyFont="1" applyBorder="1" applyAlignment="1">
      <alignment horizontal="center"/>
    </xf>
    <xf numFmtId="0" fontId="41" fillId="0" borderId="75" xfId="10" applyFont="1" applyBorder="1" applyAlignment="1">
      <alignment horizontal="center"/>
    </xf>
    <xf numFmtId="0" fontId="0" fillId="0" borderId="57" xfId="0" applyBorder="1"/>
    <xf numFmtId="0" fontId="0" fillId="0" borderId="63" xfId="0" applyBorder="1"/>
    <xf numFmtId="0" fontId="41" fillId="0" borderId="0" xfId="9" applyFont="1" applyAlignment="1">
      <alignment horizontal="left" vertical="center" wrapText="1"/>
    </xf>
    <xf numFmtId="0" fontId="41" fillId="0" borderId="0" xfId="9" applyFont="1" applyAlignment="1">
      <alignment horizontal="center" vertical="center" wrapText="1"/>
    </xf>
    <xf numFmtId="0" fontId="41" fillId="0" borderId="0" xfId="10" applyFont="1" applyAlignment="1">
      <alignment horizontal="center"/>
    </xf>
    <xf numFmtId="14" fontId="41" fillId="0" borderId="0" xfId="10" applyNumberFormat="1" applyFont="1" applyAlignment="1">
      <alignment horizontal="center"/>
    </xf>
    <xf numFmtId="0" fontId="41" fillId="0" borderId="23" xfId="9" applyFont="1" applyBorder="1" applyAlignment="1">
      <alignment horizontal="center" vertical="center" wrapText="1"/>
    </xf>
    <xf numFmtId="0" fontId="41" fillId="0" borderId="20" xfId="9" applyFont="1" applyBorder="1" applyAlignment="1">
      <alignment horizontal="center" vertical="center" wrapText="1"/>
    </xf>
    <xf numFmtId="0" fontId="41" fillId="0" borderId="10" xfId="9" applyFont="1" applyBorder="1" applyAlignment="1">
      <alignment horizontal="center" vertical="center" wrapText="1"/>
    </xf>
    <xf numFmtId="0" fontId="41" fillId="0" borderId="45" xfId="10" applyFont="1" applyBorder="1" applyAlignment="1">
      <alignment horizontal="center"/>
    </xf>
    <xf numFmtId="0" fontId="41" fillId="0" borderId="33" xfId="10" applyFont="1" applyBorder="1" applyAlignment="1">
      <alignment horizontal="center"/>
    </xf>
    <xf numFmtId="14" fontId="41" fillId="0" borderId="33" xfId="10" applyNumberFormat="1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1" fillId="0" borderId="0" xfId="5" applyAlignment="1">
      <alignment horizontal="left" wrapText="1"/>
    </xf>
    <xf numFmtId="0" fontId="53" fillId="0" borderId="0" xfId="5" applyFont="1" applyAlignment="1">
      <alignment horizontal="right"/>
    </xf>
    <xf numFmtId="0" fontId="1" fillId="0" borderId="0" xfId="5" applyAlignment="1">
      <alignment horizontal="left"/>
    </xf>
    <xf numFmtId="0" fontId="1" fillId="0" borderId="0" xfId="0" applyFont="1" applyAlignment="1">
      <alignment horizontal="left" wrapText="1"/>
    </xf>
    <xf numFmtId="0" fontId="23" fillId="0" borderId="0" xfId="11" applyFont="1" applyAlignment="1">
      <alignment horizontal="center" wrapText="1"/>
    </xf>
    <xf numFmtId="0" fontId="23" fillId="0" borderId="0" xfId="11" applyFont="1" applyAlignment="1">
      <alignment horizontal="center"/>
    </xf>
    <xf numFmtId="0" fontId="45" fillId="0" borderId="18" xfId="11" applyFont="1" applyBorder="1" applyAlignment="1">
      <alignment horizontal="left" vertical="center" indent="1"/>
    </xf>
    <xf numFmtId="0" fontId="45" fillId="0" borderId="49" xfId="11" applyFont="1" applyBorder="1" applyAlignment="1">
      <alignment horizontal="left" vertical="center" indent="1"/>
    </xf>
    <xf numFmtId="0" fontId="45" fillId="0" borderId="15" xfId="11" applyFont="1" applyBorder="1" applyAlignment="1">
      <alignment horizontal="left" vertical="center" indent="1"/>
    </xf>
    <xf numFmtId="0" fontId="45" fillId="0" borderId="17" xfId="11" applyFont="1" applyBorder="1" applyAlignment="1">
      <alignment horizontal="left" vertical="center"/>
    </xf>
    <xf numFmtId="0" fontId="45" fillId="0" borderId="49" xfId="11" applyFont="1" applyBorder="1" applyAlignment="1">
      <alignment horizontal="left" vertical="center"/>
    </xf>
    <xf numFmtId="0" fontId="45" fillId="0" borderId="15" xfId="11" applyFont="1" applyBorder="1" applyAlignment="1">
      <alignment horizontal="left" vertical="center"/>
    </xf>
    <xf numFmtId="167" fontId="5" fillId="3" borderId="66" xfId="3" applyNumberFormat="1" applyFont="1" applyFill="1" applyBorder="1" applyAlignment="1">
      <alignment horizontal="center" vertical="center" wrapText="1"/>
    </xf>
    <xf numFmtId="167" fontId="5" fillId="3" borderId="40" xfId="3" applyNumberFormat="1" applyFont="1" applyFill="1" applyBorder="1" applyAlignment="1">
      <alignment horizontal="center" vertical="center" wrapText="1"/>
    </xf>
    <xf numFmtId="167" fontId="5" fillId="3" borderId="74" xfId="3" applyNumberFormat="1" applyFont="1" applyFill="1" applyBorder="1" applyAlignment="1">
      <alignment horizontal="center" vertical="center" wrapText="1"/>
    </xf>
    <xf numFmtId="0" fontId="5" fillId="0" borderId="17" xfId="7" applyFont="1" applyBorder="1" applyAlignment="1">
      <alignment horizontal="center" vertical="top" wrapText="1"/>
    </xf>
    <xf numFmtId="0" fontId="5" fillId="0" borderId="49" xfId="7" applyFont="1" applyBorder="1" applyAlignment="1">
      <alignment horizontal="center" vertical="top" wrapText="1"/>
    </xf>
    <xf numFmtId="0" fontId="5" fillId="0" borderId="16" xfId="7" applyFont="1" applyBorder="1" applyAlignment="1">
      <alignment horizontal="center" vertical="top" wrapText="1"/>
    </xf>
    <xf numFmtId="167" fontId="5" fillId="3" borderId="25" xfId="3" applyNumberFormat="1" applyFont="1" applyFill="1" applyBorder="1" applyAlignment="1">
      <alignment horizontal="center" vertical="center" wrapText="1"/>
    </xf>
    <xf numFmtId="167" fontId="5" fillId="3" borderId="12" xfId="3" applyNumberFormat="1" applyFont="1" applyFill="1" applyBorder="1" applyAlignment="1">
      <alignment horizontal="center" vertical="center" wrapText="1"/>
    </xf>
    <xf numFmtId="167" fontId="2" fillId="0" borderId="56" xfId="3" applyNumberFormat="1" applyFont="1" applyBorder="1" applyAlignment="1">
      <alignment horizontal="center" vertical="center" wrapText="1"/>
    </xf>
    <xf numFmtId="0" fontId="5" fillId="3" borderId="23" xfId="7" applyFont="1" applyFill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0" fontId="5" fillId="3" borderId="24" xfId="7" applyFont="1" applyFill="1" applyBorder="1" applyAlignment="1">
      <alignment horizontal="center" vertical="top" wrapText="1"/>
    </xf>
    <xf numFmtId="0" fontId="5" fillId="3" borderId="21" xfId="7" applyFont="1" applyFill="1" applyBorder="1" applyAlignment="1">
      <alignment horizontal="center" vertical="top" wrapText="1"/>
    </xf>
    <xf numFmtId="0" fontId="2" fillId="0" borderId="13" xfId="7" applyFont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0" fontId="2" fillId="0" borderId="13" xfId="7" applyFont="1" applyBorder="1" applyAlignment="1">
      <alignment vertical="top" wrapText="1"/>
    </xf>
    <xf numFmtId="0" fontId="2" fillId="0" borderId="48" xfId="7" applyFont="1" applyBorder="1" applyAlignment="1">
      <alignment vertical="top" wrapText="1"/>
    </xf>
    <xf numFmtId="167" fontId="39" fillId="0" borderId="0" xfId="3" applyNumberFormat="1" applyFont="1" applyAlignment="1">
      <alignment horizontal="right"/>
    </xf>
    <xf numFmtId="0" fontId="36" fillId="0" borderId="0" xfId="7" applyFont="1" applyAlignment="1">
      <alignment horizontal="left" vertical="center"/>
    </xf>
    <xf numFmtId="0" fontId="2" fillId="0" borderId="0" xfId="7" applyFont="1" applyAlignment="1">
      <alignment horizontal="left" vertical="center"/>
    </xf>
    <xf numFmtId="0" fontId="37" fillId="0" borderId="0" xfId="7" applyFont="1" applyAlignment="1">
      <alignment horizontal="right"/>
    </xf>
    <xf numFmtId="0" fontId="37" fillId="0" borderId="64" xfId="7" applyFont="1" applyBorder="1" applyAlignment="1">
      <alignment horizontal="right"/>
    </xf>
    <xf numFmtId="0" fontId="5" fillId="4" borderId="50" xfId="7" applyFont="1" applyFill="1" applyBorder="1" applyAlignment="1">
      <alignment horizontal="center"/>
    </xf>
    <xf numFmtId="0" fontId="5" fillId="4" borderId="43" xfId="7" applyFont="1" applyFill="1" applyBorder="1" applyAlignment="1">
      <alignment horizontal="center"/>
    </xf>
    <xf numFmtId="0" fontId="5" fillId="4" borderId="44" xfId="7" applyFont="1" applyFill="1" applyBorder="1" applyAlignment="1">
      <alignment horizontal="center"/>
    </xf>
    <xf numFmtId="0" fontId="5" fillId="4" borderId="38" xfId="7" applyFont="1" applyFill="1" applyBorder="1" applyAlignment="1">
      <alignment horizontal="center"/>
    </xf>
    <xf numFmtId="0" fontId="5" fillId="4" borderId="0" xfId="7" applyFont="1" applyFill="1" applyAlignment="1">
      <alignment horizontal="center"/>
    </xf>
    <xf numFmtId="0" fontId="5" fillId="4" borderId="65" xfId="7" applyFont="1" applyFill="1" applyBorder="1" applyAlignment="1">
      <alignment horizontal="center"/>
    </xf>
    <xf numFmtId="0" fontId="5" fillId="4" borderId="58" xfId="7" applyFont="1" applyFill="1" applyBorder="1" applyAlignment="1">
      <alignment horizontal="center"/>
    </xf>
    <xf numFmtId="0" fontId="5" fillId="4" borderId="22" xfId="7" applyFont="1" applyFill="1" applyBorder="1" applyAlignment="1">
      <alignment horizontal="center"/>
    </xf>
    <xf numFmtId="0" fontId="5" fillId="4" borderId="69" xfId="7" applyFont="1" applyFill="1" applyBorder="1" applyAlignment="1">
      <alignment horizontal="center"/>
    </xf>
    <xf numFmtId="167" fontId="5" fillId="3" borderId="56" xfId="3" applyNumberFormat="1" applyFont="1" applyFill="1" applyBorder="1" applyAlignment="1">
      <alignment horizontal="center" vertical="center" wrapText="1"/>
    </xf>
    <xf numFmtId="0" fontId="5" fillId="3" borderId="13" xfId="7" applyFont="1" applyFill="1" applyBorder="1" applyAlignment="1">
      <alignment horizontal="center" vertical="top" wrapText="1"/>
    </xf>
    <xf numFmtId="0" fontId="23" fillId="0" borderId="0" xfId="11" applyFont="1" applyAlignment="1" applyProtection="1">
      <alignment horizontal="center" wrapText="1"/>
      <protection locked="0"/>
    </xf>
    <xf numFmtId="0" fontId="23" fillId="0" borderId="0" xfId="11" applyFont="1" applyAlignment="1" applyProtection="1">
      <alignment horizontal="center"/>
      <protection locked="0"/>
    </xf>
  </cellXfs>
  <cellStyles count="18">
    <cellStyle name="Ezres" xfId="1" builtinId="3"/>
    <cellStyle name="Ezres 2" xfId="2" xr:uid="{00000000-0005-0000-0000-000001000000}"/>
    <cellStyle name="Ezres 3" xfId="3" xr:uid="{00000000-0005-0000-0000-000002000000}"/>
    <cellStyle name="Ezres 4" xfId="4" xr:uid="{00000000-0005-0000-0000-000003000000}"/>
    <cellStyle name="Ezres 5" xfId="17" xr:uid="{00000000-0005-0000-0000-000004000000}"/>
    <cellStyle name="Hiperhivatkozás" xfId="12" xr:uid="{00000000-0005-0000-0000-000005000000}"/>
    <cellStyle name="Már látott hiperhivatkozás" xfId="13" xr:uid="{00000000-0005-0000-0000-000006000000}"/>
    <cellStyle name="Normál" xfId="0" builtinId="0"/>
    <cellStyle name="Normál 2" xfId="5" xr:uid="{00000000-0005-0000-0000-000008000000}"/>
    <cellStyle name="Normál 3" xfId="6" xr:uid="{00000000-0005-0000-0000-000009000000}"/>
    <cellStyle name="Normál_010. sz.melléklet2007" xfId="7" xr:uid="{00000000-0005-0000-0000-00000A000000}"/>
    <cellStyle name="Normál_011 sz. melléklet 2" xfId="14" xr:uid="{00000000-0005-0000-0000-00000B000000}"/>
    <cellStyle name="Normál_012. sz.melléklet2007" xfId="16" xr:uid="{00000000-0005-0000-0000-00000C000000}"/>
    <cellStyle name="Normál_Kv.rend.2013 E" xfId="15" xr:uid="{00000000-0005-0000-0000-00000D000000}"/>
    <cellStyle name="Normál_KVRENMUNKA" xfId="8" xr:uid="{00000000-0005-0000-0000-00000E000000}"/>
    <cellStyle name="Normál_Létszám(15. tábla) 2" xfId="9" xr:uid="{00000000-0005-0000-0000-00000F000000}"/>
    <cellStyle name="Normál_Létszámtábla. (2) 2" xfId="10" xr:uid="{00000000-0005-0000-0000-000010000000}"/>
    <cellStyle name="Normál_SEGEDLETEK" xfId="11" xr:uid="{00000000-0005-0000-0000-000011000000}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T&#225;bl&#225;zatok\Test&#252;leti%20anyagok\2018\K&#246;lts&#233;gvet&#233;s\2018.%20&#233;vi%20k&#246;lts&#233;gve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  "/>
      <sheetName val="3. sz. mell"/>
      <sheetName val="4. sz. mell"/>
      <sheetName val="5.sz.mell."/>
      <sheetName val="6.m "/>
      <sheetName val="7A.m"/>
      <sheetName val="7B.m."/>
      <sheetName val="8. sz. mell"/>
      <sheetName val="9. sz. mell. "/>
      <sheetName val="10. sz. mell"/>
      <sheetName val="11. sz. mell"/>
      <sheetName val="12.sz.mell."/>
      <sheetName val="13.m."/>
      <sheetName val="14.m"/>
      <sheetName val="15.m."/>
      <sheetName val="16A.m"/>
      <sheetName val="16B.m"/>
      <sheetName val="17.m"/>
      <sheetName val="18.m"/>
    </sheetNames>
    <sheetDataSet>
      <sheetData sheetId="0">
        <row r="5">
          <cell r="D5">
            <v>852230622</v>
          </cell>
        </row>
        <row r="6">
          <cell r="D6">
            <v>254912723</v>
          </cell>
        </row>
        <row r="7">
          <cell r="D7">
            <v>292911351</v>
          </cell>
        </row>
        <row r="8">
          <cell r="D8">
            <v>285158668</v>
          </cell>
        </row>
        <row r="9">
          <cell r="D9">
            <v>19247880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44387000</v>
          </cell>
        </row>
        <row r="19">
          <cell r="D19">
            <v>29999999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1933878000</v>
          </cell>
        </row>
        <row r="25">
          <cell r="D25">
            <v>56000000</v>
          </cell>
        </row>
        <row r="26">
          <cell r="D26">
            <v>0</v>
          </cell>
        </row>
        <row r="27">
          <cell r="D27">
            <v>480500000</v>
          </cell>
        </row>
        <row r="28">
          <cell r="D28">
            <v>0</v>
          </cell>
        </row>
        <row r="29">
          <cell r="D29">
            <v>48500000</v>
          </cell>
        </row>
        <row r="30">
          <cell r="D30">
            <v>500000</v>
          </cell>
        </row>
        <row r="31">
          <cell r="D31">
            <v>1300000</v>
          </cell>
        </row>
        <row r="33">
          <cell r="D33">
            <v>0</v>
          </cell>
        </row>
        <row r="34">
          <cell r="D34">
            <v>84000</v>
          </cell>
        </row>
        <row r="35">
          <cell r="D35">
            <v>0</v>
          </cell>
        </row>
        <row r="36">
          <cell r="D36">
            <v>58500000</v>
          </cell>
        </row>
        <row r="37">
          <cell r="D37">
            <v>0</v>
          </cell>
        </row>
        <row r="38">
          <cell r="D38">
            <v>23000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157408000</v>
          </cell>
        </row>
        <row r="44">
          <cell r="D44">
            <v>0</v>
          </cell>
        </row>
        <row r="45">
          <cell r="D45">
            <v>22000000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72">
          <cell r="D72">
            <v>1702614858.3999999</v>
          </cell>
        </row>
        <row r="77">
          <cell r="D77">
            <v>0</v>
          </cell>
        </row>
        <row r="79">
          <cell r="D79">
            <v>0</v>
          </cell>
        </row>
        <row r="80">
          <cell r="D80">
            <v>0</v>
          </cell>
        </row>
        <row r="93">
          <cell r="D93">
            <v>656962000</v>
          </cell>
        </row>
        <row r="94">
          <cell r="D94">
            <v>139798000</v>
          </cell>
        </row>
        <row r="95">
          <cell r="D95">
            <v>853500000</v>
          </cell>
        </row>
        <row r="96">
          <cell r="D96">
            <v>15219000</v>
          </cell>
        </row>
        <row r="97">
          <cell r="D97">
            <v>259809056</v>
          </cell>
        </row>
        <row r="99">
          <cell r="D99">
            <v>15077457</v>
          </cell>
        </row>
        <row r="100">
          <cell r="D100">
            <v>293315715</v>
          </cell>
        </row>
        <row r="101">
          <cell r="D101">
            <v>8000000</v>
          </cell>
        </row>
        <row r="103">
          <cell r="D103">
            <v>2053810000</v>
          </cell>
        </row>
        <row r="104">
          <cell r="D104">
            <v>1993262000</v>
          </cell>
        </row>
        <row r="105">
          <cell r="D105">
            <v>1047759000</v>
          </cell>
        </row>
        <row r="106">
          <cell r="D106">
            <v>719852000</v>
          </cell>
        </row>
        <row r="107">
          <cell r="D107">
            <v>4000000</v>
          </cell>
        </row>
        <row r="110">
          <cell r="D110">
            <v>10645000</v>
          </cell>
        </row>
        <row r="122">
          <cell r="D122">
            <v>30030251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/>
        </row>
        <row r="133">
          <cell r="D133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43"/>
  <sheetViews>
    <sheetView tabSelected="1" view="pageBreakPreview" topLeftCell="C115" zoomScale="130" zoomScaleNormal="100" zoomScaleSheetLayoutView="130" workbookViewId="0">
      <selection activeCell="D115" sqref="D1:F1048576"/>
    </sheetView>
  </sheetViews>
  <sheetFormatPr defaultColWidth="9.140625" defaultRowHeight="15.75" x14ac:dyDescent="0.25"/>
  <cols>
    <col min="1" max="2" width="8.140625" style="60" customWidth="1"/>
    <col min="3" max="3" width="65.85546875" style="60" customWidth="1"/>
    <col min="4" max="6" width="13.28515625" style="115" hidden="1" customWidth="1"/>
    <col min="7" max="7" width="13.28515625" style="115" customWidth="1"/>
    <col min="8" max="8" width="12.28515625" style="115" hidden="1" customWidth="1"/>
    <col min="9" max="16384" width="9.140625" style="60"/>
  </cols>
  <sheetData>
    <row r="1" spans="1:8" ht="15.95" customHeight="1" x14ac:dyDescent="0.25">
      <c r="A1" s="835" t="s">
        <v>2</v>
      </c>
      <c r="B1" s="835"/>
      <c r="C1" s="835"/>
      <c r="D1" s="835"/>
      <c r="E1" s="552"/>
      <c r="F1" s="552"/>
      <c r="G1" s="552"/>
      <c r="H1" s="60"/>
    </row>
    <row r="2" spans="1:8" ht="15.95" customHeight="1" thickBot="1" x14ac:dyDescent="0.3">
      <c r="A2" s="834" t="s">
        <v>3</v>
      </c>
      <c r="B2" s="834"/>
      <c r="C2" s="834"/>
      <c r="D2" s="61"/>
      <c r="E2" s="61"/>
      <c r="F2" s="61"/>
      <c r="G2" s="61"/>
      <c r="H2" s="61"/>
    </row>
    <row r="3" spans="1:8" ht="60.75" thickBot="1" x14ac:dyDescent="0.3">
      <c r="A3" s="62" t="s">
        <v>4</v>
      </c>
      <c r="B3" s="173" t="s">
        <v>295</v>
      </c>
      <c r="C3" s="63" t="s">
        <v>5</v>
      </c>
      <c r="D3" s="64" t="s">
        <v>695</v>
      </c>
      <c r="E3" s="64" t="s">
        <v>1379</v>
      </c>
      <c r="F3" s="64" t="s">
        <v>724</v>
      </c>
      <c r="G3" s="64" t="s">
        <v>725</v>
      </c>
      <c r="H3" s="64" t="s">
        <v>1334</v>
      </c>
    </row>
    <row r="4" spans="1:8" s="68" customFormat="1" ht="12" customHeight="1" thickBot="1" x14ac:dyDescent="0.25">
      <c r="A4" s="65">
        <v>1</v>
      </c>
      <c r="B4" s="65">
        <v>2</v>
      </c>
      <c r="C4" s="66">
        <v>2</v>
      </c>
      <c r="D4" s="67">
        <v>3</v>
      </c>
      <c r="E4" s="67">
        <v>3</v>
      </c>
      <c r="F4" s="67">
        <v>3</v>
      </c>
      <c r="G4" s="67">
        <v>3</v>
      </c>
      <c r="H4" s="67">
        <v>6</v>
      </c>
    </row>
    <row r="5" spans="1:8" s="71" customFormat="1" ht="12" customHeight="1" thickBot="1" x14ac:dyDescent="0.25">
      <c r="A5" s="69" t="s">
        <v>6</v>
      </c>
      <c r="B5" s="229" t="s">
        <v>322</v>
      </c>
      <c r="C5" s="70" t="s">
        <v>7</v>
      </c>
      <c r="D5" s="52">
        <f>+D6+D7+D8+D9+D10+D11</f>
        <v>852230622</v>
      </c>
      <c r="E5" s="52">
        <f t="shared" ref="E5:G5" si="0">+E6+E7+E8+E9+E10+E11</f>
        <v>898995745</v>
      </c>
      <c r="F5" s="52">
        <f t="shared" si="0"/>
        <v>37432720</v>
      </c>
      <c r="G5" s="52">
        <f t="shared" si="0"/>
        <v>936428465</v>
      </c>
      <c r="H5" s="52">
        <f t="shared" ref="H5" si="1">+H6+H7+H8+H9+H10+H11</f>
        <v>0</v>
      </c>
    </row>
    <row r="6" spans="1:8" s="71" customFormat="1" ht="12" customHeight="1" x14ac:dyDescent="0.2">
      <c r="A6" s="72" t="s">
        <v>8</v>
      </c>
      <c r="B6" s="230" t="s">
        <v>323</v>
      </c>
      <c r="C6" s="73" t="s">
        <v>9</v>
      </c>
      <c r="D6" s="74">
        <f>'1.2.sz.mell.'!D6+'1.3.sz.mell.'!D6+'1.4.sz.mell.'!D6</f>
        <v>254912723</v>
      </c>
      <c r="E6" s="74">
        <f>'1.2.sz.mell.'!E6+'1.3.sz.mell.'!E6+'1.4.sz.mell.'!E6</f>
        <v>254912723</v>
      </c>
      <c r="F6" s="74">
        <f>'1.2.sz.mell.'!F6+'1.3.sz.mell.'!F6+'1.4.sz.mell.'!F6</f>
        <v>589748</v>
      </c>
      <c r="G6" s="74">
        <f>'1.2.sz.mell.'!G6+'1.3.sz.mell.'!G6+'1.4.sz.mell.'!G6</f>
        <v>255502471</v>
      </c>
      <c r="H6" s="74">
        <f>'1.2.sz.mell.'!H6+'1.3.sz.mell.'!H6+'1.4.sz.mell.'!H6</f>
        <v>0</v>
      </c>
    </row>
    <row r="7" spans="1:8" s="71" customFormat="1" ht="12" customHeight="1" x14ac:dyDescent="0.2">
      <c r="A7" s="75" t="s">
        <v>10</v>
      </c>
      <c r="B7" s="231" t="s">
        <v>324</v>
      </c>
      <c r="C7" s="76" t="s">
        <v>11</v>
      </c>
      <c r="D7" s="77">
        <f>'1.2.sz.mell.'!D7+'1.3.sz.mell.'!D7+'1.4.sz.mell.'!D7</f>
        <v>292911351</v>
      </c>
      <c r="E7" s="77">
        <f>'1.2.sz.mell.'!E7+'1.3.sz.mell.'!E7+'1.4.sz.mell.'!E7</f>
        <v>296240768</v>
      </c>
      <c r="F7" s="77">
        <f>'1.2.sz.mell.'!F7+'1.3.sz.mell.'!F7+'1.4.sz.mell.'!F7</f>
        <v>-1028100</v>
      </c>
      <c r="G7" s="77">
        <f>'1.2.sz.mell.'!G7+'1.3.sz.mell.'!G7+'1.4.sz.mell.'!G7</f>
        <v>295212668</v>
      </c>
      <c r="H7" s="77">
        <f>'1.2.sz.mell.'!H7+'1.3.sz.mell.'!H7+'1.4.sz.mell.'!H7</f>
        <v>0</v>
      </c>
    </row>
    <row r="8" spans="1:8" s="71" customFormat="1" ht="12" customHeight="1" x14ac:dyDescent="0.2">
      <c r="A8" s="75" t="s">
        <v>12</v>
      </c>
      <c r="B8" s="231" t="s">
        <v>325</v>
      </c>
      <c r="C8" s="76" t="s">
        <v>553</v>
      </c>
      <c r="D8" s="77">
        <f>'1.2.sz.mell.'!D8+'1.3.sz.mell.'!D8+'1.4.sz.mell.'!D8</f>
        <v>285158668</v>
      </c>
      <c r="E8" s="77">
        <f>'1.2.sz.mell.'!E8+'1.3.sz.mell.'!E8+'1.4.sz.mell.'!E8</f>
        <v>316405093</v>
      </c>
      <c r="F8" s="77">
        <f>'1.2.sz.mell.'!F8+'1.3.sz.mell.'!F8+'1.4.sz.mell.'!F8</f>
        <v>14273607</v>
      </c>
      <c r="G8" s="77">
        <f>'1.2.sz.mell.'!G8+'1.3.sz.mell.'!G8+'1.4.sz.mell.'!G8</f>
        <v>330678700</v>
      </c>
      <c r="H8" s="77">
        <f>'1.2.sz.mell.'!H8+'1.3.sz.mell.'!H8+'1.4.sz.mell.'!H8</f>
        <v>0</v>
      </c>
    </row>
    <row r="9" spans="1:8" s="71" customFormat="1" ht="12" customHeight="1" x14ac:dyDescent="0.2">
      <c r="A9" s="75" t="s">
        <v>13</v>
      </c>
      <c r="B9" s="231" t="s">
        <v>326</v>
      </c>
      <c r="C9" s="76" t="s">
        <v>14</v>
      </c>
      <c r="D9" s="77">
        <f>'1.2.sz.mell.'!D9+'1.3.sz.mell.'!D9+'1.4.sz.mell.'!D9</f>
        <v>19247880</v>
      </c>
      <c r="E9" s="77">
        <f>'1.2.sz.mell.'!E9+'1.3.sz.mell.'!E9+'1.4.sz.mell.'!E9</f>
        <v>24900507</v>
      </c>
      <c r="F9" s="77">
        <f>'1.2.sz.mell.'!F9+'1.3.sz.mell.'!F9+'1.4.sz.mell.'!F9</f>
        <v>892812</v>
      </c>
      <c r="G9" s="77">
        <f>'1.2.sz.mell.'!G9+'1.3.sz.mell.'!G9+'1.4.sz.mell.'!G9</f>
        <v>25793319</v>
      </c>
      <c r="H9" s="77">
        <f>'1.2.sz.mell.'!H9+'1.3.sz.mell.'!H9+'1.4.sz.mell.'!H9</f>
        <v>0</v>
      </c>
    </row>
    <row r="10" spans="1:8" s="71" customFormat="1" ht="12" customHeight="1" x14ac:dyDescent="0.2">
      <c r="A10" s="75" t="s">
        <v>15</v>
      </c>
      <c r="B10" s="231" t="s">
        <v>327</v>
      </c>
      <c r="C10" s="76" t="s">
        <v>554</v>
      </c>
      <c r="D10" s="77">
        <f>'1.2.sz.mell.'!D10+'1.3.sz.mell.'!D10+'1.4.sz.mell.'!D10</f>
        <v>0</v>
      </c>
      <c r="E10" s="77">
        <f>'1.2.sz.mell.'!E10+'1.3.sz.mell.'!E10+'1.4.sz.mell.'!E10</f>
        <v>5375750</v>
      </c>
      <c r="F10" s="77">
        <f>'1.2.sz.mell.'!F10+'1.3.sz.mell.'!F10+'1.4.sz.mell.'!F10</f>
        <v>22704653</v>
      </c>
      <c r="G10" s="77">
        <f>'1.2.sz.mell.'!G10+'1.3.sz.mell.'!G10+'1.4.sz.mell.'!G10</f>
        <v>28080403</v>
      </c>
      <c r="H10" s="77">
        <f>'1.2.sz.mell.'!H10+'1.3.sz.mell.'!H10+'1.4.sz.mell.'!H10</f>
        <v>0</v>
      </c>
    </row>
    <row r="11" spans="1:8" s="71" customFormat="1" ht="12" customHeight="1" thickBot="1" x14ac:dyDescent="0.25">
      <c r="A11" s="78" t="s">
        <v>16</v>
      </c>
      <c r="B11" s="232" t="s">
        <v>328</v>
      </c>
      <c r="C11" s="79" t="s">
        <v>555</v>
      </c>
      <c r="D11" s="77">
        <f>'1.2.sz.mell.'!D11+'1.3.sz.mell.'!D11+'1.4.sz.mell.'!D11</f>
        <v>0</v>
      </c>
      <c r="E11" s="77">
        <f>'1.2.sz.mell.'!E11+'1.3.sz.mell.'!E11+'1.4.sz.mell.'!E11</f>
        <v>1160904</v>
      </c>
      <c r="F11" s="77">
        <f>'1.2.sz.mell.'!F11+'1.3.sz.mell.'!F11+'1.4.sz.mell.'!F11</f>
        <v>0</v>
      </c>
      <c r="G11" s="77">
        <f>'1.2.sz.mell.'!G11+'1.3.sz.mell.'!G11+'1.4.sz.mell.'!G11</f>
        <v>1160904</v>
      </c>
      <c r="H11" s="77">
        <f>'1.2.sz.mell.'!H11+'1.3.sz.mell.'!H11+'1.4.sz.mell.'!H11</f>
        <v>0</v>
      </c>
    </row>
    <row r="12" spans="1:8" s="71" customFormat="1" ht="12" customHeight="1" thickBot="1" x14ac:dyDescent="0.25">
      <c r="A12" s="69" t="s">
        <v>17</v>
      </c>
      <c r="B12" s="229"/>
      <c r="C12" s="80" t="s">
        <v>18</v>
      </c>
      <c r="D12" s="52">
        <f>+D13+D14+D15+D16+D17</f>
        <v>44387000</v>
      </c>
      <c r="E12" s="52">
        <f t="shared" ref="E12:G12" si="2">+E13+E14+E15+E16+E17</f>
        <v>75938131</v>
      </c>
      <c r="F12" s="52">
        <f t="shared" si="2"/>
        <v>34120379</v>
      </c>
      <c r="G12" s="52">
        <f t="shared" si="2"/>
        <v>110058510</v>
      </c>
      <c r="H12" s="52">
        <f t="shared" ref="H12" si="3">+H13+H14+H15+H16+H17</f>
        <v>0</v>
      </c>
    </row>
    <row r="13" spans="1:8" s="71" customFormat="1" ht="12" customHeight="1" x14ac:dyDescent="0.2">
      <c r="A13" s="72" t="s">
        <v>19</v>
      </c>
      <c r="B13" s="230" t="s">
        <v>329</v>
      </c>
      <c r="C13" s="73" t="s">
        <v>20</v>
      </c>
      <c r="D13" s="74">
        <f>'1.2.sz.mell.'!D13+'1.3.sz.mell.'!D13+'1.4.sz.mell.'!D13</f>
        <v>0</v>
      </c>
      <c r="E13" s="74">
        <f>'1.2.sz.mell.'!E13+'1.3.sz.mell.'!E13+'1.4.sz.mell.'!E13</f>
        <v>0</v>
      </c>
      <c r="F13" s="74">
        <f>'1.2.sz.mell.'!F13+'1.3.sz.mell.'!F13+'1.4.sz.mell.'!F13</f>
        <v>0</v>
      </c>
      <c r="G13" s="74">
        <f>'1.2.sz.mell.'!G13+'1.3.sz.mell.'!G13+'1.4.sz.mell.'!G13</f>
        <v>0</v>
      </c>
      <c r="H13" s="74">
        <f>'1.2.sz.mell.'!H13+'1.3.sz.mell.'!H13+'1.4.sz.mell.'!H13</f>
        <v>0</v>
      </c>
    </row>
    <row r="14" spans="1:8" s="71" customFormat="1" ht="12" customHeight="1" x14ac:dyDescent="0.2">
      <c r="A14" s="75" t="s">
        <v>21</v>
      </c>
      <c r="B14" s="231" t="s">
        <v>330</v>
      </c>
      <c r="C14" s="76" t="s">
        <v>22</v>
      </c>
      <c r="D14" s="77">
        <f>'1.2.sz.mell.'!D14+'1.3.sz.mell.'!D14+'1.4.sz.mell.'!D14</f>
        <v>0</v>
      </c>
      <c r="E14" s="77">
        <f>'1.2.sz.mell.'!E14+'1.3.sz.mell.'!E14+'1.4.sz.mell.'!E14</f>
        <v>0</v>
      </c>
      <c r="F14" s="77">
        <f>'1.2.sz.mell.'!F14+'1.3.sz.mell.'!F14+'1.4.sz.mell.'!F14</f>
        <v>0</v>
      </c>
      <c r="G14" s="77">
        <f>'1.2.sz.mell.'!G14+'1.3.sz.mell.'!G14+'1.4.sz.mell.'!G14</f>
        <v>0</v>
      </c>
      <c r="H14" s="77">
        <f>'1.2.sz.mell.'!H14+'1.3.sz.mell.'!H14+'1.4.sz.mell.'!H14</f>
        <v>0</v>
      </c>
    </row>
    <row r="15" spans="1:8" s="71" customFormat="1" ht="12" customHeight="1" x14ac:dyDescent="0.2">
      <c r="A15" s="75" t="s">
        <v>23</v>
      </c>
      <c r="B15" s="231" t="s">
        <v>331</v>
      </c>
      <c r="C15" s="76" t="s">
        <v>24</v>
      </c>
      <c r="D15" s="77">
        <f>'1.2.sz.mell.'!D15+'1.3.sz.mell.'!D15+'1.4.sz.mell.'!D15</f>
        <v>0</v>
      </c>
      <c r="E15" s="77">
        <f>'1.2.sz.mell.'!E15+'1.3.sz.mell.'!E15+'1.4.sz.mell.'!E15</f>
        <v>0</v>
      </c>
      <c r="F15" s="77">
        <f>'1.2.sz.mell.'!F15+'1.3.sz.mell.'!F15+'1.4.sz.mell.'!F15</f>
        <v>0</v>
      </c>
      <c r="G15" s="77">
        <f>'1.2.sz.mell.'!G15+'1.3.sz.mell.'!G15+'1.4.sz.mell.'!G15</f>
        <v>0</v>
      </c>
      <c r="H15" s="77">
        <f>'1.2.sz.mell.'!H15+'1.3.sz.mell.'!H15+'1.4.sz.mell.'!H15</f>
        <v>0</v>
      </c>
    </row>
    <row r="16" spans="1:8" s="71" customFormat="1" ht="12" customHeight="1" x14ac:dyDescent="0.2">
      <c r="A16" s="75" t="s">
        <v>25</v>
      </c>
      <c r="B16" s="231" t="s">
        <v>332</v>
      </c>
      <c r="C16" s="76" t="s">
        <v>26</v>
      </c>
      <c r="D16" s="77">
        <f>'1.2.sz.mell.'!D16+'1.3.sz.mell.'!D16+'1.4.sz.mell.'!D16</f>
        <v>0</v>
      </c>
      <c r="E16" s="77">
        <f>'1.2.sz.mell.'!E16+'1.3.sz.mell.'!E16+'1.4.sz.mell.'!E16</f>
        <v>0</v>
      </c>
      <c r="F16" s="77">
        <f>'1.2.sz.mell.'!F16+'1.3.sz.mell.'!F16+'1.4.sz.mell.'!F16</f>
        <v>0</v>
      </c>
      <c r="G16" s="77">
        <f>'1.2.sz.mell.'!G16+'1.3.sz.mell.'!G16+'1.4.sz.mell.'!G16</f>
        <v>0</v>
      </c>
      <c r="H16" s="77">
        <f>'1.2.sz.mell.'!H16+'1.3.sz.mell.'!H16+'1.4.sz.mell.'!H16</f>
        <v>0</v>
      </c>
    </row>
    <row r="17" spans="1:8" s="71" customFormat="1" ht="12" customHeight="1" thickBot="1" x14ac:dyDescent="0.25">
      <c r="A17" s="75" t="s">
        <v>27</v>
      </c>
      <c r="B17" s="231" t="s">
        <v>333</v>
      </c>
      <c r="C17" s="76" t="s">
        <v>28</v>
      </c>
      <c r="D17" s="77">
        <f>'1.2.sz.mell.'!D17+'1.3.sz.mell.'!D17+'1.4.sz.mell.'!D17</f>
        <v>44387000</v>
      </c>
      <c r="E17" s="77">
        <f>'1.2.sz.mell.'!E17+'1.3.sz.mell.'!E17+'1.4.sz.mell.'!E17</f>
        <v>75938131</v>
      </c>
      <c r="F17" s="77">
        <f>'1.2.sz.mell.'!F17+'1.3.sz.mell.'!F17+'1.4.sz.mell.'!F17</f>
        <v>34120379</v>
      </c>
      <c r="G17" s="77">
        <f>'1.2.sz.mell.'!G17+'1.3.sz.mell.'!G17+'1.4.sz.mell.'!G17</f>
        <v>110058510</v>
      </c>
      <c r="H17" s="77">
        <f>'1.2.sz.mell.'!H17+'1.3.sz.mell.'!H17+'1.4.sz.mell.'!H17</f>
        <v>0</v>
      </c>
    </row>
    <row r="18" spans="1:8" s="71" customFormat="1" ht="12" customHeight="1" thickBot="1" x14ac:dyDescent="0.25">
      <c r="A18" s="69" t="s">
        <v>29</v>
      </c>
      <c r="B18" s="229" t="s">
        <v>334</v>
      </c>
      <c r="C18" s="70" t="s">
        <v>30</v>
      </c>
      <c r="D18" s="52">
        <f>+D19+D20+D21+D22+D23</f>
        <v>1963877999</v>
      </c>
      <c r="E18" s="52">
        <f t="shared" ref="E18:G18" si="4">+E19+E20+E21+E22+E23</f>
        <v>1973734260</v>
      </c>
      <c r="F18" s="52">
        <f t="shared" si="4"/>
        <v>0</v>
      </c>
      <c r="G18" s="52">
        <f t="shared" si="4"/>
        <v>1973734260</v>
      </c>
      <c r="H18" s="52">
        <f t="shared" ref="H18" si="5">+H19+H20+H21+H22+H23</f>
        <v>0</v>
      </c>
    </row>
    <row r="19" spans="1:8" s="71" customFormat="1" ht="12" customHeight="1" x14ac:dyDescent="0.2">
      <c r="A19" s="72" t="s">
        <v>31</v>
      </c>
      <c r="B19" s="230" t="s">
        <v>335</v>
      </c>
      <c r="C19" s="73" t="s">
        <v>32</v>
      </c>
      <c r="D19" s="74">
        <f>'1.2.sz.mell.'!D19+'1.3.sz.mell.'!D19+'1.4.sz.mell.'!D19</f>
        <v>29999999</v>
      </c>
      <c r="E19" s="74">
        <f>'1.2.sz.mell.'!E19+'1.3.sz.mell.'!E19+'1.4.sz.mell.'!E19</f>
        <v>30535999</v>
      </c>
      <c r="F19" s="74">
        <f>'1.2.sz.mell.'!F19+'1.3.sz.mell.'!F19+'1.4.sz.mell.'!F19</f>
        <v>0</v>
      </c>
      <c r="G19" s="74">
        <f>'1.2.sz.mell.'!G19+'1.3.sz.mell.'!G19+'1.4.sz.mell.'!G19</f>
        <v>30535999</v>
      </c>
      <c r="H19" s="74">
        <f>'1.2.sz.mell.'!H19+'1.3.sz.mell.'!H19+'1.4.sz.mell.'!H19</f>
        <v>0</v>
      </c>
    </row>
    <row r="20" spans="1:8" s="71" customFormat="1" ht="12" customHeight="1" x14ac:dyDescent="0.2">
      <c r="A20" s="75" t="s">
        <v>33</v>
      </c>
      <c r="B20" s="231" t="s">
        <v>336</v>
      </c>
      <c r="C20" s="76" t="s">
        <v>34</v>
      </c>
      <c r="D20" s="77">
        <f>'1.2.sz.mell.'!D20+'1.3.sz.mell.'!D20+'1.4.sz.mell.'!D20</f>
        <v>0</v>
      </c>
      <c r="E20" s="77">
        <f>'1.2.sz.mell.'!E20+'1.3.sz.mell.'!E20+'1.4.sz.mell.'!E20</f>
        <v>0</v>
      </c>
      <c r="F20" s="77">
        <f>'1.2.sz.mell.'!F20+'1.3.sz.mell.'!F20+'1.4.sz.mell.'!F20</f>
        <v>0</v>
      </c>
      <c r="G20" s="77">
        <f>'1.2.sz.mell.'!G20+'1.3.sz.mell.'!G20+'1.4.sz.mell.'!G20</f>
        <v>0</v>
      </c>
      <c r="H20" s="77">
        <f>'1.2.sz.mell.'!H20+'1.3.sz.mell.'!H20+'1.4.sz.mell.'!H20</f>
        <v>0</v>
      </c>
    </row>
    <row r="21" spans="1:8" s="71" customFormat="1" ht="12" customHeight="1" x14ac:dyDescent="0.2">
      <c r="A21" s="75" t="s">
        <v>35</v>
      </c>
      <c r="B21" s="231" t="s">
        <v>337</v>
      </c>
      <c r="C21" s="76" t="s">
        <v>36</v>
      </c>
      <c r="D21" s="77">
        <f>'1.2.sz.mell.'!D21+'1.3.sz.mell.'!D21+'1.4.sz.mell.'!D21</f>
        <v>0</v>
      </c>
      <c r="E21" s="77">
        <f>'1.2.sz.mell.'!E21+'1.3.sz.mell.'!E21+'1.4.sz.mell.'!E21</f>
        <v>0</v>
      </c>
      <c r="F21" s="77">
        <f>'1.2.sz.mell.'!F21+'1.3.sz.mell.'!F21+'1.4.sz.mell.'!F21</f>
        <v>0</v>
      </c>
      <c r="G21" s="77">
        <f>'1.2.sz.mell.'!G21+'1.3.sz.mell.'!G21+'1.4.sz.mell.'!G21</f>
        <v>0</v>
      </c>
      <c r="H21" s="77">
        <f>'1.2.sz.mell.'!H21+'1.3.sz.mell.'!H21+'1.4.sz.mell.'!H21</f>
        <v>0</v>
      </c>
    </row>
    <row r="22" spans="1:8" s="71" customFormat="1" ht="12" customHeight="1" x14ac:dyDescent="0.2">
      <c r="A22" s="75" t="s">
        <v>37</v>
      </c>
      <c r="B22" s="231" t="s">
        <v>338</v>
      </c>
      <c r="C22" s="76" t="s">
        <v>38</v>
      </c>
      <c r="D22" s="77">
        <f>'1.2.sz.mell.'!D22+'1.3.sz.mell.'!D22+'1.4.sz.mell.'!D22</f>
        <v>0</v>
      </c>
      <c r="E22" s="77">
        <f>'1.2.sz.mell.'!E22+'1.3.sz.mell.'!E22+'1.4.sz.mell.'!E22</f>
        <v>0</v>
      </c>
      <c r="F22" s="77">
        <f>'1.2.sz.mell.'!F22+'1.3.sz.mell.'!F22+'1.4.sz.mell.'!F22</f>
        <v>0</v>
      </c>
      <c r="G22" s="77">
        <f>'1.2.sz.mell.'!G22+'1.3.sz.mell.'!G22+'1.4.sz.mell.'!G22</f>
        <v>0</v>
      </c>
      <c r="H22" s="77">
        <f>'1.2.sz.mell.'!H22+'1.3.sz.mell.'!H22+'1.4.sz.mell.'!H22</f>
        <v>0</v>
      </c>
    </row>
    <row r="23" spans="1:8" s="71" customFormat="1" ht="12" customHeight="1" thickBot="1" x14ac:dyDescent="0.25">
      <c r="A23" s="75" t="s">
        <v>39</v>
      </c>
      <c r="B23" s="231" t="s">
        <v>339</v>
      </c>
      <c r="C23" s="76" t="s">
        <v>40</v>
      </c>
      <c r="D23" s="77">
        <f>'1.2.sz.mell.'!D23+'1.3.sz.mell.'!D23+'1.4.sz.mell.'!D23</f>
        <v>1933878000</v>
      </c>
      <c r="E23" s="77">
        <f>'1.2.sz.mell.'!E23+'1.3.sz.mell.'!E23+'1.4.sz.mell.'!E23</f>
        <v>1943198261</v>
      </c>
      <c r="F23" s="77">
        <f>'1.2.sz.mell.'!F23+'1.3.sz.mell.'!F23+'1.4.sz.mell.'!F23</f>
        <v>0</v>
      </c>
      <c r="G23" s="77">
        <f>'1.2.sz.mell.'!G23+'1.3.sz.mell.'!G23+'1.4.sz.mell.'!G23</f>
        <v>1943198261</v>
      </c>
      <c r="H23" s="77">
        <f>'1.2.sz.mell.'!H23+'1.3.sz.mell.'!H23+'1.4.sz.mell.'!H23</f>
        <v>0</v>
      </c>
    </row>
    <row r="24" spans="1:8" s="71" customFormat="1" ht="12" customHeight="1" thickBot="1" x14ac:dyDescent="0.25">
      <c r="A24" s="69" t="s">
        <v>41</v>
      </c>
      <c r="B24" s="229" t="s">
        <v>340</v>
      </c>
      <c r="C24" s="70" t="s">
        <v>42</v>
      </c>
      <c r="D24" s="59">
        <f>SUM(D25:D31)</f>
        <v>586800000</v>
      </c>
      <c r="E24" s="59">
        <f t="shared" ref="E24:G24" si="6">SUM(E25:E31)</f>
        <v>649800000</v>
      </c>
      <c r="F24" s="59">
        <f t="shared" si="6"/>
        <v>0</v>
      </c>
      <c r="G24" s="59">
        <f t="shared" si="6"/>
        <v>649800000</v>
      </c>
      <c r="H24" s="59">
        <f t="shared" ref="H24" si="7">SUM(H25:H31)</f>
        <v>56195632</v>
      </c>
    </row>
    <row r="25" spans="1:8" s="71" customFormat="1" ht="12" customHeight="1" x14ac:dyDescent="0.2">
      <c r="A25" s="72" t="s">
        <v>405</v>
      </c>
      <c r="B25" s="230" t="s">
        <v>341</v>
      </c>
      <c r="C25" s="73" t="s">
        <v>559</v>
      </c>
      <c r="D25" s="82">
        <f>'1.2.sz.mell.'!D25+'1.3.sz.mell.'!D25+'1.4.sz.mell.'!D25</f>
        <v>56000000</v>
      </c>
      <c r="E25" s="82">
        <f>'1.2.sz.mell.'!E25+'1.3.sz.mell.'!E25+'1.4.sz.mell.'!E25</f>
        <v>56000000</v>
      </c>
      <c r="F25" s="82">
        <f>'1.2.sz.mell.'!F25+'1.3.sz.mell.'!F25+'1.4.sz.mell.'!F25</f>
        <v>0</v>
      </c>
      <c r="G25" s="82">
        <f>'1.2.sz.mell.'!G25+'1.3.sz.mell.'!G25+'1.4.sz.mell.'!G25</f>
        <v>56000000</v>
      </c>
      <c r="H25" s="82">
        <f>'1.2.sz.mell.'!H25+'1.3.sz.mell.'!H25+'1.4.sz.mell.'!H25</f>
        <v>0</v>
      </c>
    </row>
    <row r="26" spans="1:8" s="71" customFormat="1" ht="12" customHeight="1" x14ac:dyDescent="0.2">
      <c r="A26" s="72" t="s">
        <v>406</v>
      </c>
      <c r="B26" s="230" t="s">
        <v>601</v>
      </c>
      <c r="C26" s="73" t="s">
        <v>600</v>
      </c>
      <c r="D26" s="82">
        <f>'1.2.sz.mell.'!D26+'1.3.sz.mell.'!D26+'1.4.sz.mell.'!D26</f>
        <v>0</v>
      </c>
      <c r="E26" s="82">
        <f>'1.2.sz.mell.'!E26+'1.3.sz.mell.'!E26+'1.4.sz.mell.'!E26</f>
        <v>0</v>
      </c>
      <c r="F26" s="82">
        <f>'1.2.sz.mell.'!F26+'1.3.sz.mell.'!F26+'1.4.sz.mell.'!F26</f>
        <v>0</v>
      </c>
      <c r="G26" s="82">
        <f>'1.2.sz.mell.'!G26+'1.3.sz.mell.'!G26+'1.4.sz.mell.'!G26</f>
        <v>0</v>
      </c>
      <c r="H26" s="82">
        <f>'1.2.sz.mell.'!H26+'1.3.sz.mell.'!H26+'1.4.sz.mell.'!H26</f>
        <v>0</v>
      </c>
    </row>
    <row r="27" spans="1:8" s="71" customFormat="1" ht="12" customHeight="1" x14ac:dyDescent="0.2">
      <c r="A27" s="72" t="s">
        <v>407</v>
      </c>
      <c r="B27" s="231" t="s">
        <v>556</v>
      </c>
      <c r="C27" s="76" t="s">
        <v>560</v>
      </c>
      <c r="D27" s="82">
        <f>'1.2.sz.mell.'!D27+'1.3.sz.mell.'!D27+'1.4.sz.mell.'!D27</f>
        <v>480500000</v>
      </c>
      <c r="E27" s="82">
        <f>'1.2.sz.mell.'!E27+'1.3.sz.mell.'!E27+'1.4.sz.mell.'!E27</f>
        <v>543500000</v>
      </c>
      <c r="F27" s="82">
        <f>'1.2.sz.mell.'!F27+'1.3.sz.mell.'!F27+'1.4.sz.mell.'!F27</f>
        <v>0</v>
      </c>
      <c r="G27" s="82">
        <f>'1.2.sz.mell.'!G27+'1.3.sz.mell.'!G27+'1.4.sz.mell.'!G27</f>
        <v>543500000</v>
      </c>
      <c r="H27" s="82">
        <f>'1.2.sz.mell.'!H27+'1.3.sz.mell.'!H27+'1.4.sz.mell.'!H27</f>
        <v>56195632</v>
      </c>
    </row>
    <row r="28" spans="1:8" s="71" customFormat="1" ht="12" customHeight="1" x14ac:dyDescent="0.2">
      <c r="A28" s="72" t="s">
        <v>408</v>
      </c>
      <c r="B28" s="231" t="s">
        <v>557</v>
      </c>
      <c r="C28" s="76" t="s">
        <v>561</v>
      </c>
      <c r="D28" s="77">
        <f>'1.2.sz.mell.'!D28+'1.3.sz.mell.'!D28+'1.4.sz.mell.'!D28</f>
        <v>0</v>
      </c>
      <c r="E28" s="77">
        <f>'1.2.sz.mell.'!E28+'1.3.sz.mell.'!E28+'1.4.sz.mell.'!E28</f>
        <v>0</v>
      </c>
      <c r="F28" s="77">
        <f>'1.2.sz.mell.'!F28+'1.3.sz.mell.'!F28+'1.4.sz.mell.'!F28</f>
        <v>0</v>
      </c>
      <c r="G28" s="77">
        <f>'1.2.sz.mell.'!G28+'1.3.sz.mell.'!G28+'1.4.sz.mell.'!G28</f>
        <v>0</v>
      </c>
      <c r="H28" s="77">
        <f>'1.2.sz.mell.'!H28+'1.3.sz.mell.'!H28+'1.4.sz.mell.'!H28</f>
        <v>0</v>
      </c>
    </row>
    <row r="29" spans="1:8" s="71" customFormat="1" ht="12" customHeight="1" x14ac:dyDescent="0.2">
      <c r="A29" s="72" t="s">
        <v>409</v>
      </c>
      <c r="B29" s="231" t="s">
        <v>342</v>
      </c>
      <c r="C29" s="76" t="s">
        <v>562</v>
      </c>
      <c r="D29" s="77">
        <f>'1.2.sz.mell.'!D29+'1.3.sz.mell.'!D29+'1.4.sz.mell.'!D29</f>
        <v>48500000</v>
      </c>
      <c r="E29" s="77">
        <f>'1.2.sz.mell.'!E29+'1.3.sz.mell.'!E29+'1.4.sz.mell.'!E29</f>
        <v>48500000</v>
      </c>
      <c r="F29" s="77">
        <f>'1.2.sz.mell.'!F29+'1.3.sz.mell.'!F29+'1.4.sz.mell.'!F29</f>
        <v>0</v>
      </c>
      <c r="G29" s="77">
        <f>'1.2.sz.mell.'!G29+'1.3.sz.mell.'!G29+'1.4.sz.mell.'!G29</f>
        <v>48500000</v>
      </c>
      <c r="H29" s="77">
        <f>'1.2.sz.mell.'!H29+'1.3.sz.mell.'!H29+'1.4.sz.mell.'!H29</f>
        <v>0</v>
      </c>
    </row>
    <row r="30" spans="1:8" s="71" customFormat="1" ht="12" customHeight="1" x14ac:dyDescent="0.2">
      <c r="A30" s="72" t="s">
        <v>410</v>
      </c>
      <c r="B30" s="232" t="s">
        <v>343</v>
      </c>
      <c r="C30" s="79" t="s">
        <v>563</v>
      </c>
      <c r="D30" s="77">
        <f>'1.2.sz.mell.'!D30+'1.3.sz.mell.'!D30+'1.4.sz.mell.'!D30</f>
        <v>500000</v>
      </c>
      <c r="E30" s="77">
        <f>'1.2.sz.mell.'!E30+'1.3.sz.mell.'!E30+'1.4.sz.mell.'!E30</f>
        <v>500000</v>
      </c>
      <c r="F30" s="77">
        <f>'1.2.sz.mell.'!F30+'1.3.sz.mell.'!F30+'1.4.sz.mell.'!F30</f>
        <v>0</v>
      </c>
      <c r="G30" s="77">
        <f>'1.2.sz.mell.'!G30+'1.3.sz.mell.'!G30+'1.4.sz.mell.'!G30</f>
        <v>500000</v>
      </c>
      <c r="H30" s="77">
        <f>'1.2.sz.mell.'!H30+'1.3.sz.mell.'!H30+'1.4.sz.mell.'!H30</f>
        <v>0</v>
      </c>
    </row>
    <row r="31" spans="1:8" s="71" customFormat="1" ht="12" customHeight="1" thickBot="1" x14ac:dyDescent="0.25">
      <c r="A31" s="72" t="s">
        <v>602</v>
      </c>
      <c r="B31" s="232" t="s">
        <v>344</v>
      </c>
      <c r="C31" s="79" t="s">
        <v>558</v>
      </c>
      <c r="D31" s="81">
        <f>'1.2.sz.mell.'!D31+'1.3.sz.mell.'!D31+'1.4.sz.mell.'!D31</f>
        <v>1300000</v>
      </c>
      <c r="E31" s="81">
        <f>'1.2.sz.mell.'!E31+'1.3.sz.mell.'!E31+'1.4.sz.mell.'!E31</f>
        <v>1300000</v>
      </c>
      <c r="F31" s="81">
        <f>'1.2.sz.mell.'!F31+'1.3.sz.mell.'!F31+'1.4.sz.mell.'!F31</f>
        <v>0</v>
      </c>
      <c r="G31" s="81">
        <f>'1.2.sz.mell.'!G31+'1.3.sz.mell.'!G31+'1.4.sz.mell.'!G31</f>
        <v>1300000</v>
      </c>
      <c r="H31" s="81">
        <f>'1.2.sz.mell.'!H31+'1.3.sz.mell.'!H31+'1.4.sz.mell.'!H31</f>
        <v>0</v>
      </c>
    </row>
    <row r="32" spans="1:8" s="71" customFormat="1" ht="12" customHeight="1" thickBot="1" x14ac:dyDescent="0.25">
      <c r="A32" s="69" t="s">
        <v>43</v>
      </c>
      <c r="B32" s="229" t="s">
        <v>345</v>
      </c>
      <c r="C32" s="70" t="s">
        <v>44</v>
      </c>
      <c r="D32" s="52">
        <f>SUM(D33:D42)</f>
        <v>216015000</v>
      </c>
      <c r="E32" s="52">
        <f t="shared" ref="E32:G32" si="8">SUM(E33:E42)</f>
        <v>226656361</v>
      </c>
      <c r="F32" s="52">
        <f t="shared" si="8"/>
        <v>-3877167</v>
      </c>
      <c r="G32" s="52">
        <f t="shared" si="8"/>
        <v>222779194</v>
      </c>
      <c r="H32" s="52">
        <f t="shared" ref="H32" si="9">SUM(H33:H42)</f>
        <v>5325000</v>
      </c>
    </row>
    <row r="33" spans="1:8" s="71" customFormat="1" ht="12" customHeight="1" x14ac:dyDescent="0.2">
      <c r="A33" s="72" t="s">
        <v>45</v>
      </c>
      <c r="B33" s="230" t="s">
        <v>346</v>
      </c>
      <c r="C33" s="73" t="s">
        <v>46</v>
      </c>
      <c r="D33" s="74">
        <f>'1.2.sz.mell.'!D33+'1.3.sz.mell.'!D33+'1.4.sz.mell.'!D33</f>
        <v>0</v>
      </c>
      <c r="E33" s="74">
        <f>'1.2.sz.mell.'!E33+'1.3.sz.mell.'!E33+'1.4.sz.mell.'!E33</f>
        <v>2718568</v>
      </c>
      <c r="F33" s="74">
        <f>'1.2.sz.mell.'!F33+'1.3.sz.mell.'!F33+'1.4.sz.mell.'!F33</f>
        <v>0</v>
      </c>
      <c r="G33" s="74">
        <f>'1.2.sz.mell.'!G33+'1.3.sz.mell.'!G33+'1.4.sz.mell.'!G33</f>
        <v>2718568</v>
      </c>
      <c r="H33" s="74">
        <f>'1.2.sz.mell.'!H33+'1.3.sz.mell.'!H33+'1.4.sz.mell.'!H33</f>
        <v>0</v>
      </c>
    </row>
    <row r="34" spans="1:8" s="71" customFormat="1" ht="12" customHeight="1" x14ac:dyDescent="0.2">
      <c r="A34" s="75" t="s">
        <v>47</v>
      </c>
      <c r="B34" s="231" t="s">
        <v>347</v>
      </c>
      <c r="C34" s="76" t="s">
        <v>48</v>
      </c>
      <c r="D34" s="77">
        <f>'1.2.sz.mell.'!D34+'1.3.sz.mell.'!D34+'1.4.sz.mell.'!D34</f>
        <v>84000</v>
      </c>
      <c r="E34" s="77">
        <f>'1.2.sz.mell.'!E34+'1.3.sz.mell.'!E34+'1.4.sz.mell.'!E34</f>
        <v>100468002</v>
      </c>
      <c r="F34" s="77">
        <f>'1.2.sz.mell.'!F34+'1.3.sz.mell.'!F34+'1.4.sz.mell.'!F34</f>
        <v>-4725000</v>
      </c>
      <c r="G34" s="77">
        <f>'1.2.sz.mell.'!G34+'1.3.sz.mell.'!G34+'1.4.sz.mell.'!G34</f>
        <v>95743002</v>
      </c>
      <c r="H34" s="77">
        <f>'1.2.sz.mell.'!H34+'1.3.sz.mell.'!H34+'1.4.sz.mell.'!H34</f>
        <v>10225000</v>
      </c>
    </row>
    <row r="35" spans="1:8" s="71" customFormat="1" ht="12" customHeight="1" x14ac:dyDescent="0.2">
      <c r="A35" s="75" t="s">
        <v>49</v>
      </c>
      <c r="B35" s="231" t="s">
        <v>348</v>
      </c>
      <c r="C35" s="76" t="s">
        <v>50</v>
      </c>
      <c r="D35" s="77">
        <f>'1.2.sz.mell.'!D35+'1.3.sz.mell.'!D35+'1.4.sz.mell.'!D35</f>
        <v>0</v>
      </c>
      <c r="E35" s="77">
        <f>'1.2.sz.mell.'!E35+'1.3.sz.mell.'!E35+'1.4.sz.mell.'!E35</f>
        <v>4948632</v>
      </c>
      <c r="F35" s="77">
        <f>'1.2.sz.mell.'!F35+'1.3.sz.mell.'!F35+'1.4.sz.mell.'!F35</f>
        <v>0</v>
      </c>
      <c r="G35" s="77">
        <f>'1.2.sz.mell.'!G35+'1.3.sz.mell.'!G35+'1.4.sz.mell.'!G35</f>
        <v>4948632</v>
      </c>
      <c r="H35" s="77">
        <f>'1.2.sz.mell.'!H35+'1.3.sz.mell.'!H35+'1.4.sz.mell.'!H35</f>
        <v>0</v>
      </c>
    </row>
    <row r="36" spans="1:8" s="71" customFormat="1" ht="12" customHeight="1" x14ac:dyDescent="0.2">
      <c r="A36" s="75" t="s">
        <v>51</v>
      </c>
      <c r="B36" s="231" t="s">
        <v>349</v>
      </c>
      <c r="C36" s="76" t="s">
        <v>52</v>
      </c>
      <c r="D36" s="77">
        <f>'1.2.sz.mell.'!D36+'1.3.sz.mell.'!D36+'1.4.sz.mell.'!D36</f>
        <v>58500000</v>
      </c>
      <c r="E36" s="77">
        <f>'1.2.sz.mell.'!E36+'1.3.sz.mell.'!E36+'1.4.sz.mell.'!E36</f>
        <v>58500000</v>
      </c>
      <c r="F36" s="77">
        <f>'1.2.sz.mell.'!F36+'1.3.sz.mell.'!F36+'1.4.sz.mell.'!F36</f>
        <v>0</v>
      </c>
      <c r="G36" s="77">
        <f>'1.2.sz.mell.'!G36+'1.3.sz.mell.'!G36+'1.4.sz.mell.'!G36</f>
        <v>58500000</v>
      </c>
      <c r="H36" s="77">
        <f>'1.2.sz.mell.'!H36+'1.3.sz.mell.'!H36+'1.4.sz.mell.'!H36</f>
        <v>0</v>
      </c>
    </row>
    <row r="37" spans="1:8" s="71" customFormat="1" ht="12" customHeight="1" x14ac:dyDescent="0.2">
      <c r="A37" s="75" t="s">
        <v>53</v>
      </c>
      <c r="B37" s="231" t="s">
        <v>350</v>
      </c>
      <c r="C37" s="76" t="s">
        <v>54</v>
      </c>
      <c r="D37" s="77">
        <f>'1.2.sz.mell.'!D37+'1.3.sz.mell.'!D37+'1.4.sz.mell.'!D37</f>
        <v>0</v>
      </c>
      <c r="E37" s="77">
        <f>'1.2.sz.mell.'!E37+'1.3.sz.mell.'!E37+'1.4.sz.mell.'!E37</f>
        <v>32547000</v>
      </c>
      <c r="F37" s="77">
        <f>'1.2.sz.mell.'!F37+'1.3.sz.mell.'!F37+'1.4.sz.mell.'!F37</f>
        <v>455000</v>
      </c>
      <c r="G37" s="77">
        <f>'1.2.sz.mell.'!G37+'1.3.sz.mell.'!G37+'1.4.sz.mell.'!G37</f>
        <v>33002000</v>
      </c>
      <c r="H37" s="77">
        <f>'1.2.sz.mell.'!H37+'1.3.sz.mell.'!H37+'1.4.sz.mell.'!H37</f>
        <v>-4900000</v>
      </c>
    </row>
    <row r="38" spans="1:8" s="71" customFormat="1" ht="12" customHeight="1" x14ac:dyDescent="0.2">
      <c r="A38" s="75" t="s">
        <v>55</v>
      </c>
      <c r="B38" s="231" t="s">
        <v>351</v>
      </c>
      <c r="C38" s="76" t="s">
        <v>56</v>
      </c>
      <c r="D38" s="77">
        <f>'1.2.sz.mell.'!D38+'1.3.sz.mell.'!D38+'1.4.sz.mell.'!D38</f>
        <v>23000</v>
      </c>
      <c r="E38" s="77">
        <f>'1.2.sz.mell.'!E38+'1.3.sz.mell.'!E38+'1.4.sz.mell.'!E38</f>
        <v>23707159</v>
      </c>
      <c r="F38" s="77">
        <f>'1.2.sz.mell.'!F38+'1.3.sz.mell.'!F38+'1.4.sz.mell.'!F38</f>
        <v>520320</v>
      </c>
      <c r="G38" s="77">
        <f>'1.2.sz.mell.'!G38+'1.3.sz.mell.'!G38+'1.4.sz.mell.'!G38</f>
        <v>24227479</v>
      </c>
      <c r="H38" s="77">
        <f>'1.2.sz.mell.'!H38+'1.3.sz.mell.'!H38+'1.4.sz.mell.'!H38</f>
        <v>0</v>
      </c>
    </row>
    <row r="39" spans="1:8" s="71" customFormat="1" ht="12" customHeight="1" x14ac:dyDescent="0.2">
      <c r="A39" s="75" t="s">
        <v>57</v>
      </c>
      <c r="B39" s="231" t="s">
        <v>352</v>
      </c>
      <c r="C39" s="76" t="s">
        <v>58</v>
      </c>
      <c r="D39" s="77">
        <f>'1.2.sz.mell.'!D39+'1.3.sz.mell.'!D39+'1.4.sz.mell.'!D39</f>
        <v>0</v>
      </c>
      <c r="E39" s="77">
        <f>'1.2.sz.mell.'!E39+'1.3.sz.mell.'!E39+'1.4.sz.mell.'!E39</f>
        <v>3739000</v>
      </c>
      <c r="F39" s="77">
        <f>'1.2.sz.mell.'!F39+'1.3.sz.mell.'!F39+'1.4.sz.mell.'!F39</f>
        <v>-200000</v>
      </c>
      <c r="G39" s="77">
        <f>'1.2.sz.mell.'!G39+'1.3.sz.mell.'!G39+'1.4.sz.mell.'!G39</f>
        <v>3539000</v>
      </c>
      <c r="H39" s="77">
        <f>'1.2.sz.mell.'!H39+'1.3.sz.mell.'!H39+'1.4.sz.mell.'!H39</f>
        <v>0</v>
      </c>
    </row>
    <row r="40" spans="1:8" s="71" customFormat="1" ht="12" customHeight="1" x14ac:dyDescent="0.2">
      <c r="A40" s="75" t="s">
        <v>59</v>
      </c>
      <c r="B40" s="231" t="s">
        <v>353</v>
      </c>
      <c r="C40" s="76" t="s">
        <v>60</v>
      </c>
      <c r="D40" s="77">
        <f>'1.2.sz.mell.'!D40+'1.3.sz.mell.'!D40+'1.4.sz.mell.'!D40</f>
        <v>0</v>
      </c>
      <c r="E40" s="77">
        <f>'1.2.sz.mell.'!E40+'1.3.sz.mell.'!E40+'1.4.sz.mell.'!E40</f>
        <v>18000</v>
      </c>
      <c r="F40" s="77">
        <f>'1.2.sz.mell.'!F40+'1.3.sz.mell.'!F40+'1.4.sz.mell.'!F40</f>
        <v>0</v>
      </c>
      <c r="G40" s="77">
        <f>'1.2.sz.mell.'!G40+'1.3.sz.mell.'!G40+'1.4.sz.mell.'!G40</f>
        <v>18000</v>
      </c>
      <c r="H40" s="77">
        <f>'1.2.sz.mell.'!H40+'1.3.sz.mell.'!H40+'1.4.sz.mell.'!H40</f>
        <v>0</v>
      </c>
    </row>
    <row r="41" spans="1:8" s="71" customFormat="1" ht="12" customHeight="1" x14ac:dyDescent="0.2">
      <c r="A41" s="75" t="s">
        <v>61</v>
      </c>
      <c r="B41" s="231" t="s">
        <v>354</v>
      </c>
      <c r="C41" s="76" t="s">
        <v>62</v>
      </c>
      <c r="D41" s="77">
        <f>'1.2.sz.mell.'!D41+'1.3.sz.mell.'!D41+'1.4.sz.mell.'!D41</f>
        <v>0</v>
      </c>
      <c r="E41" s="77">
        <f>'1.2.sz.mell.'!E41+'1.3.sz.mell.'!E41+'1.4.sz.mell.'!E41</f>
        <v>0</v>
      </c>
      <c r="F41" s="77">
        <f>'1.2.sz.mell.'!F41+'1.3.sz.mell.'!F41+'1.4.sz.mell.'!F41</f>
        <v>0</v>
      </c>
      <c r="G41" s="77">
        <f>'1.2.sz.mell.'!G41+'1.3.sz.mell.'!G41+'1.4.sz.mell.'!G41</f>
        <v>0</v>
      </c>
      <c r="H41" s="77">
        <f>'1.2.sz.mell.'!H41+'1.3.sz.mell.'!H41+'1.4.sz.mell.'!H41</f>
        <v>0</v>
      </c>
    </row>
    <row r="42" spans="1:8" s="71" customFormat="1" ht="12" customHeight="1" thickBot="1" x14ac:dyDescent="0.25">
      <c r="A42" s="78" t="s">
        <v>63</v>
      </c>
      <c r="B42" s="231" t="s">
        <v>355</v>
      </c>
      <c r="C42" s="79" t="s">
        <v>64</v>
      </c>
      <c r="D42" s="77">
        <f>'1.2.sz.mell.'!D42+'1.3.sz.mell.'!D42+'1.4.sz.mell.'!D42</f>
        <v>157408000</v>
      </c>
      <c r="E42" s="77">
        <f>'1.2.sz.mell.'!E42+'1.3.sz.mell.'!E42+'1.4.sz.mell.'!E42</f>
        <v>10000</v>
      </c>
      <c r="F42" s="77">
        <f>'1.2.sz.mell.'!F42+'1.3.sz.mell.'!F42+'1.4.sz.mell.'!F42</f>
        <v>72513</v>
      </c>
      <c r="G42" s="77">
        <f>'1.2.sz.mell.'!G42+'1.3.sz.mell.'!G42+'1.4.sz.mell.'!G42</f>
        <v>82513</v>
      </c>
      <c r="H42" s="77">
        <f>'1.2.sz.mell.'!H42+'1.3.sz.mell.'!H42+'1.4.sz.mell.'!H42</f>
        <v>0</v>
      </c>
    </row>
    <row r="43" spans="1:8" s="71" customFormat="1" ht="12" customHeight="1" thickBot="1" x14ac:dyDescent="0.25">
      <c r="A43" s="69" t="s">
        <v>65</v>
      </c>
      <c r="B43" s="229" t="s">
        <v>356</v>
      </c>
      <c r="C43" s="70" t="s">
        <v>66</v>
      </c>
      <c r="D43" s="52">
        <f>SUM(D44:D48)</f>
        <v>22000000</v>
      </c>
      <c r="E43" s="52">
        <f t="shared" ref="E43:G43" si="10">SUM(E44:E48)</f>
        <v>22000000</v>
      </c>
      <c r="F43" s="52">
        <f t="shared" si="10"/>
        <v>0</v>
      </c>
      <c r="G43" s="52">
        <f t="shared" si="10"/>
        <v>22000000</v>
      </c>
      <c r="H43" s="52">
        <f t="shared" ref="H43" si="11">SUM(H44:H48)</f>
        <v>0</v>
      </c>
    </row>
    <row r="44" spans="1:8" s="71" customFormat="1" ht="12" customHeight="1" x14ac:dyDescent="0.2">
      <c r="A44" s="72" t="s">
        <v>67</v>
      </c>
      <c r="B44" s="230" t="s">
        <v>357</v>
      </c>
      <c r="C44" s="73" t="s">
        <v>68</v>
      </c>
      <c r="D44" s="85">
        <f>'1.2.sz.mell.'!D44+'1.3.sz.mell.'!D44+'1.4.sz.mell.'!D44</f>
        <v>0</v>
      </c>
      <c r="E44" s="85">
        <f>'1.2.sz.mell.'!E44+'1.3.sz.mell.'!E44+'1.4.sz.mell.'!E44</f>
        <v>0</v>
      </c>
      <c r="F44" s="85">
        <f>'1.2.sz.mell.'!F44+'1.3.sz.mell.'!F44+'1.4.sz.mell.'!F44</f>
        <v>0</v>
      </c>
      <c r="G44" s="85">
        <f>'1.2.sz.mell.'!G44+'1.3.sz.mell.'!G44+'1.4.sz.mell.'!G44</f>
        <v>0</v>
      </c>
      <c r="H44" s="85">
        <f>'1.2.sz.mell.'!H44+'1.3.sz.mell.'!H44+'1.4.sz.mell.'!H44</f>
        <v>0</v>
      </c>
    </row>
    <row r="45" spans="1:8" s="71" customFormat="1" ht="12" customHeight="1" x14ac:dyDescent="0.2">
      <c r="A45" s="75" t="s">
        <v>69</v>
      </c>
      <c r="B45" s="231" t="s">
        <v>358</v>
      </c>
      <c r="C45" s="76" t="s">
        <v>70</v>
      </c>
      <c r="D45" s="83">
        <f>'1.2.sz.mell.'!D45+'1.3.sz.mell.'!D45+'1.4.sz.mell.'!D45</f>
        <v>22000000</v>
      </c>
      <c r="E45" s="83">
        <f>'1.2.sz.mell.'!E45+'1.3.sz.mell.'!E45+'1.4.sz.mell.'!E45</f>
        <v>22000000</v>
      </c>
      <c r="F45" s="83">
        <f>'1.2.sz.mell.'!F45+'1.3.sz.mell.'!F45+'1.4.sz.mell.'!F45</f>
        <v>0</v>
      </c>
      <c r="G45" s="83">
        <f>'1.2.sz.mell.'!G45+'1.3.sz.mell.'!G45+'1.4.sz.mell.'!G45</f>
        <v>22000000</v>
      </c>
      <c r="H45" s="83">
        <f>'1.2.sz.mell.'!H45+'1.3.sz.mell.'!H45+'1.4.sz.mell.'!H45</f>
        <v>0</v>
      </c>
    </row>
    <row r="46" spans="1:8" s="71" customFormat="1" ht="12" customHeight="1" x14ac:dyDescent="0.2">
      <c r="A46" s="75" t="s">
        <v>71</v>
      </c>
      <c r="B46" s="231" t="s">
        <v>359</v>
      </c>
      <c r="C46" s="76" t="s">
        <v>72</v>
      </c>
      <c r="D46" s="83">
        <f>'1.2.sz.mell.'!D46+'1.3.sz.mell.'!D46+'1.4.sz.mell.'!D46</f>
        <v>0</v>
      </c>
      <c r="E46" s="83">
        <f>'1.2.sz.mell.'!E46+'1.3.sz.mell.'!E46+'1.4.sz.mell.'!E46</f>
        <v>0</v>
      </c>
      <c r="F46" s="83">
        <f>'1.2.sz.mell.'!F46+'1.3.sz.mell.'!F46+'1.4.sz.mell.'!F46</f>
        <v>0</v>
      </c>
      <c r="G46" s="83">
        <f>'1.2.sz.mell.'!G46+'1.3.sz.mell.'!G46+'1.4.sz.mell.'!G46</f>
        <v>0</v>
      </c>
      <c r="H46" s="83">
        <f>'1.2.sz.mell.'!H46+'1.3.sz.mell.'!H46+'1.4.sz.mell.'!H46</f>
        <v>0</v>
      </c>
    </row>
    <row r="47" spans="1:8" s="71" customFormat="1" ht="12" customHeight="1" x14ac:dyDescent="0.2">
      <c r="A47" s="75" t="s">
        <v>73</v>
      </c>
      <c r="B47" s="231" t="s">
        <v>360</v>
      </c>
      <c r="C47" s="76" t="s">
        <v>74</v>
      </c>
      <c r="D47" s="83">
        <f>'1.2.sz.mell.'!D47+'1.3.sz.mell.'!D47+'1.4.sz.mell.'!D47</f>
        <v>0</v>
      </c>
      <c r="E47" s="83">
        <f>'1.2.sz.mell.'!E47+'1.3.sz.mell.'!E47+'1.4.sz.mell.'!E47</f>
        <v>0</v>
      </c>
      <c r="F47" s="83">
        <f>'1.2.sz.mell.'!F47+'1.3.sz.mell.'!F47+'1.4.sz.mell.'!F47</f>
        <v>0</v>
      </c>
      <c r="G47" s="83">
        <f>'1.2.sz.mell.'!G47+'1.3.sz.mell.'!G47+'1.4.sz.mell.'!G47</f>
        <v>0</v>
      </c>
      <c r="H47" s="83">
        <f>'1.2.sz.mell.'!H47+'1.3.sz.mell.'!H47+'1.4.sz.mell.'!H47</f>
        <v>0</v>
      </c>
    </row>
    <row r="48" spans="1:8" s="71" customFormat="1" ht="12" customHeight="1" thickBot="1" x14ac:dyDescent="0.25">
      <c r="A48" s="78" t="s">
        <v>75</v>
      </c>
      <c r="B48" s="231" t="s">
        <v>361</v>
      </c>
      <c r="C48" s="79" t="s">
        <v>76</v>
      </c>
      <c r="D48" s="84">
        <f>'1.2.sz.mell.'!D48+'1.3.sz.mell.'!D48+'1.4.sz.mell.'!D48</f>
        <v>0</v>
      </c>
      <c r="E48" s="84">
        <f>'1.2.sz.mell.'!E48+'1.3.sz.mell.'!E48+'1.4.sz.mell.'!E48</f>
        <v>0</v>
      </c>
      <c r="F48" s="84">
        <f>'1.2.sz.mell.'!F48+'1.3.sz.mell.'!F48+'1.4.sz.mell.'!F48</f>
        <v>0</v>
      </c>
      <c r="G48" s="84">
        <f>'1.2.sz.mell.'!G48+'1.3.sz.mell.'!G48+'1.4.sz.mell.'!G48</f>
        <v>0</v>
      </c>
      <c r="H48" s="84">
        <f>'1.2.sz.mell.'!H48+'1.3.sz.mell.'!H48+'1.4.sz.mell.'!H48</f>
        <v>0</v>
      </c>
    </row>
    <row r="49" spans="1:8" s="71" customFormat="1" ht="12" customHeight="1" thickBot="1" x14ac:dyDescent="0.25">
      <c r="A49" s="69" t="s">
        <v>77</v>
      </c>
      <c r="B49" s="229" t="s">
        <v>362</v>
      </c>
      <c r="C49" s="70" t="s">
        <v>78</v>
      </c>
      <c r="D49" s="52">
        <f>SUM(D50:D54)</f>
        <v>0</v>
      </c>
      <c r="E49" s="52">
        <f t="shared" ref="E49:H49" si="12">SUM(E50:E54)</f>
        <v>7085761</v>
      </c>
      <c r="F49" s="52">
        <f t="shared" si="12"/>
        <v>377569</v>
      </c>
      <c r="G49" s="52">
        <f t="shared" si="12"/>
        <v>7463330</v>
      </c>
      <c r="H49" s="52">
        <f t="shared" si="12"/>
        <v>0</v>
      </c>
    </row>
    <row r="50" spans="1:8" s="71" customFormat="1" ht="12" customHeight="1" x14ac:dyDescent="0.2">
      <c r="A50" s="72" t="s">
        <v>568</v>
      </c>
      <c r="B50" s="230" t="s">
        <v>363</v>
      </c>
      <c r="C50" s="73" t="s">
        <v>565</v>
      </c>
      <c r="D50" s="74">
        <f>'1.2.sz.mell.'!D50+'1.3.sz.mell.'!D50+'1.4.sz.mell.'!D50</f>
        <v>0</v>
      </c>
      <c r="E50" s="74">
        <f>'1.2.sz.mell.'!E50+'1.3.sz.mell.'!E50+'1.4.sz.mell.'!E50</f>
        <v>0</v>
      </c>
      <c r="F50" s="74">
        <f>'1.2.sz.mell.'!F50+'1.3.sz.mell.'!F50+'1.4.sz.mell.'!F50</f>
        <v>0</v>
      </c>
      <c r="G50" s="74">
        <f>'1.2.sz.mell.'!G50+'1.3.sz.mell.'!G50+'1.4.sz.mell.'!G50</f>
        <v>0</v>
      </c>
      <c r="H50" s="74">
        <f>'1.2.sz.mell.'!H50+'1.3.sz.mell.'!H50+'1.4.sz.mell.'!H50</f>
        <v>0</v>
      </c>
    </row>
    <row r="51" spans="1:8" s="71" customFormat="1" ht="12" customHeight="1" x14ac:dyDescent="0.2">
      <c r="A51" s="72" t="s">
        <v>569</v>
      </c>
      <c r="B51" s="231" t="s">
        <v>364</v>
      </c>
      <c r="C51" s="76" t="s">
        <v>566</v>
      </c>
      <c r="D51" s="74"/>
      <c r="E51" s="74"/>
      <c r="F51" s="74"/>
      <c r="G51" s="74"/>
      <c r="H51" s="74"/>
    </row>
    <row r="52" spans="1:8" s="71" customFormat="1" ht="13.5" customHeight="1" x14ac:dyDescent="0.2">
      <c r="A52" s="72" t="s">
        <v>570</v>
      </c>
      <c r="B52" s="231" t="s">
        <v>365</v>
      </c>
      <c r="C52" s="76" t="s">
        <v>594</v>
      </c>
      <c r="D52" s="74"/>
      <c r="E52" s="74"/>
      <c r="F52" s="74"/>
      <c r="G52" s="74"/>
      <c r="H52" s="74"/>
    </row>
    <row r="53" spans="1:8" s="71" customFormat="1" ht="12" customHeight="1" x14ac:dyDescent="0.2">
      <c r="A53" s="78" t="s">
        <v>571</v>
      </c>
      <c r="B53" s="232" t="s">
        <v>567</v>
      </c>
      <c r="C53" s="79" t="s">
        <v>573</v>
      </c>
      <c r="D53" s="81">
        <f>'1.2.sz.mell.'!D53+'1.3.sz.mell.'!D53+'1.4.sz.mell.'!D53</f>
        <v>0</v>
      </c>
      <c r="E53" s="81">
        <f>'1.2.sz.mell.'!E53+'1.3.sz.mell.'!E53+'1.4.sz.mell.'!E53</f>
        <v>0</v>
      </c>
      <c r="F53" s="81">
        <f>'1.2.sz.mell.'!F53+'1.3.sz.mell.'!F53+'1.4.sz.mell.'!F53</f>
        <v>0</v>
      </c>
      <c r="G53" s="81">
        <f>'1.2.sz.mell.'!G53+'1.3.sz.mell.'!G53+'1.4.sz.mell.'!G53</f>
        <v>0</v>
      </c>
      <c r="H53" s="81">
        <f>'1.2.sz.mell.'!H53+'1.3.sz.mell.'!H53+'1.4.sz.mell.'!H53</f>
        <v>0</v>
      </c>
    </row>
    <row r="54" spans="1:8" s="71" customFormat="1" ht="12" customHeight="1" thickBot="1" x14ac:dyDescent="0.25">
      <c r="A54" s="78" t="s">
        <v>572</v>
      </c>
      <c r="B54" s="232" t="s">
        <v>564</v>
      </c>
      <c r="C54" s="79" t="s">
        <v>574</v>
      </c>
      <c r="D54" s="81">
        <f>'1.2.sz.mell.'!D54+'1.3.sz.mell.'!D54+'1.4.sz.mell.'!D54</f>
        <v>0</v>
      </c>
      <c r="E54" s="81">
        <f>'1.2.sz.mell.'!E54+'1.3.sz.mell.'!E54+'1.4.sz.mell.'!E54</f>
        <v>7085761</v>
      </c>
      <c r="F54" s="81">
        <f>'1.2.sz.mell.'!F54+'1.3.sz.mell.'!F54+'1.4.sz.mell.'!F54</f>
        <v>377569</v>
      </c>
      <c r="G54" s="81">
        <f>'1.2.sz.mell.'!G54+'1.3.sz.mell.'!G54+'1.4.sz.mell.'!G54</f>
        <v>7463330</v>
      </c>
      <c r="H54" s="81">
        <f>'1.2.sz.mell.'!H54+'1.3.sz.mell.'!H54+'1.4.sz.mell.'!H54</f>
        <v>0</v>
      </c>
    </row>
    <row r="55" spans="1:8" s="71" customFormat="1" ht="12" customHeight="1" thickBot="1" x14ac:dyDescent="0.25">
      <c r="A55" s="69" t="s">
        <v>83</v>
      </c>
      <c r="B55" s="229" t="s">
        <v>366</v>
      </c>
      <c r="C55" s="80" t="s">
        <v>84</v>
      </c>
      <c r="D55" s="52">
        <f>SUM(D56:D60)</f>
        <v>0</v>
      </c>
      <c r="E55" s="52">
        <f t="shared" ref="E55:H55" si="13">SUM(E56:E60)</f>
        <v>4750480</v>
      </c>
      <c r="F55" s="52">
        <f t="shared" si="13"/>
        <v>0</v>
      </c>
      <c r="G55" s="52">
        <f t="shared" si="13"/>
        <v>4750480</v>
      </c>
      <c r="H55" s="52">
        <f t="shared" si="13"/>
        <v>0</v>
      </c>
    </row>
    <row r="56" spans="1:8" s="71" customFormat="1" ht="12" customHeight="1" x14ac:dyDescent="0.2">
      <c r="A56" s="72" t="s">
        <v>580</v>
      </c>
      <c r="B56" s="230" t="s">
        <v>367</v>
      </c>
      <c r="C56" s="73" t="s">
        <v>575</v>
      </c>
      <c r="D56" s="83">
        <f>'1.2.sz.mell.'!D56+'1.3.sz.mell.'!D56+'1.4.sz.mell.'!D56</f>
        <v>0</v>
      </c>
      <c r="E56" s="83">
        <f>'1.2.sz.mell.'!E56+'1.3.sz.mell.'!E56+'1.4.sz.mell.'!E56</f>
        <v>0</v>
      </c>
      <c r="F56" s="83">
        <f>'1.2.sz.mell.'!F56+'1.3.sz.mell.'!F56+'1.4.sz.mell.'!F56</f>
        <v>0</v>
      </c>
      <c r="G56" s="83">
        <f>'1.2.sz.mell.'!G56+'1.3.sz.mell.'!G56+'1.4.sz.mell.'!G56</f>
        <v>0</v>
      </c>
      <c r="H56" s="83">
        <f>'1.2.sz.mell.'!H56+'1.3.sz.mell.'!H56+'1.4.sz.mell.'!H56</f>
        <v>0</v>
      </c>
    </row>
    <row r="57" spans="1:8" s="71" customFormat="1" ht="12" customHeight="1" x14ac:dyDescent="0.2">
      <c r="A57" s="72" t="s">
        <v>581</v>
      </c>
      <c r="B57" s="230" t="s">
        <v>368</v>
      </c>
      <c r="C57" s="76" t="s">
        <v>576</v>
      </c>
      <c r="D57" s="83"/>
      <c r="E57" s="83"/>
      <c r="F57" s="83"/>
      <c r="G57" s="83"/>
      <c r="H57" s="83"/>
    </row>
    <row r="58" spans="1:8" s="71" customFormat="1" ht="11.25" customHeight="1" x14ac:dyDescent="0.2">
      <c r="A58" s="72" t="s">
        <v>582</v>
      </c>
      <c r="B58" s="230" t="s">
        <v>369</v>
      </c>
      <c r="C58" s="76" t="s">
        <v>595</v>
      </c>
      <c r="D58" s="83"/>
      <c r="E58" s="83"/>
      <c r="F58" s="83"/>
      <c r="G58" s="83"/>
      <c r="H58" s="83"/>
    </row>
    <row r="59" spans="1:8" s="71" customFormat="1" ht="12" customHeight="1" x14ac:dyDescent="0.2">
      <c r="A59" s="72" t="s">
        <v>581</v>
      </c>
      <c r="B59" s="236" t="s">
        <v>578</v>
      </c>
      <c r="C59" s="79" t="s">
        <v>577</v>
      </c>
      <c r="D59" s="83">
        <f>'1.2.sz.mell.'!D59+'1.3.sz.mell.'!D59+'1.4.sz.mell.'!D59</f>
        <v>0</v>
      </c>
      <c r="E59" s="83">
        <f>'1.2.sz.mell.'!E59+'1.3.sz.mell.'!E59+'1.4.sz.mell.'!E59</f>
        <v>0</v>
      </c>
      <c r="F59" s="83">
        <f>'1.2.sz.mell.'!F59+'1.3.sz.mell.'!F59+'1.4.sz.mell.'!F59</f>
        <v>0</v>
      </c>
      <c r="G59" s="83">
        <f>'1.2.sz.mell.'!G59+'1.3.sz.mell.'!G59+'1.4.sz.mell.'!G59</f>
        <v>0</v>
      </c>
      <c r="H59" s="83">
        <f>'1.2.sz.mell.'!H59+'1.3.sz.mell.'!H59+'1.4.sz.mell.'!H59</f>
        <v>0</v>
      </c>
    </row>
    <row r="60" spans="1:8" s="71" customFormat="1" ht="12" customHeight="1" thickBot="1" x14ac:dyDescent="0.25">
      <c r="A60" s="72" t="s">
        <v>582</v>
      </c>
      <c r="B60" s="232" t="s">
        <v>585</v>
      </c>
      <c r="C60" s="79" t="s">
        <v>579</v>
      </c>
      <c r="D60" s="83">
        <f>'1.2.sz.mell.'!D60+'1.3.sz.mell.'!D60+'1.4.sz.mell.'!D60</f>
        <v>0</v>
      </c>
      <c r="E60" s="83">
        <f>'1.2.sz.mell.'!E60+'1.3.sz.mell.'!E60+'1.4.sz.mell.'!E60</f>
        <v>4750480</v>
      </c>
      <c r="F60" s="83">
        <f>'1.2.sz.mell.'!F60+'1.3.sz.mell.'!F60+'1.4.sz.mell.'!F60</f>
        <v>0</v>
      </c>
      <c r="G60" s="83">
        <f>'1.2.sz.mell.'!G60+'1.3.sz.mell.'!G60+'1.4.sz.mell.'!G60</f>
        <v>4750480</v>
      </c>
      <c r="H60" s="83">
        <f>'1.2.sz.mell.'!H60+'1.3.sz.mell.'!H60+'1.4.sz.mell.'!H60</f>
        <v>0</v>
      </c>
    </row>
    <row r="61" spans="1:8" s="71" customFormat="1" ht="12" customHeight="1" thickBot="1" x14ac:dyDescent="0.25">
      <c r="A61" s="69" t="s">
        <v>85</v>
      </c>
      <c r="B61" s="229"/>
      <c r="C61" s="70" t="s">
        <v>86</v>
      </c>
      <c r="D61" s="59">
        <f>+D5+D12+D18+D24+D32+D43+D49+D55</f>
        <v>3685310621</v>
      </c>
      <c r="E61" s="59">
        <f t="shared" ref="E61:G61" si="14">+E5+E12+E18+E24+E32+E43+E49+E55</f>
        <v>3858960738</v>
      </c>
      <c r="F61" s="59">
        <f t="shared" si="14"/>
        <v>68053501</v>
      </c>
      <c r="G61" s="59">
        <f t="shared" si="14"/>
        <v>3927014239</v>
      </c>
      <c r="H61" s="59">
        <f t="shared" ref="H61" si="15">+H5+H12+H18+H24+H32+H43+H49+H55</f>
        <v>61520632</v>
      </c>
    </row>
    <row r="62" spans="1:8" s="71" customFormat="1" ht="12" customHeight="1" thickBot="1" x14ac:dyDescent="0.25">
      <c r="A62" s="86" t="s">
        <v>87</v>
      </c>
      <c r="B62" s="229" t="s">
        <v>371</v>
      </c>
      <c r="C62" s="80" t="s">
        <v>88</v>
      </c>
      <c r="D62" s="52">
        <f>SUM(D63:D65)</f>
        <v>0</v>
      </c>
      <c r="E62" s="52">
        <f t="shared" ref="E62:G62" si="16">SUM(E63:E65)</f>
        <v>183000000</v>
      </c>
      <c r="F62" s="52">
        <f t="shared" si="16"/>
        <v>0</v>
      </c>
      <c r="G62" s="52">
        <f t="shared" si="16"/>
        <v>183000000</v>
      </c>
      <c r="H62" s="52">
        <f t="shared" ref="H62" si="17">SUM(H63:H65)</f>
        <v>0</v>
      </c>
    </row>
    <row r="63" spans="1:8" s="71" customFormat="1" ht="12" customHeight="1" x14ac:dyDescent="0.2">
      <c r="A63" s="72" t="s">
        <v>89</v>
      </c>
      <c r="B63" s="230" t="s">
        <v>372</v>
      </c>
      <c r="C63" s="73" t="s">
        <v>90</v>
      </c>
      <c r="D63" s="83">
        <f>'1.2.sz.mell.'!D63+'1.3.sz.mell.'!D63+'1.4.sz.mell.'!D63</f>
        <v>0</v>
      </c>
      <c r="E63" s="83">
        <f>'1.2.sz.mell.'!E63+'1.3.sz.mell.'!E63+'1.4.sz.mell.'!E63</f>
        <v>183000000</v>
      </c>
      <c r="F63" s="83">
        <f>'1.2.sz.mell.'!F63+'1.3.sz.mell.'!F63+'1.4.sz.mell.'!F63</f>
        <v>0</v>
      </c>
      <c r="G63" s="83">
        <f>'1.2.sz.mell.'!G63+'1.3.sz.mell.'!G63+'1.4.sz.mell.'!G63</f>
        <v>183000000</v>
      </c>
      <c r="H63" s="83">
        <f>'1.2.sz.mell.'!H63+'1.3.sz.mell.'!H63+'1.4.sz.mell.'!H63</f>
        <v>0</v>
      </c>
    </row>
    <row r="64" spans="1:8" s="71" customFormat="1" ht="12" customHeight="1" x14ac:dyDescent="0.2">
      <c r="A64" s="75" t="s">
        <v>91</v>
      </c>
      <c r="B64" s="230" t="s">
        <v>373</v>
      </c>
      <c r="C64" s="76" t="s">
        <v>92</v>
      </c>
      <c r="D64" s="83">
        <f>'1.2.sz.mell.'!D64+'1.3.sz.mell.'!D64+'1.4.sz.mell.'!D64</f>
        <v>0</v>
      </c>
      <c r="E64" s="83">
        <f>'1.2.sz.mell.'!E64+'1.3.sz.mell.'!E64+'1.4.sz.mell.'!E64</f>
        <v>0</v>
      </c>
      <c r="F64" s="83">
        <f>'1.2.sz.mell.'!F64+'1.3.sz.mell.'!F64+'1.4.sz.mell.'!F64</f>
        <v>0</v>
      </c>
      <c r="G64" s="83">
        <f>'1.2.sz.mell.'!G64+'1.3.sz.mell.'!G64+'1.4.sz.mell.'!G64</f>
        <v>0</v>
      </c>
      <c r="H64" s="83">
        <f>'1.2.sz.mell.'!H64+'1.3.sz.mell.'!H64+'1.4.sz.mell.'!H64</f>
        <v>0</v>
      </c>
    </row>
    <row r="65" spans="1:8" s="71" customFormat="1" ht="12" customHeight="1" thickBot="1" x14ac:dyDescent="0.25">
      <c r="A65" s="78" t="s">
        <v>93</v>
      </c>
      <c r="B65" s="230" t="s">
        <v>374</v>
      </c>
      <c r="C65" s="87" t="s">
        <v>94</v>
      </c>
      <c r="D65" s="83">
        <f>'1.2.sz.mell.'!D65+'1.3.sz.mell.'!D65+'1.4.sz.mell.'!D65</f>
        <v>0</v>
      </c>
      <c r="E65" s="83">
        <f>'1.2.sz.mell.'!E65+'1.3.sz.mell.'!E65+'1.4.sz.mell.'!E65</f>
        <v>0</v>
      </c>
      <c r="F65" s="83">
        <f>'1.2.sz.mell.'!F65+'1.3.sz.mell.'!F65+'1.4.sz.mell.'!F65</f>
        <v>0</v>
      </c>
      <c r="G65" s="83">
        <f>'1.2.sz.mell.'!G65+'1.3.sz.mell.'!G65+'1.4.sz.mell.'!G65</f>
        <v>0</v>
      </c>
      <c r="H65" s="83">
        <f>'1.2.sz.mell.'!H65+'1.3.sz.mell.'!H65+'1.4.sz.mell.'!H65</f>
        <v>0</v>
      </c>
    </row>
    <row r="66" spans="1:8" s="71" customFormat="1" ht="12" customHeight="1" thickBot="1" x14ac:dyDescent="0.25">
      <c r="A66" s="86" t="s">
        <v>95</v>
      </c>
      <c r="B66" s="229" t="s">
        <v>375</v>
      </c>
      <c r="C66" s="80" t="s">
        <v>96</v>
      </c>
      <c r="D66" s="52">
        <f>SUM(D67:D70)</f>
        <v>0</v>
      </c>
      <c r="E66" s="52">
        <f t="shared" ref="E66:G66" si="18">SUM(E67:E70)</f>
        <v>0</v>
      </c>
      <c r="F66" s="52">
        <f t="shared" si="18"/>
        <v>0</v>
      </c>
      <c r="G66" s="52">
        <f t="shared" si="18"/>
        <v>0</v>
      </c>
      <c r="H66" s="52">
        <f t="shared" ref="H66" si="19">SUM(H67:H70)</f>
        <v>0</v>
      </c>
    </row>
    <row r="67" spans="1:8" s="71" customFormat="1" ht="12" customHeight="1" x14ac:dyDescent="0.2">
      <c r="A67" s="72" t="s">
        <v>97</v>
      </c>
      <c r="B67" s="230" t="s">
        <v>376</v>
      </c>
      <c r="C67" s="73" t="s">
        <v>98</v>
      </c>
      <c r="D67" s="83">
        <f>'1.2.sz.mell.'!D67+'1.3.sz.mell.'!D67+'1.4.sz.mell.'!D67</f>
        <v>0</v>
      </c>
      <c r="E67" s="83">
        <f>'1.2.sz.mell.'!E67+'1.3.sz.mell.'!E67+'1.4.sz.mell.'!E67</f>
        <v>0</v>
      </c>
      <c r="F67" s="83">
        <f>'1.2.sz.mell.'!F67+'1.3.sz.mell.'!F67+'1.4.sz.mell.'!F67</f>
        <v>0</v>
      </c>
      <c r="G67" s="83">
        <f>'1.2.sz.mell.'!G67+'1.3.sz.mell.'!G67+'1.4.sz.mell.'!G67</f>
        <v>0</v>
      </c>
      <c r="H67" s="83">
        <f>'1.2.sz.mell.'!H67+'1.3.sz.mell.'!H67+'1.4.sz.mell.'!H67</f>
        <v>0</v>
      </c>
    </row>
    <row r="68" spans="1:8" s="71" customFormat="1" ht="12" customHeight="1" x14ac:dyDescent="0.2">
      <c r="A68" s="75" t="s">
        <v>99</v>
      </c>
      <c r="B68" s="230" t="s">
        <v>377</v>
      </c>
      <c r="C68" s="76" t="s">
        <v>100</v>
      </c>
      <c r="D68" s="83">
        <f>'1.2.sz.mell.'!D68+'1.3.sz.mell.'!D68+'1.4.sz.mell.'!D68</f>
        <v>0</v>
      </c>
      <c r="E68" s="83">
        <f>'1.2.sz.mell.'!E68+'1.3.sz.mell.'!E68+'1.4.sz.mell.'!E68</f>
        <v>0</v>
      </c>
      <c r="F68" s="83">
        <f>'1.2.sz.mell.'!F68+'1.3.sz.mell.'!F68+'1.4.sz.mell.'!F68</f>
        <v>0</v>
      </c>
      <c r="G68" s="83">
        <f>'1.2.sz.mell.'!G68+'1.3.sz.mell.'!G68+'1.4.sz.mell.'!G68</f>
        <v>0</v>
      </c>
      <c r="H68" s="83">
        <f>'1.2.sz.mell.'!H68+'1.3.sz.mell.'!H68+'1.4.sz.mell.'!H68</f>
        <v>0</v>
      </c>
    </row>
    <row r="69" spans="1:8" s="71" customFormat="1" ht="12" customHeight="1" x14ac:dyDescent="0.2">
      <c r="A69" s="75" t="s">
        <v>101</v>
      </c>
      <c r="B69" s="230" t="s">
        <v>378</v>
      </c>
      <c r="C69" s="76" t="s">
        <v>102</v>
      </c>
      <c r="D69" s="83">
        <f>'1.2.sz.mell.'!D69+'1.3.sz.mell.'!D69+'1.4.sz.mell.'!D69</f>
        <v>0</v>
      </c>
      <c r="E69" s="83">
        <f>'1.2.sz.mell.'!E69+'1.3.sz.mell.'!E69+'1.4.sz.mell.'!E69</f>
        <v>0</v>
      </c>
      <c r="F69" s="83">
        <f>'1.2.sz.mell.'!F69+'1.3.sz.mell.'!F69+'1.4.sz.mell.'!F69</f>
        <v>0</v>
      </c>
      <c r="G69" s="83">
        <f>'1.2.sz.mell.'!G69+'1.3.sz.mell.'!G69+'1.4.sz.mell.'!G69</f>
        <v>0</v>
      </c>
      <c r="H69" s="83">
        <f>'1.2.sz.mell.'!H69+'1.3.sz.mell.'!H69+'1.4.sz.mell.'!H69</f>
        <v>0</v>
      </c>
    </row>
    <row r="70" spans="1:8" s="71" customFormat="1" ht="12" customHeight="1" thickBot="1" x14ac:dyDescent="0.25">
      <c r="A70" s="78" t="s">
        <v>103</v>
      </c>
      <c r="B70" s="230" t="s">
        <v>379</v>
      </c>
      <c r="C70" s="79" t="s">
        <v>104</v>
      </c>
      <c r="D70" s="83">
        <f>'1.2.sz.mell.'!D70+'1.3.sz.mell.'!D70+'1.4.sz.mell.'!D70</f>
        <v>0</v>
      </c>
      <c r="E70" s="83">
        <f>'1.2.sz.mell.'!E70+'1.3.sz.mell.'!E70+'1.4.sz.mell.'!E70</f>
        <v>0</v>
      </c>
      <c r="F70" s="83">
        <f>'1.2.sz.mell.'!F70+'1.3.sz.mell.'!F70+'1.4.sz.mell.'!F70</f>
        <v>0</v>
      </c>
      <c r="G70" s="83">
        <f>'1.2.sz.mell.'!G70+'1.3.sz.mell.'!G70+'1.4.sz.mell.'!G70</f>
        <v>0</v>
      </c>
      <c r="H70" s="83">
        <f>'1.2.sz.mell.'!H70+'1.3.sz.mell.'!H70+'1.4.sz.mell.'!H70</f>
        <v>0</v>
      </c>
    </row>
    <row r="71" spans="1:8" s="71" customFormat="1" ht="12" customHeight="1" thickBot="1" x14ac:dyDescent="0.25">
      <c r="A71" s="86" t="s">
        <v>105</v>
      </c>
      <c r="B71" s="229" t="s">
        <v>380</v>
      </c>
      <c r="C71" s="80" t="s">
        <v>106</v>
      </c>
      <c r="D71" s="52">
        <f>SUM(D72:D73)</f>
        <v>1702614858.3999999</v>
      </c>
      <c r="E71" s="52">
        <f t="shared" ref="E71:G71" si="20">SUM(E72:E73)</f>
        <v>1702614858</v>
      </c>
      <c r="F71" s="52">
        <f t="shared" si="20"/>
        <v>0</v>
      </c>
      <c r="G71" s="52">
        <f t="shared" si="20"/>
        <v>1702614858</v>
      </c>
      <c r="H71" s="52">
        <f t="shared" ref="H71" si="21">SUM(H72:H73)</f>
        <v>0</v>
      </c>
    </row>
    <row r="72" spans="1:8" s="71" customFormat="1" ht="12" customHeight="1" x14ac:dyDescent="0.2">
      <c r="A72" s="72" t="s">
        <v>107</v>
      </c>
      <c r="B72" s="230" t="s">
        <v>381</v>
      </c>
      <c r="C72" s="73" t="s">
        <v>108</v>
      </c>
      <c r="D72" s="83">
        <f>'1.2.sz.mell.'!D72+'1.3.sz.mell.'!D72+'1.4.sz.mell.'!D72</f>
        <v>1702614858.3999999</v>
      </c>
      <c r="E72" s="83">
        <f>'1.2.sz.mell.'!E72+'1.3.sz.mell.'!E72+'1.4.sz.mell.'!E72</f>
        <v>1702614858</v>
      </c>
      <c r="F72" s="83">
        <f>'1.2.sz.mell.'!F72+'1.3.sz.mell.'!F72+'1.4.sz.mell.'!F72</f>
        <v>0</v>
      </c>
      <c r="G72" s="83">
        <f>'1.2.sz.mell.'!G72+'1.3.sz.mell.'!G72+'1.4.sz.mell.'!G72</f>
        <v>1702614858</v>
      </c>
      <c r="H72" s="83">
        <f>'1.2.sz.mell.'!H72+'1.3.sz.mell.'!H72+'1.4.sz.mell.'!H72</f>
        <v>0</v>
      </c>
    </row>
    <row r="73" spans="1:8" s="71" customFormat="1" ht="12" customHeight="1" thickBot="1" x14ac:dyDescent="0.25">
      <c r="A73" s="78" t="s">
        <v>109</v>
      </c>
      <c r="B73" s="230" t="s">
        <v>382</v>
      </c>
      <c r="C73" s="79" t="s">
        <v>110</v>
      </c>
      <c r="D73" s="83">
        <f>'1.2.sz.mell.'!D73+'1.3.sz.mell.'!D73+'1.4.sz.mell.'!D73</f>
        <v>0</v>
      </c>
      <c r="E73" s="83">
        <f>'1.2.sz.mell.'!E73+'1.3.sz.mell.'!E73+'1.4.sz.mell.'!E73</f>
        <v>0</v>
      </c>
      <c r="F73" s="83">
        <f>'1.2.sz.mell.'!F73+'1.3.sz.mell.'!F73+'1.4.sz.mell.'!F73</f>
        <v>0</v>
      </c>
      <c r="G73" s="83">
        <f>'1.2.sz.mell.'!G73+'1.3.sz.mell.'!G73+'1.4.sz.mell.'!G73</f>
        <v>0</v>
      </c>
      <c r="H73" s="83">
        <f>'1.2.sz.mell.'!H73+'1.3.sz.mell.'!H73+'1.4.sz.mell.'!H73</f>
        <v>0</v>
      </c>
    </row>
    <row r="74" spans="1:8" s="71" customFormat="1" ht="12" customHeight="1" thickBot="1" x14ac:dyDescent="0.25">
      <c r="A74" s="86" t="s">
        <v>111</v>
      </c>
      <c r="B74" s="229"/>
      <c r="C74" s="80" t="s">
        <v>112</v>
      </c>
      <c r="D74" s="52">
        <f>SUM(D75:D77)</f>
        <v>0</v>
      </c>
      <c r="E74" s="52">
        <f t="shared" ref="E74:G74" si="22">SUM(E75:E77)</f>
        <v>0</v>
      </c>
      <c r="F74" s="52">
        <f t="shared" si="22"/>
        <v>0</v>
      </c>
      <c r="G74" s="52">
        <f t="shared" si="22"/>
        <v>0</v>
      </c>
      <c r="H74" s="52">
        <f t="shared" ref="H74" si="23">SUM(H75:H77)</f>
        <v>0</v>
      </c>
    </row>
    <row r="75" spans="1:8" s="71" customFormat="1" ht="12" customHeight="1" x14ac:dyDescent="0.2">
      <c r="A75" s="72" t="s">
        <v>587</v>
      </c>
      <c r="B75" s="230" t="s">
        <v>383</v>
      </c>
      <c r="C75" s="73" t="s">
        <v>113</v>
      </c>
      <c r="D75" s="83">
        <f>'1.2.sz.mell.'!D75+'1.3.sz.mell.'!D75+'1.4.sz.mell.'!D75</f>
        <v>0</v>
      </c>
      <c r="E75" s="83">
        <f>'1.2.sz.mell.'!E75+'1.3.sz.mell.'!E75+'1.4.sz.mell.'!E75</f>
        <v>0</v>
      </c>
      <c r="F75" s="83">
        <f>'1.2.sz.mell.'!F75+'1.3.sz.mell.'!F75+'1.4.sz.mell.'!F75</f>
        <v>0</v>
      </c>
      <c r="G75" s="83">
        <f>'1.2.sz.mell.'!G75+'1.3.sz.mell.'!G75+'1.4.sz.mell.'!G75</f>
        <v>0</v>
      </c>
      <c r="H75" s="83">
        <f>'1.2.sz.mell.'!H75+'1.3.sz.mell.'!H75+'1.4.sz.mell.'!H75</f>
        <v>0</v>
      </c>
    </row>
    <row r="76" spans="1:8" s="71" customFormat="1" ht="12" customHeight="1" x14ac:dyDescent="0.2">
      <c r="A76" s="75" t="s">
        <v>588</v>
      </c>
      <c r="B76" s="231" t="s">
        <v>384</v>
      </c>
      <c r="C76" s="76" t="s">
        <v>114</v>
      </c>
      <c r="D76" s="83">
        <f>'1.2.sz.mell.'!D76+'1.3.sz.mell.'!D76+'1.4.sz.mell.'!D76</f>
        <v>0</v>
      </c>
      <c r="E76" s="83">
        <f>'1.2.sz.mell.'!E76+'1.3.sz.mell.'!E76+'1.4.sz.mell.'!E76</f>
        <v>0</v>
      </c>
      <c r="F76" s="83">
        <f>'1.2.sz.mell.'!F76+'1.3.sz.mell.'!F76+'1.4.sz.mell.'!F76</f>
        <v>0</v>
      </c>
      <c r="G76" s="83">
        <f>'1.2.sz.mell.'!G76+'1.3.sz.mell.'!G76+'1.4.sz.mell.'!G76</f>
        <v>0</v>
      </c>
      <c r="H76" s="83">
        <f>'1.2.sz.mell.'!H76+'1.3.sz.mell.'!H76+'1.4.sz.mell.'!H76</f>
        <v>0</v>
      </c>
    </row>
    <row r="77" spans="1:8" s="71" customFormat="1" ht="12" customHeight="1" thickBot="1" x14ac:dyDescent="0.25">
      <c r="A77" s="78" t="s">
        <v>589</v>
      </c>
      <c r="B77" s="232" t="s">
        <v>586</v>
      </c>
      <c r="C77" s="79" t="s">
        <v>631</v>
      </c>
      <c r="D77" s="83">
        <f>'1.2.sz.mell.'!D77+'1.3.sz.mell.'!D77+'1.4.sz.mell.'!D77</f>
        <v>0</v>
      </c>
      <c r="E77" s="83">
        <f>'1.2.sz.mell.'!E77+'1.3.sz.mell.'!E77+'1.4.sz.mell.'!E77</f>
        <v>0</v>
      </c>
      <c r="F77" s="83">
        <f>'1.2.sz.mell.'!F77+'1.3.sz.mell.'!F77+'1.4.sz.mell.'!F77</f>
        <v>0</v>
      </c>
      <c r="G77" s="83">
        <f>'1.2.sz.mell.'!G77+'1.3.sz.mell.'!G77+'1.4.sz.mell.'!G77</f>
        <v>0</v>
      </c>
      <c r="H77" s="83">
        <f>'1.2.sz.mell.'!H77+'1.3.sz.mell.'!H77+'1.4.sz.mell.'!H77</f>
        <v>0</v>
      </c>
    </row>
    <row r="78" spans="1:8" s="71" customFormat="1" ht="12" customHeight="1" thickBot="1" x14ac:dyDescent="0.25">
      <c r="A78" s="86" t="s">
        <v>115</v>
      </c>
      <c r="B78" s="229" t="s">
        <v>385</v>
      </c>
      <c r="C78" s="80" t="s">
        <v>116</v>
      </c>
      <c r="D78" s="52">
        <f>SUM(D79:D82)</f>
        <v>0</v>
      </c>
      <c r="E78" s="52">
        <f t="shared" ref="E78:G78" si="24">SUM(E79:E82)</f>
        <v>0</v>
      </c>
      <c r="F78" s="52">
        <f t="shared" si="24"/>
        <v>0</v>
      </c>
      <c r="G78" s="52">
        <f t="shared" si="24"/>
        <v>0</v>
      </c>
      <c r="H78" s="52">
        <f t="shared" ref="H78" si="25">SUM(H79:H82)</f>
        <v>0</v>
      </c>
    </row>
    <row r="79" spans="1:8" s="71" customFormat="1" ht="12" customHeight="1" x14ac:dyDescent="0.2">
      <c r="A79" s="88" t="s">
        <v>590</v>
      </c>
      <c r="B79" s="230" t="s">
        <v>386</v>
      </c>
      <c r="C79" s="73" t="s">
        <v>632</v>
      </c>
      <c r="D79" s="83">
        <f>'1.2.sz.mell.'!D79+'1.3.sz.mell.'!D79+'1.4.sz.mell.'!D79</f>
        <v>0</v>
      </c>
      <c r="E79" s="83">
        <f>'1.2.sz.mell.'!E79+'1.3.sz.mell.'!E79+'1.4.sz.mell.'!E79</f>
        <v>0</v>
      </c>
      <c r="F79" s="83">
        <f>'1.2.sz.mell.'!F79+'1.3.sz.mell.'!F79+'1.4.sz.mell.'!F79</f>
        <v>0</v>
      </c>
      <c r="G79" s="83">
        <f>'1.2.sz.mell.'!G79+'1.3.sz.mell.'!G79+'1.4.sz.mell.'!G79</f>
        <v>0</v>
      </c>
      <c r="H79" s="83">
        <f>'1.2.sz.mell.'!H79+'1.3.sz.mell.'!H79+'1.4.sz.mell.'!H79</f>
        <v>0</v>
      </c>
    </row>
    <row r="80" spans="1:8" s="71" customFormat="1" ht="12" customHeight="1" x14ac:dyDescent="0.2">
      <c r="A80" s="89" t="s">
        <v>591</v>
      </c>
      <c r="B80" s="230" t="s">
        <v>387</v>
      </c>
      <c r="C80" s="76" t="s">
        <v>633</v>
      </c>
      <c r="D80" s="83">
        <f>'1.2.sz.mell.'!D80+'1.3.sz.mell.'!D80+'1.4.sz.mell.'!D80</f>
        <v>0</v>
      </c>
      <c r="E80" s="83">
        <f>'1.2.sz.mell.'!E80+'1.3.sz.mell.'!E80+'1.4.sz.mell.'!E80</f>
        <v>0</v>
      </c>
      <c r="F80" s="83">
        <f>'1.2.sz.mell.'!F80+'1.3.sz.mell.'!F80+'1.4.sz.mell.'!F80</f>
        <v>0</v>
      </c>
      <c r="G80" s="83">
        <f>'1.2.sz.mell.'!G80+'1.3.sz.mell.'!G80+'1.4.sz.mell.'!G80</f>
        <v>0</v>
      </c>
      <c r="H80" s="83">
        <f>'1.2.sz.mell.'!H80+'1.3.sz.mell.'!H80+'1.4.sz.mell.'!H80</f>
        <v>0</v>
      </c>
    </row>
    <row r="81" spans="1:8" s="71" customFormat="1" ht="12" customHeight="1" x14ac:dyDescent="0.2">
      <c r="A81" s="89" t="s">
        <v>592</v>
      </c>
      <c r="B81" s="230" t="s">
        <v>388</v>
      </c>
      <c r="C81" s="76" t="s">
        <v>634</v>
      </c>
      <c r="D81" s="83">
        <f>'1.2.sz.mell.'!D81+'1.3.sz.mell.'!D81+'1.4.sz.mell.'!D81</f>
        <v>0</v>
      </c>
      <c r="E81" s="83">
        <f>'1.2.sz.mell.'!E81+'1.3.sz.mell.'!E81+'1.4.sz.mell.'!E81</f>
        <v>0</v>
      </c>
      <c r="F81" s="83">
        <f>'1.2.sz.mell.'!F81+'1.3.sz.mell.'!F81+'1.4.sz.mell.'!F81</f>
        <v>0</v>
      </c>
      <c r="G81" s="83">
        <f>'1.2.sz.mell.'!G81+'1.3.sz.mell.'!G81+'1.4.sz.mell.'!G81</f>
        <v>0</v>
      </c>
      <c r="H81" s="83">
        <f>'1.2.sz.mell.'!H81+'1.3.sz.mell.'!H81+'1.4.sz.mell.'!H81</f>
        <v>0</v>
      </c>
    </row>
    <row r="82" spans="1:8" s="71" customFormat="1" ht="12" customHeight="1" thickBot="1" x14ac:dyDescent="0.25">
      <c r="A82" s="90" t="s">
        <v>593</v>
      </c>
      <c r="B82" s="230" t="s">
        <v>389</v>
      </c>
      <c r="C82" s="79" t="s">
        <v>635</v>
      </c>
      <c r="D82" s="83">
        <f>'1.2.sz.mell.'!D82+'1.3.sz.mell.'!D82+'1.4.sz.mell.'!D82</f>
        <v>0</v>
      </c>
      <c r="E82" s="83">
        <f>'1.2.sz.mell.'!E82+'1.3.sz.mell.'!E82+'1.4.sz.mell.'!E82</f>
        <v>0</v>
      </c>
      <c r="F82" s="83">
        <f>'1.2.sz.mell.'!F82+'1.3.sz.mell.'!F82+'1.4.sz.mell.'!F82</f>
        <v>0</v>
      </c>
      <c r="G82" s="83">
        <f>'1.2.sz.mell.'!G82+'1.3.sz.mell.'!G82+'1.4.sz.mell.'!G82</f>
        <v>0</v>
      </c>
      <c r="H82" s="83">
        <f>'1.2.sz.mell.'!H82+'1.3.sz.mell.'!H82+'1.4.sz.mell.'!H82</f>
        <v>0</v>
      </c>
    </row>
    <row r="83" spans="1:8" s="71" customFormat="1" ht="13.5" customHeight="1" thickBot="1" x14ac:dyDescent="0.25">
      <c r="A83" s="86" t="s">
        <v>119</v>
      </c>
      <c r="B83" s="229" t="s">
        <v>390</v>
      </c>
      <c r="C83" s="80" t="s">
        <v>120</v>
      </c>
      <c r="D83" s="91"/>
      <c r="E83" s="91"/>
      <c r="F83" s="91"/>
      <c r="G83" s="91"/>
      <c r="H83" s="91"/>
    </row>
    <row r="84" spans="1:8" s="71" customFormat="1" ht="13.5" customHeight="1" thickBot="1" x14ac:dyDescent="0.25">
      <c r="A84" s="523" t="s">
        <v>182</v>
      </c>
      <c r="B84" s="229"/>
      <c r="C84" s="80" t="s">
        <v>657</v>
      </c>
      <c r="D84" s="91"/>
      <c r="E84" s="91"/>
      <c r="F84" s="91"/>
      <c r="G84" s="91"/>
      <c r="H84" s="91"/>
    </row>
    <row r="85" spans="1:8" s="71" customFormat="1" ht="15.75" customHeight="1" thickBot="1" x14ac:dyDescent="0.25">
      <c r="A85" s="523" t="s">
        <v>185</v>
      </c>
      <c r="B85" s="229" t="s">
        <v>370</v>
      </c>
      <c r="C85" s="92" t="s">
        <v>122</v>
      </c>
      <c r="D85" s="59">
        <f>+D62+D66+D71+D74+D78+D83</f>
        <v>1702614858.3999999</v>
      </c>
      <c r="E85" s="59">
        <f t="shared" ref="E85:G85" si="26">+E62+E66+E71+E74+E78+E83</f>
        <v>1885614858</v>
      </c>
      <c r="F85" s="59">
        <f t="shared" si="26"/>
        <v>0</v>
      </c>
      <c r="G85" s="59">
        <f t="shared" si="26"/>
        <v>1885614858</v>
      </c>
      <c r="H85" s="59">
        <f t="shared" ref="H85" si="27">+H62+H66+H71+H74+H78+H83</f>
        <v>0</v>
      </c>
    </row>
    <row r="86" spans="1:8" s="71" customFormat="1" ht="16.5" customHeight="1" thickBot="1" x14ac:dyDescent="0.25">
      <c r="A86" s="523" t="s">
        <v>188</v>
      </c>
      <c r="B86" s="233"/>
      <c r="C86" s="93" t="s">
        <v>124</v>
      </c>
      <c r="D86" s="59">
        <f>+D61+D85</f>
        <v>5387925479.3999996</v>
      </c>
      <c r="E86" s="59">
        <f t="shared" ref="E86:G86" si="28">+E61+E85</f>
        <v>5744575596</v>
      </c>
      <c r="F86" s="59">
        <f t="shared" si="28"/>
        <v>68053501</v>
      </c>
      <c r="G86" s="59">
        <f t="shared" si="28"/>
        <v>5812629097</v>
      </c>
      <c r="H86" s="59">
        <f t="shared" ref="H86" si="29">+H61+H85</f>
        <v>61520632</v>
      </c>
    </row>
    <row r="87" spans="1:8" s="71" customFormat="1" x14ac:dyDescent="0.2">
      <c r="A87" s="116"/>
      <c r="B87" s="94"/>
      <c r="C87" s="117"/>
      <c r="D87" s="118"/>
      <c r="E87" s="118"/>
      <c r="F87" s="118"/>
      <c r="G87" s="118"/>
      <c r="H87" s="118"/>
    </row>
    <row r="88" spans="1:8" ht="16.5" customHeight="1" x14ac:dyDescent="0.25">
      <c r="A88" s="835" t="s">
        <v>125</v>
      </c>
      <c r="B88" s="835"/>
      <c r="C88" s="835"/>
      <c r="D88" s="835"/>
      <c r="E88" s="552"/>
      <c r="F88" s="552"/>
      <c r="G88" s="552"/>
      <c r="H88" s="60"/>
    </row>
    <row r="89" spans="1:8" ht="16.5" customHeight="1" thickBot="1" x14ac:dyDescent="0.3">
      <c r="A89" s="836" t="s">
        <v>126</v>
      </c>
      <c r="B89" s="836"/>
      <c r="C89" s="836"/>
      <c r="D89" s="61"/>
      <c r="E89" s="61"/>
      <c r="F89" s="61"/>
      <c r="G89" s="61"/>
      <c r="H89" s="61"/>
    </row>
    <row r="90" spans="1:8" ht="60.75" thickBot="1" x14ac:dyDescent="0.3">
      <c r="A90" s="62" t="s">
        <v>4</v>
      </c>
      <c r="B90" s="173" t="s">
        <v>295</v>
      </c>
      <c r="C90" s="63" t="s">
        <v>127</v>
      </c>
      <c r="D90" s="64" t="s">
        <v>695</v>
      </c>
      <c r="E90" s="64" t="s">
        <v>1379</v>
      </c>
      <c r="F90" s="64" t="s">
        <v>724</v>
      </c>
      <c r="G90" s="64" t="s">
        <v>725</v>
      </c>
      <c r="H90" s="64" t="s">
        <v>1334</v>
      </c>
    </row>
    <row r="91" spans="1:8" s="68" customFormat="1" ht="12" customHeight="1" thickBot="1" x14ac:dyDescent="0.25">
      <c r="A91" s="51">
        <v>1</v>
      </c>
      <c r="B91" s="51">
        <v>2</v>
      </c>
      <c r="C91" s="95">
        <v>2</v>
      </c>
      <c r="D91" s="96">
        <v>3</v>
      </c>
      <c r="E91" s="96">
        <v>3</v>
      </c>
      <c r="F91" s="96">
        <v>3</v>
      </c>
      <c r="G91" s="96">
        <v>3</v>
      </c>
      <c r="H91" s="96">
        <v>6</v>
      </c>
    </row>
    <row r="92" spans="1:8" ht="12" customHeight="1" thickBot="1" x14ac:dyDescent="0.3">
      <c r="A92" s="97" t="s">
        <v>6</v>
      </c>
      <c r="B92" s="234"/>
      <c r="C92" s="98" t="s">
        <v>128</v>
      </c>
      <c r="D92" s="99">
        <f>SUM(D93:D97)</f>
        <v>1925288056</v>
      </c>
      <c r="E92" s="99">
        <f t="shared" ref="E92:G92" si="30">SUM(E93:E97)</f>
        <v>1968419708</v>
      </c>
      <c r="F92" s="99">
        <f t="shared" si="30"/>
        <v>53432672</v>
      </c>
      <c r="G92" s="99">
        <f t="shared" si="30"/>
        <v>2021852380</v>
      </c>
      <c r="H92" s="99">
        <f t="shared" ref="H92" si="31">SUM(H93:H97)</f>
        <v>-15405785</v>
      </c>
    </row>
    <row r="93" spans="1:8" ht="12" customHeight="1" x14ac:dyDescent="0.25">
      <c r="A93" s="100" t="s">
        <v>8</v>
      </c>
      <c r="B93" s="235" t="s">
        <v>296</v>
      </c>
      <c r="C93" s="101" t="s">
        <v>129</v>
      </c>
      <c r="D93" s="102">
        <f>'1.2.sz.mell.'!D93+'1.3.sz.mell.'!D93+'1.4.sz.mell.'!D93</f>
        <v>656962000</v>
      </c>
      <c r="E93" s="102">
        <f>'1.2.sz.mell.'!E93+'1.3.sz.mell.'!E93+'1.4.sz.mell.'!E93</f>
        <v>672606084</v>
      </c>
      <c r="F93" s="102">
        <f>'1.2.sz.mell.'!F93+'1.3.sz.mell.'!F93+'1.4.sz.mell.'!F93</f>
        <v>8612798</v>
      </c>
      <c r="G93" s="102">
        <f>'1.2.sz.mell.'!G93+'1.3.sz.mell.'!G93+'1.4.sz.mell.'!G93</f>
        <v>681218882</v>
      </c>
      <c r="H93" s="102">
        <f>'1.2.sz.mell.'!H93+'1.3.sz.mell.'!H93+'1.4.sz.mell.'!H93</f>
        <v>-8300000</v>
      </c>
    </row>
    <row r="94" spans="1:8" ht="12" customHeight="1" x14ac:dyDescent="0.25">
      <c r="A94" s="75" t="s">
        <v>10</v>
      </c>
      <c r="B94" s="231" t="s">
        <v>297</v>
      </c>
      <c r="C94" s="15" t="s">
        <v>130</v>
      </c>
      <c r="D94" s="77">
        <f>'1.2.sz.mell.'!D94+'1.3.sz.mell.'!D94+'1.4.sz.mell.'!D94</f>
        <v>139798000</v>
      </c>
      <c r="E94" s="77">
        <f>'1.2.sz.mell.'!E94+'1.3.sz.mell.'!E94+'1.4.sz.mell.'!E94</f>
        <v>142972583</v>
      </c>
      <c r="F94" s="77">
        <f>'1.2.sz.mell.'!F94+'1.3.sz.mell.'!F94+'1.4.sz.mell.'!F94</f>
        <v>4488794</v>
      </c>
      <c r="G94" s="77">
        <f>'1.2.sz.mell.'!G94+'1.3.sz.mell.'!G94+'1.4.sz.mell.'!G94</f>
        <v>147461377</v>
      </c>
      <c r="H94" s="77">
        <f>'1.2.sz.mell.'!H94+'1.3.sz.mell.'!H94+'1.4.sz.mell.'!H94</f>
        <v>-300000</v>
      </c>
    </row>
    <row r="95" spans="1:8" ht="12" customHeight="1" x14ac:dyDescent="0.25">
      <c r="A95" s="75" t="s">
        <v>12</v>
      </c>
      <c r="B95" s="231" t="s">
        <v>298</v>
      </c>
      <c r="C95" s="15" t="s">
        <v>131</v>
      </c>
      <c r="D95" s="81">
        <f>'1.2.sz.mell.'!D95+'1.3.sz.mell.'!D95+'1.4.sz.mell.'!D95</f>
        <v>853500000</v>
      </c>
      <c r="E95" s="81">
        <f>'1.2.sz.mell.'!E95+'1.3.sz.mell.'!E95+'1.4.sz.mell.'!E95</f>
        <v>839531161</v>
      </c>
      <c r="F95" s="81">
        <f>'1.2.sz.mell.'!F95+'1.3.sz.mell.'!F95+'1.4.sz.mell.'!F95</f>
        <v>11729974</v>
      </c>
      <c r="G95" s="81">
        <f>'1.2.sz.mell.'!G95+'1.3.sz.mell.'!G95+'1.4.sz.mell.'!G95</f>
        <v>851261135</v>
      </c>
      <c r="H95" s="81">
        <f>'1.2.sz.mell.'!H95+'1.3.sz.mell.'!H95+'1.4.sz.mell.'!H95</f>
        <v>-9746285</v>
      </c>
    </row>
    <row r="96" spans="1:8" ht="12" customHeight="1" x14ac:dyDescent="0.25">
      <c r="A96" s="75" t="s">
        <v>13</v>
      </c>
      <c r="B96" s="231" t="s">
        <v>299</v>
      </c>
      <c r="C96" s="103" t="s">
        <v>132</v>
      </c>
      <c r="D96" s="81">
        <f>'1.2.sz.mell.'!D96+'1.3.sz.mell.'!D96+'1.4.sz.mell.'!D96</f>
        <v>15219000</v>
      </c>
      <c r="E96" s="81">
        <f>'1.2.sz.mell.'!E96+'1.3.sz.mell.'!E96+'1.4.sz.mell.'!E96</f>
        <v>15219000</v>
      </c>
      <c r="F96" s="81">
        <f>'1.2.sz.mell.'!F96+'1.3.sz.mell.'!F96+'1.4.sz.mell.'!F96</f>
        <v>2259000</v>
      </c>
      <c r="G96" s="81">
        <f>'1.2.sz.mell.'!G96+'1.3.sz.mell.'!G96+'1.4.sz.mell.'!G96</f>
        <v>17478000</v>
      </c>
      <c r="H96" s="81">
        <f>'1.2.sz.mell.'!H96+'1.3.sz.mell.'!H96+'1.4.sz.mell.'!H96</f>
        <v>0</v>
      </c>
    </row>
    <row r="97" spans="1:8" ht="12" customHeight="1" thickBot="1" x14ac:dyDescent="0.3">
      <c r="A97" s="75" t="s">
        <v>133</v>
      </c>
      <c r="B97" s="238" t="s">
        <v>300</v>
      </c>
      <c r="C97" s="104" t="s">
        <v>134</v>
      </c>
      <c r="D97" s="81">
        <f>'1.2.sz.mell.'!D97+'1.3.sz.mell.'!D97+'1.4.sz.mell.'!D97</f>
        <v>259809056</v>
      </c>
      <c r="E97" s="81">
        <f>'1.2.sz.mell.'!E97+'1.3.sz.mell.'!E97+'1.4.sz.mell.'!E97</f>
        <v>298090880</v>
      </c>
      <c r="F97" s="81">
        <f>'1.2.sz.mell.'!F97+'1.3.sz.mell.'!F97+'1.4.sz.mell.'!F97</f>
        <v>26342106</v>
      </c>
      <c r="G97" s="81">
        <f>'1.2.sz.mell.'!G97+'1.3.sz.mell.'!G97+'1.4.sz.mell.'!G97</f>
        <v>324432986</v>
      </c>
      <c r="H97" s="81">
        <f>'1.2.sz.mell.'!H97+'1.3.sz.mell.'!H97+'1.4.sz.mell.'!H97</f>
        <v>2940500</v>
      </c>
    </row>
    <row r="98" spans="1:8" ht="12" customHeight="1" thickBot="1" x14ac:dyDescent="0.3">
      <c r="A98" s="69" t="s">
        <v>17</v>
      </c>
      <c r="B98" s="229" t="s">
        <v>688</v>
      </c>
      <c r="C98" s="20" t="s">
        <v>636</v>
      </c>
      <c r="D98" s="52">
        <f>+D99+D101+D100</f>
        <v>316393172</v>
      </c>
      <c r="E98" s="52">
        <f t="shared" ref="E98:G98" si="32">+E99+E101+E100</f>
        <v>355570085</v>
      </c>
      <c r="F98" s="52">
        <f t="shared" si="32"/>
        <v>19606388</v>
      </c>
      <c r="G98" s="52">
        <f t="shared" si="32"/>
        <v>375176473</v>
      </c>
      <c r="H98" s="52">
        <f t="shared" ref="H98" si="33">+H99+H101+H100</f>
        <v>41836417</v>
      </c>
    </row>
    <row r="99" spans="1:8" ht="12" customHeight="1" x14ac:dyDescent="0.25">
      <c r="A99" s="72" t="s">
        <v>400</v>
      </c>
      <c r="B99" s="230" t="s">
        <v>688</v>
      </c>
      <c r="C99" s="18" t="s">
        <v>140</v>
      </c>
      <c r="D99" s="74">
        <f>'1.2.sz.mell.'!D99+'1.3.sz.mell.'!D99+'1.4.sz.mell.'!D99</f>
        <v>15077457</v>
      </c>
      <c r="E99" s="74">
        <f>'1.2.sz.mell.'!E99+'1.3.sz.mell.'!E99+'1.4.sz.mell.'!E99</f>
        <v>54847941</v>
      </c>
      <c r="F99" s="74">
        <f>'1.2.sz.mell.'!F99+'1.3.sz.mell.'!F99+'1.4.sz.mell.'!F99</f>
        <v>24234722</v>
      </c>
      <c r="G99" s="74">
        <f>'1.2.sz.mell.'!G99+'1.3.sz.mell.'!G99+'1.4.sz.mell.'!G99</f>
        <v>79082663</v>
      </c>
      <c r="H99" s="74">
        <f>'1.2.sz.mell.'!H99+'1.3.sz.mell.'!H99+'1.4.sz.mell.'!H99</f>
        <v>41836417</v>
      </c>
    </row>
    <row r="100" spans="1:8" ht="12" customHeight="1" x14ac:dyDescent="0.25">
      <c r="A100" s="72" t="s">
        <v>401</v>
      </c>
      <c r="B100" s="236" t="s">
        <v>688</v>
      </c>
      <c r="C100" s="270" t="s">
        <v>597</v>
      </c>
      <c r="D100" s="224">
        <f>'1.2.sz.mell.'!D100+'1.3.sz.mell.'!D100+'1.4.sz.mell.'!D100</f>
        <v>293315715</v>
      </c>
      <c r="E100" s="224">
        <f>'1.2.sz.mell.'!E100+'1.3.sz.mell.'!E100+'1.4.sz.mell.'!E100</f>
        <v>292722144</v>
      </c>
      <c r="F100" s="224">
        <f>'1.2.sz.mell.'!F100+'1.3.sz.mell.'!F100+'1.4.sz.mell.'!F100</f>
        <v>-4628334</v>
      </c>
      <c r="G100" s="224">
        <f>'1.2.sz.mell.'!G100+'1.3.sz.mell.'!G100+'1.4.sz.mell.'!G100</f>
        <v>288093810</v>
      </c>
      <c r="H100" s="224">
        <f>'1.2.sz.mell.'!H100+'1.3.sz.mell.'!H100+'1.4.sz.mell.'!H100</f>
        <v>0</v>
      </c>
    </row>
    <row r="101" spans="1:8" ht="12" customHeight="1" thickBot="1" x14ac:dyDescent="0.3">
      <c r="A101" s="72" t="s">
        <v>402</v>
      </c>
      <c r="B101" s="232" t="s">
        <v>688</v>
      </c>
      <c r="C101" s="107" t="s">
        <v>596</v>
      </c>
      <c r="D101" s="81">
        <f>'1.2.sz.mell.'!D101+'1.3.sz.mell.'!D101+'1.4.sz.mell.'!D101</f>
        <v>8000000</v>
      </c>
      <c r="E101" s="81">
        <f>'1.2.sz.mell.'!E101+'1.3.sz.mell.'!E101+'1.4.sz.mell.'!E101</f>
        <v>8000000</v>
      </c>
      <c r="F101" s="81">
        <f>'1.2.sz.mell.'!F101+'1.3.sz.mell.'!F101+'1.4.sz.mell.'!F101</f>
        <v>0</v>
      </c>
      <c r="G101" s="81">
        <f>'1.2.sz.mell.'!G101+'1.3.sz.mell.'!G101+'1.4.sz.mell.'!G101</f>
        <v>8000000</v>
      </c>
      <c r="H101" s="81">
        <f>'1.2.sz.mell.'!H101+'1.3.sz.mell.'!H101+'1.4.sz.mell.'!H101</f>
        <v>0</v>
      </c>
    </row>
    <row r="102" spans="1:8" ht="12" customHeight="1" thickBot="1" x14ac:dyDescent="0.3">
      <c r="A102" s="69" t="s">
        <v>29</v>
      </c>
      <c r="B102" s="229"/>
      <c r="C102" s="106" t="s">
        <v>639</v>
      </c>
      <c r="D102" s="52">
        <f>+D103+D105+D107</f>
        <v>3105569000</v>
      </c>
      <c r="E102" s="52">
        <f t="shared" ref="E102:G102" si="34">+E103+E105+E107</f>
        <v>3379910552</v>
      </c>
      <c r="F102" s="52">
        <f t="shared" si="34"/>
        <v>-4985559</v>
      </c>
      <c r="G102" s="52">
        <f t="shared" si="34"/>
        <v>3374924993</v>
      </c>
      <c r="H102" s="52">
        <f t="shared" ref="H102" si="35">+H103+H105+H107</f>
        <v>35090000</v>
      </c>
    </row>
    <row r="103" spans="1:8" ht="12" customHeight="1" x14ac:dyDescent="0.25">
      <c r="A103" s="72" t="s">
        <v>605</v>
      </c>
      <c r="B103" s="230" t="s">
        <v>301</v>
      </c>
      <c r="C103" s="15" t="s">
        <v>135</v>
      </c>
      <c r="D103" s="74">
        <f>'1.2.sz.mell.'!D103+'1.3.sz.mell.'!D103+'1.4.sz.mell.'!D103</f>
        <v>2053810000</v>
      </c>
      <c r="E103" s="74">
        <f>'1.2.sz.mell.'!E103+'1.3.sz.mell.'!E103+'1.4.sz.mell.'!E103</f>
        <v>2376070377</v>
      </c>
      <c r="F103" s="74">
        <f>'1.2.sz.mell.'!F103+'1.3.sz.mell.'!F103+'1.4.sz.mell.'!F103</f>
        <v>6889983</v>
      </c>
      <c r="G103" s="74">
        <f>'1.2.sz.mell.'!G103+'1.3.sz.mell.'!G103+'1.4.sz.mell.'!G103</f>
        <v>2382960360</v>
      </c>
      <c r="H103" s="74">
        <f>'1.2.sz.mell.'!H103+'1.3.sz.mell.'!H103+'1.4.sz.mell.'!H103</f>
        <v>17250000</v>
      </c>
    </row>
    <row r="104" spans="1:8" ht="12" customHeight="1" x14ac:dyDescent="0.25">
      <c r="A104" s="72" t="s">
        <v>606</v>
      </c>
      <c r="B104" s="239" t="s">
        <v>301</v>
      </c>
      <c r="C104" s="107" t="s">
        <v>136</v>
      </c>
      <c r="D104" s="74">
        <f>'1.2.sz.mell.'!D104+'1.3.sz.mell.'!D104+'1.4.sz.mell.'!D104</f>
        <v>1993262000</v>
      </c>
      <c r="E104" s="74">
        <f>'1.2.sz.mell.'!E104+'1.3.sz.mell.'!E104+'1.4.sz.mell.'!E104</f>
        <v>1993262000</v>
      </c>
      <c r="F104" s="74">
        <f>'1.2.sz.mell.'!F104+'1.3.sz.mell.'!F104+'1.4.sz.mell.'!F104</f>
        <v>0</v>
      </c>
      <c r="G104" s="74">
        <f>'1.2.sz.mell.'!G104+'1.3.sz.mell.'!G104+'1.4.sz.mell.'!G104</f>
        <v>1993262000</v>
      </c>
      <c r="H104" s="74">
        <f>'1.2.sz.mell.'!H104+'1.3.sz.mell.'!H104+'1.4.sz.mell.'!H104</f>
        <v>0</v>
      </c>
    </row>
    <row r="105" spans="1:8" ht="12" customHeight="1" x14ac:dyDescent="0.25">
      <c r="A105" s="72" t="s">
        <v>607</v>
      </c>
      <c r="B105" s="239" t="s">
        <v>302</v>
      </c>
      <c r="C105" s="107" t="s">
        <v>137</v>
      </c>
      <c r="D105" s="77">
        <f>'1.2.sz.mell.'!D105+'1.3.sz.mell.'!D105+'1.4.sz.mell.'!D105</f>
        <v>1047759000</v>
      </c>
      <c r="E105" s="77">
        <f>'1.2.sz.mell.'!E105+'1.3.sz.mell.'!E105+'1.4.sz.mell.'!E105</f>
        <v>999840175</v>
      </c>
      <c r="F105" s="77">
        <f>'1.2.sz.mell.'!F105+'1.3.sz.mell.'!F105+'1.4.sz.mell.'!F105</f>
        <v>-11875542</v>
      </c>
      <c r="G105" s="77">
        <f>'1.2.sz.mell.'!G105+'1.3.sz.mell.'!G105+'1.4.sz.mell.'!G105</f>
        <v>987964633</v>
      </c>
      <c r="H105" s="77">
        <f>'1.2.sz.mell.'!H105+'1.3.sz.mell.'!H105+'1.4.sz.mell.'!H105</f>
        <v>17840000</v>
      </c>
    </row>
    <row r="106" spans="1:8" ht="12" customHeight="1" x14ac:dyDescent="0.25">
      <c r="A106" s="72" t="s">
        <v>637</v>
      </c>
      <c r="B106" s="239" t="s">
        <v>302</v>
      </c>
      <c r="C106" s="107" t="s">
        <v>138</v>
      </c>
      <c r="D106" s="55">
        <f>'1.2.sz.mell.'!D106+'1.3.sz.mell.'!D106+'1.4.sz.mell.'!D106</f>
        <v>719852000</v>
      </c>
      <c r="E106" s="55">
        <f>'1.2.sz.mell.'!E106+'1.3.sz.mell.'!E106+'1.4.sz.mell.'!E106</f>
        <v>719852000</v>
      </c>
      <c r="F106" s="55">
        <f>'1.2.sz.mell.'!F106+'1.3.sz.mell.'!F106+'1.4.sz.mell.'!F106</f>
        <v>0</v>
      </c>
      <c r="G106" s="55">
        <f>'1.2.sz.mell.'!G106+'1.3.sz.mell.'!G106+'1.4.sz.mell.'!G106</f>
        <v>719852000</v>
      </c>
      <c r="H106" s="55">
        <f>'1.2.sz.mell.'!H106+'1.3.sz.mell.'!H106+'1.4.sz.mell.'!H106</f>
        <v>0</v>
      </c>
    </row>
    <row r="107" spans="1:8" ht="12" customHeight="1" thickBot="1" x14ac:dyDescent="0.3">
      <c r="A107" s="72" t="s">
        <v>638</v>
      </c>
      <c r="B107" s="236" t="s">
        <v>303</v>
      </c>
      <c r="C107" s="108" t="s">
        <v>139</v>
      </c>
      <c r="D107" s="55">
        <f>'1.2.sz.mell.'!D107+'1.3.sz.mell.'!D107+'1.4.sz.mell.'!D107</f>
        <v>4000000</v>
      </c>
      <c r="E107" s="55">
        <f>'1.2.sz.mell.'!E107+'1.3.sz.mell.'!E107+'1.4.sz.mell.'!E107</f>
        <v>4000000</v>
      </c>
      <c r="F107" s="55">
        <f>'1.2.sz.mell.'!F107+'1.3.sz.mell.'!F107+'1.4.sz.mell.'!F107</f>
        <v>0</v>
      </c>
      <c r="G107" s="55">
        <f>'1.2.sz.mell.'!G107+'1.3.sz.mell.'!G107+'1.4.sz.mell.'!G107</f>
        <v>4000000</v>
      </c>
      <c r="H107" s="55">
        <f>'1.2.sz.mell.'!H107+'1.3.sz.mell.'!H107+'1.4.sz.mell.'!H107</f>
        <v>0</v>
      </c>
    </row>
    <row r="108" spans="1:8" ht="12" customHeight="1" thickBot="1" x14ac:dyDescent="0.3">
      <c r="A108" s="69" t="s">
        <v>141</v>
      </c>
      <c r="B108" s="229"/>
      <c r="C108" s="20" t="s">
        <v>142</v>
      </c>
      <c r="D108" s="52">
        <f>+D92+D102+D98</f>
        <v>5347250228</v>
      </c>
      <c r="E108" s="52">
        <f t="shared" ref="E108:G108" si="36">+E92+E102+E98</f>
        <v>5703900345</v>
      </c>
      <c r="F108" s="52">
        <f t="shared" si="36"/>
        <v>68053501</v>
      </c>
      <c r="G108" s="52">
        <f t="shared" si="36"/>
        <v>5771953846</v>
      </c>
      <c r="H108" s="52">
        <f t="shared" ref="H108" si="37">+H92+H102+H98</f>
        <v>61520632</v>
      </c>
    </row>
    <row r="109" spans="1:8" ht="12" customHeight="1" thickBot="1" x14ac:dyDescent="0.3">
      <c r="A109" s="69" t="s">
        <v>43</v>
      </c>
      <c r="B109" s="229"/>
      <c r="C109" s="20" t="s">
        <v>143</v>
      </c>
      <c r="D109" s="52">
        <f>+D110+D111+D112</f>
        <v>10645000</v>
      </c>
      <c r="E109" s="52">
        <f t="shared" ref="E109:G109" si="38">+E110+E111+E112</f>
        <v>10645000</v>
      </c>
      <c r="F109" s="52">
        <f t="shared" si="38"/>
        <v>0</v>
      </c>
      <c r="G109" s="52">
        <f t="shared" si="38"/>
        <v>10645000</v>
      </c>
      <c r="H109" s="52">
        <f t="shared" ref="H109" si="39">+H110+H111+H112</f>
        <v>0</v>
      </c>
    </row>
    <row r="110" spans="1:8" ht="12" customHeight="1" x14ac:dyDescent="0.25">
      <c r="A110" s="72" t="s">
        <v>45</v>
      </c>
      <c r="B110" s="230" t="s">
        <v>305</v>
      </c>
      <c r="C110" s="18" t="s">
        <v>144</v>
      </c>
      <c r="D110" s="55">
        <f>'1.2.sz.mell.'!D110+'1.3.sz.mell.'!D110+'1.4.sz.mell.'!D110</f>
        <v>10645000</v>
      </c>
      <c r="E110" s="55">
        <f>'1.2.sz.mell.'!E110+'1.3.sz.mell.'!E110+'1.4.sz.mell.'!E110</f>
        <v>10645000</v>
      </c>
      <c r="F110" s="55">
        <f>'1.2.sz.mell.'!F110+'1.3.sz.mell.'!F110+'1.4.sz.mell.'!F110</f>
        <v>0</v>
      </c>
      <c r="G110" s="55">
        <f>'1.2.sz.mell.'!G110+'1.3.sz.mell.'!G110+'1.4.sz.mell.'!G110</f>
        <v>10645000</v>
      </c>
      <c r="H110" s="55">
        <f>'1.2.sz.mell.'!H110+'1.3.sz.mell.'!H110+'1.4.sz.mell.'!H110</f>
        <v>0</v>
      </c>
    </row>
    <row r="111" spans="1:8" ht="12" customHeight="1" x14ac:dyDescent="0.25">
      <c r="A111" s="72" t="s">
        <v>47</v>
      </c>
      <c r="B111" s="230" t="s">
        <v>306</v>
      </c>
      <c r="C111" s="18" t="s">
        <v>145</v>
      </c>
      <c r="D111" s="55">
        <f>'1.2.sz.mell.'!D111+'1.3.sz.mell.'!D111+'1.4.sz.mell.'!D111</f>
        <v>0</v>
      </c>
      <c r="E111" s="55">
        <f>'1.2.sz.mell.'!E111+'1.3.sz.mell.'!E111+'1.4.sz.mell.'!E111</f>
        <v>0</v>
      </c>
      <c r="F111" s="55">
        <f>'1.2.sz.mell.'!F111+'1.3.sz.mell.'!F111+'1.4.sz.mell.'!F111</f>
        <v>0</v>
      </c>
      <c r="G111" s="55">
        <f>'1.2.sz.mell.'!G111+'1.3.sz.mell.'!G111+'1.4.sz.mell.'!G111</f>
        <v>0</v>
      </c>
      <c r="H111" s="55">
        <f>'1.2.sz.mell.'!H111+'1.3.sz.mell.'!H111+'1.4.sz.mell.'!H111</f>
        <v>0</v>
      </c>
    </row>
    <row r="112" spans="1:8" ht="12" customHeight="1" thickBot="1" x14ac:dyDescent="0.3">
      <c r="A112" s="105" t="s">
        <v>49</v>
      </c>
      <c r="B112" s="236" t="s">
        <v>307</v>
      </c>
      <c r="C112" s="58" t="s">
        <v>146</v>
      </c>
      <c r="D112" s="55">
        <f>'1.2.sz.mell.'!D112+'1.3.sz.mell.'!D112+'1.4.sz.mell.'!D112</f>
        <v>0</v>
      </c>
      <c r="E112" s="55">
        <f>'1.2.sz.mell.'!E112+'1.3.sz.mell.'!E112+'1.4.sz.mell.'!E112</f>
        <v>0</v>
      </c>
      <c r="F112" s="55">
        <f>'1.2.sz.mell.'!F112+'1.3.sz.mell.'!F112+'1.4.sz.mell.'!F112</f>
        <v>0</v>
      </c>
      <c r="G112" s="55">
        <f>'1.2.sz.mell.'!G112+'1.3.sz.mell.'!G112+'1.4.sz.mell.'!G112</f>
        <v>0</v>
      </c>
      <c r="H112" s="55">
        <f>'1.2.sz.mell.'!H112+'1.3.sz.mell.'!H112+'1.4.sz.mell.'!H112</f>
        <v>0</v>
      </c>
    </row>
    <row r="113" spans="1:8" ht="12" customHeight="1" thickBot="1" x14ac:dyDescent="0.3">
      <c r="A113" s="69" t="s">
        <v>65</v>
      </c>
      <c r="B113" s="229" t="s">
        <v>308</v>
      </c>
      <c r="C113" s="20" t="s">
        <v>147</v>
      </c>
      <c r="D113" s="52">
        <f>+D114+D117+D118+D119</f>
        <v>0</v>
      </c>
      <c r="E113" s="52">
        <f t="shared" ref="E113:G113" si="40">+E114+E117+E118+E119</f>
        <v>0</v>
      </c>
      <c r="F113" s="52">
        <f t="shared" si="40"/>
        <v>0</v>
      </c>
      <c r="G113" s="52">
        <f t="shared" si="40"/>
        <v>0</v>
      </c>
      <c r="H113" s="52">
        <f t="shared" ref="H113" si="41">+H114+H117+H118+H119</f>
        <v>0</v>
      </c>
    </row>
    <row r="114" spans="1:8" ht="12" customHeight="1" x14ac:dyDescent="0.25">
      <c r="A114" s="72" t="s">
        <v>411</v>
      </c>
      <c r="B114" s="230" t="s">
        <v>309</v>
      </c>
      <c r="C114" s="18" t="s">
        <v>640</v>
      </c>
      <c r="D114" s="55">
        <f>'1.2.sz.mell.'!D114+'1.3.sz.mell.'!D114+'1.4.sz.mell.'!D114</f>
        <v>0</v>
      </c>
      <c r="E114" s="55">
        <f>'1.2.sz.mell.'!E114+'1.3.sz.mell.'!E114+'1.4.sz.mell.'!E114</f>
        <v>0</v>
      </c>
      <c r="F114" s="55">
        <f>'1.2.sz.mell.'!F114+'1.3.sz.mell.'!F114+'1.4.sz.mell.'!F114</f>
        <v>0</v>
      </c>
      <c r="G114" s="55">
        <f>'1.2.sz.mell.'!G114+'1.3.sz.mell.'!G114+'1.4.sz.mell.'!G114</f>
        <v>0</v>
      </c>
      <c r="H114" s="55">
        <f>'1.2.sz.mell.'!H114+'1.3.sz.mell.'!H114+'1.4.sz.mell.'!H114</f>
        <v>0</v>
      </c>
    </row>
    <row r="115" spans="1:8" ht="12" customHeight="1" x14ac:dyDescent="0.25">
      <c r="A115" s="72" t="s">
        <v>412</v>
      </c>
      <c r="B115" s="230"/>
      <c r="C115" s="18" t="s">
        <v>641</v>
      </c>
      <c r="D115" s="55">
        <f>'1.2.sz.mell.'!D115+'1.3.sz.mell.'!D115+'1.4.sz.mell.'!D115</f>
        <v>0</v>
      </c>
      <c r="E115" s="55">
        <f>'1.2.sz.mell.'!E115+'1.3.sz.mell.'!E115+'1.4.sz.mell.'!E115</f>
        <v>0</v>
      </c>
      <c r="F115" s="55">
        <f>'1.2.sz.mell.'!F115+'1.3.sz.mell.'!F115+'1.4.sz.mell.'!F115</f>
        <v>0</v>
      </c>
      <c r="G115" s="55">
        <f>'1.2.sz.mell.'!G115+'1.3.sz.mell.'!G115+'1.4.sz.mell.'!G115</f>
        <v>0</v>
      </c>
      <c r="H115" s="55">
        <f>'1.2.sz.mell.'!H115+'1.3.sz.mell.'!H115+'1.4.sz.mell.'!H115</f>
        <v>0</v>
      </c>
    </row>
    <row r="116" spans="1:8" ht="12" customHeight="1" x14ac:dyDescent="0.25">
      <c r="A116" s="72" t="s">
        <v>413</v>
      </c>
      <c r="B116" s="230"/>
      <c r="C116" s="18" t="s">
        <v>642</v>
      </c>
      <c r="D116" s="55">
        <f>'1.2.sz.mell.'!D116+'1.3.sz.mell.'!D116+'1.4.sz.mell.'!D116</f>
        <v>0</v>
      </c>
      <c r="E116" s="55">
        <f>'1.2.sz.mell.'!E116+'1.3.sz.mell.'!E116+'1.4.sz.mell.'!E116</f>
        <v>0</v>
      </c>
      <c r="F116" s="55">
        <f>'1.2.sz.mell.'!F116+'1.3.sz.mell.'!F116+'1.4.sz.mell.'!F116</f>
        <v>0</v>
      </c>
      <c r="G116" s="55">
        <f>'1.2.sz.mell.'!G116+'1.3.sz.mell.'!G116+'1.4.sz.mell.'!G116</f>
        <v>0</v>
      </c>
      <c r="H116" s="55">
        <f>'1.2.sz.mell.'!H116+'1.3.sz.mell.'!H116+'1.4.sz.mell.'!H116</f>
        <v>0</v>
      </c>
    </row>
    <row r="117" spans="1:8" ht="12" customHeight="1" x14ac:dyDescent="0.25">
      <c r="A117" s="72" t="s">
        <v>414</v>
      </c>
      <c r="B117" s="230" t="s">
        <v>310</v>
      </c>
      <c r="C117" s="18" t="s">
        <v>643</v>
      </c>
      <c r="D117" s="55">
        <f>'1.2.sz.mell.'!D117+'1.3.sz.mell.'!D117+'1.4.sz.mell.'!D117</f>
        <v>0</v>
      </c>
      <c r="E117" s="55">
        <f>'1.2.sz.mell.'!E117+'1.3.sz.mell.'!E117+'1.4.sz.mell.'!E117</f>
        <v>0</v>
      </c>
      <c r="F117" s="55">
        <f>'1.2.sz.mell.'!F117+'1.3.sz.mell.'!F117+'1.4.sz.mell.'!F117</f>
        <v>0</v>
      </c>
      <c r="G117" s="55">
        <f>'1.2.sz.mell.'!G117+'1.3.sz.mell.'!G117+'1.4.sz.mell.'!G117</f>
        <v>0</v>
      </c>
      <c r="H117" s="55">
        <f>'1.2.sz.mell.'!H117+'1.3.sz.mell.'!H117+'1.4.sz.mell.'!H117</f>
        <v>0</v>
      </c>
    </row>
    <row r="118" spans="1:8" ht="12" customHeight="1" x14ac:dyDescent="0.25">
      <c r="A118" s="72" t="s">
        <v>598</v>
      </c>
      <c r="B118" s="230" t="s">
        <v>311</v>
      </c>
      <c r="C118" s="18" t="s">
        <v>644</v>
      </c>
      <c r="D118" s="55">
        <f>'1.2.sz.mell.'!D118+'1.3.sz.mell.'!D118+'1.4.sz.mell.'!D118</f>
        <v>0</v>
      </c>
      <c r="E118" s="55">
        <f>'1.2.sz.mell.'!E118+'1.3.sz.mell.'!E118+'1.4.sz.mell.'!E118</f>
        <v>0</v>
      </c>
      <c r="F118" s="55">
        <f>'1.2.sz.mell.'!F118+'1.3.sz.mell.'!F118+'1.4.sz.mell.'!F118</f>
        <v>0</v>
      </c>
      <c r="G118" s="55">
        <f>'1.2.sz.mell.'!G118+'1.3.sz.mell.'!G118+'1.4.sz.mell.'!G118</f>
        <v>0</v>
      </c>
      <c r="H118" s="55">
        <f>'1.2.sz.mell.'!H118+'1.3.sz.mell.'!H118+'1.4.sz.mell.'!H118</f>
        <v>0</v>
      </c>
    </row>
    <row r="119" spans="1:8" ht="12" customHeight="1" thickBot="1" x14ac:dyDescent="0.3">
      <c r="A119" s="72" t="s">
        <v>646</v>
      </c>
      <c r="B119" s="236" t="s">
        <v>312</v>
      </c>
      <c r="C119" s="58" t="s">
        <v>645</v>
      </c>
      <c r="D119" s="55">
        <f>'1.2.sz.mell.'!D119+'1.3.sz.mell.'!D119+'1.4.sz.mell.'!D119</f>
        <v>0</v>
      </c>
      <c r="E119" s="55">
        <f>'1.2.sz.mell.'!E119+'1.3.sz.mell.'!E119+'1.4.sz.mell.'!E119</f>
        <v>0</v>
      </c>
      <c r="F119" s="55">
        <f>'1.2.sz.mell.'!F119+'1.3.sz.mell.'!F119+'1.4.sz.mell.'!F119</f>
        <v>0</v>
      </c>
      <c r="G119" s="55">
        <f>'1.2.sz.mell.'!G119+'1.3.sz.mell.'!G119+'1.4.sz.mell.'!G119</f>
        <v>0</v>
      </c>
      <c r="H119" s="55">
        <f>'1.2.sz.mell.'!H119+'1.3.sz.mell.'!H119+'1.4.sz.mell.'!H119</f>
        <v>0</v>
      </c>
    </row>
    <row r="120" spans="1:8" ht="12" customHeight="1" thickBot="1" x14ac:dyDescent="0.3">
      <c r="A120" s="69" t="s">
        <v>148</v>
      </c>
      <c r="B120" s="229"/>
      <c r="C120" s="20" t="s">
        <v>149</v>
      </c>
      <c r="D120" s="59">
        <f>SUM(D121:D125)</f>
        <v>30030251</v>
      </c>
      <c r="E120" s="59">
        <f t="shared" ref="E120:G120" si="42">SUM(E121:E125)</f>
        <v>30030251</v>
      </c>
      <c r="F120" s="59">
        <f t="shared" si="42"/>
        <v>0</v>
      </c>
      <c r="G120" s="59">
        <f t="shared" si="42"/>
        <v>30030251</v>
      </c>
      <c r="H120" s="59">
        <f t="shared" ref="H120" si="43">SUM(H121:H125)</f>
        <v>0</v>
      </c>
    </row>
    <row r="121" spans="1:8" ht="12" customHeight="1" x14ac:dyDescent="0.25">
      <c r="A121" s="72" t="s">
        <v>79</v>
      </c>
      <c r="B121" s="230" t="s">
        <v>313</v>
      </c>
      <c r="C121" s="18" t="s">
        <v>150</v>
      </c>
      <c r="D121" s="55">
        <f>'1.2.sz.mell.'!D121+'1.3.sz.mell.'!D121+'1.4.sz.mell.'!D121</f>
        <v>0</v>
      </c>
      <c r="E121" s="55">
        <f>'1.2.sz.mell.'!E121+'1.3.sz.mell.'!E121+'1.4.sz.mell.'!E121</f>
        <v>0</v>
      </c>
      <c r="F121" s="55">
        <f>'1.2.sz.mell.'!F121+'1.3.sz.mell.'!F121+'1.4.sz.mell.'!F121</f>
        <v>0</v>
      </c>
      <c r="G121" s="55">
        <f>'1.2.sz.mell.'!G121+'1.3.sz.mell.'!G121+'1.4.sz.mell.'!G121</f>
        <v>0</v>
      </c>
      <c r="H121" s="55">
        <f>'1.2.sz.mell.'!H121+'1.3.sz.mell.'!H121+'1.4.sz.mell.'!H121</f>
        <v>0</v>
      </c>
    </row>
    <row r="122" spans="1:8" ht="12" customHeight="1" x14ac:dyDescent="0.25">
      <c r="A122" s="72" t="s">
        <v>80</v>
      </c>
      <c r="B122" s="230" t="s">
        <v>314</v>
      </c>
      <c r="C122" s="18" t="s">
        <v>151</v>
      </c>
      <c r="D122" s="55">
        <f>'1.2.sz.mell.'!D122+'1.3.sz.mell.'!D122+'1.4.sz.mell.'!D122</f>
        <v>30030251</v>
      </c>
      <c r="E122" s="55">
        <f>'1.2.sz.mell.'!E122+'1.3.sz.mell.'!E122+'1.4.sz.mell.'!E122</f>
        <v>30030251</v>
      </c>
      <c r="F122" s="55">
        <f>'1.2.sz.mell.'!F122+'1.3.sz.mell.'!F122+'1.4.sz.mell.'!F122</f>
        <v>0</v>
      </c>
      <c r="G122" s="55">
        <f>'1.2.sz.mell.'!G122+'1.3.sz.mell.'!G122+'1.4.sz.mell.'!G122</f>
        <v>30030251</v>
      </c>
      <c r="H122" s="55">
        <f>'1.2.sz.mell.'!H122+'1.3.sz.mell.'!H122+'1.4.sz.mell.'!H122</f>
        <v>0</v>
      </c>
    </row>
    <row r="123" spans="1:8" ht="12" customHeight="1" x14ac:dyDescent="0.25">
      <c r="A123" s="72" t="s">
        <v>81</v>
      </c>
      <c r="B123" s="230" t="s">
        <v>315</v>
      </c>
      <c r="C123" s="18" t="s">
        <v>647</v>
      </c>
      <c r="D123" s="55">
        <f>'1.2.sz.mell.'!D123+'1.3.sz.mell.'!D123+'1.4.sz.mell.'!D123</f>
        <v>0</v>
      </c>
      <c r="E123" s="55">
        <f>'1.2.sz.mell.'!E123+'1.3.sz.mell.'!E123+'1.4.sz.mell.'!E123</f>
        <v>0</v>
      </c>
      <c r="F123" s="55">
        <f>'1.2.sz.mell.'!F123+'1.3.sz.mell.'!F123+'1.4.sz.mell.'!F123</f>
        <v>0</v>
      </c>
      <c r="G123" s="55">
        <f>'1.2.sz.mell.'!G123+'1.3.sz.mell.'!G123+'1.4.sz.mell.'!G123</f>
        <v>0</v>
      </c>
      <c r="H123" s="55">
        <f>'1.2.sz.mell.'!H123+'1.3.sz.mell.'!H123+'1.4.sz.mell.'!H123</f>
        <v>0</v>
      </c>
    </row>
    <row r="124" spans="1:8" ht="12" customHeight="1" x14ac:dyDescent="0.25">
      <c r="A124" s="72" t="s">
        <v>571</v>
      </c>
      <c r="B124" s="230" t="s">
        <v>316</v>
      </c>
      <c r="C124" s="18" t="s">
        <v>230</v>
      </c>
      <c r="D124" s="55">
        <f>'1.2.sz.mell.'!D124+'1.3.sz.mell.'!D124+'1.4.sz.mell.'!D124</f>
        <v>0</v>
      </c>
      <c r="E124" s="55">
        <f>'1.2.sz.mell.'!E124+'1.3.sz.mell.'!E124+'1.4.sz.mell.'!E124</f>
        <v>0</v>
      </c>
      <c r="F124" s="55">
        <f>'1.2.sz.mell.'!F124+'1.3.sz.mell.'!F124+'1.4.sz.mell.'!F124</f>
        <v>0</v>
      </c>
      <c r="G124" s="55">
        <f>'1.2.sz.mell.'!G124+'1.3.sz.mell.'!G124+'1.4.sz.mell.'!G124</f>
        <v>0</v>
      </c>
      <c r="H124" s="55">
        <f>'1.2.sz.mell.'!H124+'1.3.sz.mell.'!H124+'1.4.sz.mell.'!H124</f>
        <v>0</v>
      </c>
    </row>
    <row r="125" spans="1:8" ht="12" customHeight="1" thickBot="1" x14ac:dyDescent="0.3">
      <c r="A125" s="72" t="s">
        <v>572</v>
      </c>
      <c r="B125" s="236" t="s">
        <v>663</v>
      </c>
      <c r="C125" s="58" t="s">
        <v>662</v>
      </c>
      <c r="D125" s="240">
        <f>'1.2.sz.mell.'!D125+'1.3.sz.mell.'!D125+'1.4.sz.mell.'!D125</f>
        <v>0</v>
      </c>
      <c r="E125" s="240">
        <f>'1.2.sz.mell.'!E125+'1.3.sz.mell.'!E125+'1.4.sz.mell.'!E125</f>
        <v>0</v>
      </c>
      <c r="F125" s="240">
        <f>'1.2.sz.mell.'!F125+'1.3.sz.mell.'!F125+'1.4.sz.mell.'!F125</f>
        <v>0</v>
      </c>
      <c r="G125" s="240">
        <f>'1.2.sz.mell.'!G125+'1.3.sz.mell.'!G125+'1.4.sz.mell.'!G125</f>
        <v>0</v>
      </c>
      <c r="H125" s="240">
        <f>'1.2.sz.mell.'!H125+'1.3.sz.mell.'!H125+'1.4.sz.mell.'!H125</f>
        <v>0</v>
      </c>
    </row>
    <row r="126" spans="1:8" ht="12" customHeight="1" thickBot="1" x14ac:dyDescent="0.3">
      <c r="A126" s="69" t="s">
        <v>83</v>
      </c>
      <c r="B126" s="229" t="s">
        <v>317</v>
      </c>
      <c r="C126" s="20" t="s">
        <v>152</v>
      </c>
      <c r="D126" s="110">
        <f>+D127+D128+D130+D131</f>
        <v>0</v>
      </c>
      <c r="E126" s="110">
        <f t="shared" ref="E126:G126" si="44">+E127+E128+E130+E131</f>
        <v>0</v>
      </c>
      <c r="F126" s="110">
        <f t="shared" si="44"/>
        <v>0</v>
      </c>
      <c r="G126" s="110">
        <f t="shared" si="44"/>
        <v>0</v>
      </c>
      <c r="H126" s="110">
        <f t="shared" ref="H126" si="45">+H127+H128+H130+H131</f>
        <v>0</v>
      </c>
    </row>
    <row r="127" spans="1:8" ht="12" customHeight="1" x14ac:dyDescent="0.25">
      <c r="A127" s="72" t="s">
        <v>580</v>
      </c>
      <c r="B127" s="230" t="s">
        <v>318</v>
      </c>
      <c r="C127" s="18" t="s">
        <v>648</v>
      </c>
      <c r="D127" s="55">
        <f>'1.2.sz.mell.'!D127+'1.3.sz.mell.'!D127+'1.4.sz.mell.'!D127</f>
        <v>0</v>
      </c>
      <c r="E127" s="55">
        <f>'1.2.sz.mell.'!E127+'1.3.sz.mell.'!E127+'1.4.sz.mell.'!E127</f>
        <v>0</v>
      </c>
      <c r="F127" s="55">
        <f>'1.2.sz.mell.'!F127+'1.3.sz.mell.'!F127+'1.4.sz.mell.'!F127</f>
        <v>0</v>
      </c>
      <c r="G127" s="55">
        <f>'1.2.sz.mell.'!G127+'1.3.sz.mell.'!G127+'1.4.sz.mell.'!G127</f>
        <v>0</v>
      </c>
      <c r="H127" s="55">
        <f>'1.2.sz.mell.'!H127+'1.3.sz.mell.'!H127+'1.4.sz.mell.'!H127</f>
        <v>0</v>
      </c>
    </row>
    <row r="128" spans="1:8" ht="12" customHeight="1" x14ac:dyDescent="0.25">
      <c r="A128" s="72" t="s">
        <v>581</v>
      </c>
      <c r="B128" s="230" t="s">
        <v>319</v>
      </c>
      <c r="C128" s="18" t="s">
        <v>649</v>
      </c>
      <c r="D128" s="55">
        <f>'1.2.sz.mell.'!D128+'1.3.sz.mell.'!D128+'1.4.sz.mell.'!D128</f>
        <v>0</v>
      </c>
      <c r="E128" s="55">
        <f>'1.2.sz.mell.'!E128+'1.3.sz.mell.'!E128+'1.4.sz.mell.'!E128</f>
        <v>0</v>
      </c>
      <c r="F128" s="55">
        <f>'1.2.sz.mell.'!F128+'1.3.sz.mell.'!F128+'1.4.sz.mell.'!F128</f>
        <v>0</v>
      </c>
      <c r="G128" s="55">
        <f>'1.2.sz.mell.'!G128+'1.3.sz.mell.'!G128+'1.4.sz.mell.'!G128</f>
        <v>0</v>
      </c>
      <c r="H128" s="55">
        <f>'1.2.sz.mell.'!H128+'1.3.sz.mell.'!H128+'1.4.sz.mell.'!H128</f>
        <v>0</v>
      </c>
    </row>
    <row r="129" spans="1:11" ht="12" customHeight="1" x14ac:dyDescent="0.25">
      <c r="A129" s="72" t="s">
        <v>582</v>
      </c>
      <c r="B129" s="230" t="s">
        <v>320</v>
      </c>
      <c r="C129" s="18" t="s">
        <v>650</v>
      </c>
      <c r="D129" s="55">
        <f>'1.2.sz.mell.'!D129+'1.3.sz.mell.'!D129+'1.4.sz.mell.'!D129</f>
        <v>0</v>
      </c>
      <c r="E129" s="55">
        <f>'1.2.sz.mell.'!E129+'1.3.sz.mell.'!E129+'1.4.sz.mell.'!E129</f>
        <v>0</v>
      </c>
      <c r="F129" s="55">
        <f>'1.2.sz.mell.'!F129+'1.3.sz.mell.'!F129+'1.4.sz.mell.'!F129</f>
        <v>0</v>
      </c>
      <c r="G129" s="55">
        <f>'1.2.sz.mell.'!G129+'1.3.sz.mell.'!G129+'1.4.sz.mell.'!G129</f>
        <v>0</v>
      </c>
      <c r="H129" s="55">
        <f>'1.2.sz.mell.'!H129+'1.3.sz.mell.'!H129+'1.4.sz.mell.'!H129</f>
        <v>0</v>
      </c>
    </row>
    <row r="130" spans="1:11" ht="12" customHeight="1" x14ac:dyDescent="0.25">
      <c r="A130" s="72" t="s">
        <v>583</v>
      </c>
      <c r="B130" s="230" t="s">
        <v>321</v>
      </c>
      <c r="C130" s="18" t="s">
        <v>651</v>
      </c>
      <c r="D130" s="55">
        <f>'1.2.sz.mell.'!D130+'1.3.sz.mell.'!D130+'1.4.sz.mell.'!D130</f>
        <v>0</v>
      </c>
      <c r="E130" s="55">
        <f>'1.2.sz.mell.'!E130+'1.3.sz.mell.'!E130+'1.4.sz.mell.'!E130</f>
        <v>0</v>
      </c>
      <c r="F130" s="55">
        <f>'1.2.sz.mell.'!F130+'1.3.sz.mell.'!F130+'1.4.sz.mell.'!F130</f>
        <v>0</v>
      </c>
      <c r="G130" s="55">
        <f>'1.2.sz.mell.'!G130+'1.3.sz.mell.'!G130+'1.4.sz.mell.'!G130</f>
        <v>0</v>
      </c>
      <c r="H130" s="55">
        <f>'1.2.sz.mell.'!H130+'1.3.sz.mell.'!H130+'1.4.sz.mell.'!H130</f>
        <v>0</v>
      </c>
    </row>
    <row r="131" spans="1:11" ht="12" customHeight="1" thickBot="1" x14ac:dyDescent="0.3">
      <c r="A131" s="105" t="s">
        <v>584</v>
      </c>
      <c r="B131" s="230" t="s">
        <v>664</v>
      </c>
      <c r="C131" s="58" t="s">
        <v>652</v>
      </c>
      <c r="D131" s="109">
        <f>'1.2.sz.mell.'!D131+'1.3.sz.mell.'!D131+'1.4.sz.mell.'!D131</f>
        <v>0</v>
      </c>
      <c r="E131" s="109">
        <f>'1.2.sz.mell.'!E131+'1.3.sz.mell.'!E131+'1.4.sz.mell.'!E131</f>
        <v>0</v>
      </c>
      <c r="F131" s="109">
        <f>'1.2.sz.mell.'!F131+'1.3.sz.mell.'!F131+'1.4.sz.mell.'!F131</f>
        <v>0</v>
      </c>
      <c r="G131" s="109">
        <f>'1.2.sz.mell.'!G131+'1.3.sz.mell.'!G131+'1.4.sz.mell.'!G131</f>
        <v>0</v>
      </c>
      <c r="H131" s="109">
        <f>'1.2.sz.mell.'!H131+'1.3.sz.mell.'!H131+'1.4.sz.mell.'!H131</f>
        <v>0</v>
      </c>
    </row>
    <row r="132" spans="1:11" ht="12" customHeight="1" thickBot="1" x14ac:dyDescent="0.3">
      <c r="A132" s="521" t="s">
        <v>603</v>
      </c>
      <c r="B132" s="522" t="s">
        <v>658</v>
      </c>
      <c r="C132" s="20" t="s">
        <v>653</v>
      </c>
      <c r="D132" s="503"/>
      <c r="E132" s="503"/>
      <c r="F132" s="503"/>
      <c r="G132" s="503"/>
      <c r="H132" s="503"/>
    </row>
    <row r="133" spans="1:11" ht="12" customHeight="1" thickBot="1" x14ac:dyDescent="0.3">
      <c r="A133" s="521" t="s">
        <v>604</v>
      </c>
      <c r="B133" s="522" t="s">
        <v>659</v>
      </c>
      <c r="C133" s="20" t="s">
        <v>654</v>
      </c>
      <c r="D133" s="503"/>
      <c r="E133" s="503"/>
      <c r="F133" s="503"/>
      <c r="G133" s="503"/>
      <c r="H133" s="503"/>
    </row>
    <row r="134" spans="1:11" ht="15" customHeight="1" thickBot="1" x14ac:dyDescent="0.3">
      <c r="A134" s="69" t="s">
        <v>171</v>
      </c>
      <c r="B134" s="229" t="s">
        <v>660</v>
      </c>
      <c r="C134" s="20" t="s">
        <v>656</v>
      </c>
      <c r="D134" s="111">
        <f>+D109+D113+D120+D126</f>
        <v>40675251</v>
      </c>
      <c r="E134" s="111">
        <f t="shared" ref="E134:G134" si="46">+E109+E113+E120+E126</f>
        <v>40675251</v>
      </c>
      <c r="F134" s="111">
        <f t="shared" si="46"/>
        <v>0</v>
      </c>
      <c r="G134" s="111">
        <f t="shared" si="46"/>
        <v>40675251</v>
      </c>
      <c r="H134" s="111">
        <f t="shared" ref="H134" si="47">+H109+H113+H120+H126</f>
        <v>0</v>
      </c>
      <c r="I134" s="112"/>
      <c r="J134" s="112"/>
      <c r="K134" s="112"/>
    </row>
    <row r="135" spans="1:11" s="71" customFormat="1" ht="12.95" customHeight="1" thickBot="1" x14ac:dyDescent="0.25">
      <c r="A135" s="113" t="s">
        <v>172</v>
      </c>
      <c r="B135" s="237"/>
      <c r="C135" s="114" t="s">
        <v>655</v>
      </c>
      <c r="D135" s="111">
        <f>+D108+D134</f>
        <v>5387925479</v>
      </c>
      <c r="E135" s="111">
        <f t="shared" ref="E135:G135" si="48">+E108+E134</f>
        <v>5744575596</v>
      </c>
      <c r="F135" s="111">
        <f t="shared" si="48"/>
        <v>68053501</v>
      </c>
      <c r="G135" s="111">
        <f t="shared" si="48"/>
        <v>5812629097</v>
      </c>
      <c r="H135" s="111">
        <f t="shared" ref="H135" si="49">+H108+H134</f>
        <v>61520632</v>
      </c>
    </row>
    <row r="136" spans="1:11" ht="7.5" customHeight="1" x14ac:dyDescent="0.25"/>
    <row r="137" spans="1:11" x14ac:dyDescent="0.25">
      <c r="A137" s="837" t="s">
        <v>155</v>
      </c>
      <c r="B137" s="837"/>
      <c r="C137" s="837"/>
      <c r="D137" s="837"/>
      <c r="E137" s="553"/>
      <c r="F137" s="553"/>
      <c r="G137" s="553"/>
      <c r="H137" s="60"/>
    </row>
    <row r="138" spans="1:11" ht="15" customHeight="1" thickBot="1" x14ac:dyDescent="0.3">
      <c r="A138" s="834" t="s">
        <v>156</v>
      </c>
      <c r="B138" s="834"/>
      <c r="C138" s="834"/>
      <c r="D138" s="61"/>
      <c r="E138" s="61" t="s">
        <v>661</v>
      </c>
      <c r="F138" s="61"/>
      <c r="G138" s="61" t="s">
        <v>661</v>
      </c>
      <c r="H138" s="61"/>
    </row>
    <row r="139" spans="1:11" ht="13.5" customHeight="1" thickBot="1" x14ac:dyDescent="0.3">
      <c r="A139" s="69">
        <v>1</v>
      </c>
      <c r="B139" s="229"/>
      <c r="C139" s="106" t="s">
        <v>157</v>
      </c>
      <c r="D139" s="52">
        <f>+D61-D108</f>
        <v>-1661939607</v>
      </c>
      <c r="E139" s="52">
        <f t="shared" ref="E139" si="50">+E61-E108</f>
        <v>-1844939607</v>
      </c>
      <c r="F139" s="52">
        <f t="shared" ref="F139:G139" si="51">+F61-F108</f>
        <v>0</v>
      </c>
      <c r="G139" s="52">
        <f t="shared" si="51"/>
        <v>-1844939607</v>
      </c>
      <c r="H139" s="52">
        <f t="shared" ref="H139" si="52">+H61-H108</f>
        <v>0</v>
      </c>
    </row>
    <row r="140" spans="1:11" ht="27.75" customHeight="1" thickBot="1" x14ac:dyDescent="0.3">
      <c r="A140" s="69" t="s">
        <v>17</v>
      </c>
      <c r="B140" s="229"/>
      <c r="C140" s="106" t="s">
        <v>158</v>
      </c>
      <c r="D140" s="52">
        <f>+D85-D134</f>
        <v>1661939607.3999999</v>
      </c>
      <c r="E140" s="52">
        <f t="shared" ref="E140" si="53">+E85-E134</f>
        <v>1844939607</v>
      </c>
      <c r="F140" s="52">
        <f t="shared" ref="F140:G140" si="54">+F85-F134</f>
        <v>0</v>
      </c>
      <c r="G140" s="52">
        <f t="shared" si="54"/>
        <v>1844939607</v>
      </c>
      <c r="H140" s="52">
        <f t="shared" ref="H140" si="55">+H85-H134</f>
        <v>0</v>
      </c>
    </row>
    <row r="142" spans="1:11" x14ac:dyDescent="0.25">
      <c r="D142" s="228">
        <f>D135-D86</f>
        <v>-0.39999961853027344</v>
      </c>
      <c r="E142" s="228">
        <f t="shared" ref="E142" si="56">E135-E86</f>
        <v>0</v>
      </c>
      <c r="F142" s="228">
        <f t="shared" ref="F142:G142" si="57">F135-F86</f>
        <v>0</v>
      </c>
      <c r="G142" s="228">
        <f t="shared" si="57"/>
        <v>0</v>
      </c>
      <c r="H142" s="228"/>
    </row>
    <row r="143" spans="1:11" x14ac:dyDescent="0.25">
      <c r="H143" s="22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30" type="noConversion"/>
  <printOptions horizontalCentered="1"/>
  <pageMargins left="0.23622047244094491" right="0.23622047244094491" top="0.74803149606299213" bottom="0.47244094488188981" header="0.31496062992125984" footer="0.19685039370078741"/>
  <pageSetup paperSize="9" scale="62" fitToHeight="2" orientation="portrait" r:id="rId1"/>
  <headerFooter alignWithMargins="0">
    <oddHeader xml:space="preserve">&amp;C&amp;"Times New Roman CE,Félkövér"&amp;12BONYHÁD VÁROS ÖNKORMÁNYZATA
 2018. ÉVI KÖLTSÉGVETÉSÉNEK ÖSSZEVONT MÉRLEGE&amp;R&amp;"Times New Roman CE,Félkövér dőlt" 1.1. melléklet
</oddHeader>
  </headerFooter>
  <rowBreaks count="2" manualBreakCount="2">
    <brk id="66" max="8" man="1"/>
    <brk id="87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</sheetPr>
  <dimension ref="A1:Q49"/>
  <sheetViews>
    <sheetView view="pageBreakPreview" zoomScale="115" zoomScaleSheetLayoutView="115" workbookViewId="0">
      <selection activeCell="F1" sqref="F1:H1048576"/>
    </sheetView>
  </sheetViews>
  <sheetFormatPr defaultColWidth="9.140625" defaultRowHeight="18.75" x14ac:dyDescent="0.3"/>
  <cols>
    <col min="1" max="1" width="3.5703125" style="594" bestFit="1" customWidth="1"/>
    <col min="2" max="2" width="3.5703125" style="594" customWidth="1"/>
    <col min="3" max="3" width="48" style="594" bestFit="1" customWidth="1"/>
    <col min="4" max="4" width="22.140625" style="594" hidden="1" customWidth="1"/>
    <col min="5" max="5" width="18.5703125" style="594" hidden="1" customWidth="1"/>
    <col min="6" max="7" width="22.28515625" style="594" hidden="1" customWidth="1"/>
    <col min="8" max="8" width="17.42578125" style="594" hidden="1" customWidth="1"/>
    <col min="9" max="9" width="22.28515625" style="594" bestFit="1" customWidth="1"/>
    <col min="10" max="11" width="22.28515625" style="594" hidden="1" customWidth="1"/>
    <col min="12" max="12" width="23.140625" style="594" customWidth="1"/>
    <col min="13" max="13" width="9.140625" style="594"/>
    <col min="14" max="16" width="13.5703125" style="594" bestFit="1" customWidth="1"/>
    <col min="17" max="17" width="17.140625" style="594" bestFit="1" customWidth="1"/>
    <col min="18" max="16384" width="9.140625" style="594"/>
  </cols>
  <sheetData>
    <row r="1" spans="1:17" x14ac:dyDescent="0.3">
      <c r="A1" s="868" t="s">
        <v>768</v>
      </c>
      <c r="B1" s="869"/>
      <c r="C1" s="869"/>
    </row>
    <row r="2" spans="1:17" x14ac:dyDescent="0.3">
      <c r="A2" s="595"/>
      <c r="B2" s="595"/>
      <c r="C2" s="596" t="s">
        <v>769</v>
      </c>
      <c r="D2" s="597"/>
      <c r="E2" s="598"/>
      <c r="F2" s="599">
        <v>10645000</v>
      </c>
      <c r="G2" s="599">
        <v>10645000</v>
      </c>
      <c r="H2" s="599">
        <v>0</v>
      </c>
      <c r="I2" s="599">
        <v>10645000</v>
      </c>
      <c r="J2" s="599"/>
      <c r="K2" s="599">
        <v>10645000</v>
      </c>
    </row>
    <row r="3" spans="1:17" s="600" customFormat="1" x14ac:dyDescent="0.3">
      <c r="C3" s="601" t="s">
        <v>288</v>
      </c>
      <c r="D3" s="602"/>
      <c r="E3" s="603"/>
      <c r="F3" s="604">
        <f>SUM(F2:F2)</f>
        <v>10645000</v>
      </c>
      <c r="G3" s="604">
        <f t="shared" ref="G3:I3" si="0">SUM(G2:G2)</f>
        <v>10645000</v>
      </c>
      <c r="H3" s="604">
        <f t="shared" si="0"/>
        <v>0</v>
      </c>
      <c r="I3" s="604">
        <f t="shared" si="0"/>
        <v>10645000</v>
      </c>
      <c r="J3" s="604">
        <f t="shared" ref="J3:K3" si="1">SUM(J2:J2)</f>
        <v>0</v>
      </c>
      <c r="K3" s="604">
        <f t="shared" si="1"/>
        <v>10645000</v>
      </c>
    </row>
    <row r="4" spans="1:17" x14ac:dyDescent="0.3">
      <c r="D4" s="605"/>
      <c r="E4" s="605"/>
      <c r="F4" s="605"/>
      <c r="G4" s="605"/>
      <c r="H4" s="605"/>
      <c r="I4" s="605"/>
      <c r="J4" s="605"/>
      <c r="K4" s="605"/>
    </row>
    <row r="5" spans="1:17" ht="75" x14ac:dyDescent="0.3">
      <c r="A5" s="868" t="s">
        <v>770</v>
      </c>
      <c r="B5" s="868"/>
      <c r="C5" s="868"/>
      <c r="D5" s="606" t="s">
        <v>736</v>
      </c>
      <c r="E5" s="606" t="s">
        <v>771</v>
      </c>
      <c r="F5" s="781" t="s">
        <v>695</v>
      </c>
      <c r="G5" s="781" t="s">
        <v>1379</v>
      </c>
      <c r="H5" s="781" t="s">
        <v>724</v>
      </c>
      <c r="I5" s="781" t="s">
        <v>725</v>
      </c>
      <c r="J5" s="781" t="s">
        <v>1334</v>
      </c>
      <c r="K5" s="781" t="s">
        <v>725</v>
      </c>
    </row>
    <row r="6" spans="1:17" x14ac:dyDescent="0.3">
      <c r="A6" s="595"/>
      <c r="B6" s="607">
        <v>1</v>
      </c>
      <c r="C6" s="608" t="s">
        <v>692</v>
      </c>
      <c r="D6" s="599">
        <v>22000000</v>
      </c>
      <c r="E6" s="599">
        <v>0</v>
      </c>
      <c r="F6" s="599">
        <f t="shared" ref="F6:F29" si="2">SUM(D6:E6)</f>
        <v>22000000</v>
      </c>
      <c r="G6" s="599">
        <v>22000000</v>
      </c>
      <c r="H6" s="599">
        <f>I6-G6</f>
        <v>0</v>
      </c>
      <c r="I6" s="599">
        <v>22000000</v>
      </c>
      <c r="J6" s="599"/>
      <c r="K6" s="599">
        <f t="shared" ref="K6:K29" si="3">SUM(I6:J6)</f>
        <v>22000000</v>
      </c>
      <c r="N6" s="609">
        <f t="shared" ref="N6:N8" si="4">Q6/1.27</f>
        <v>2897.6377952755906</v>
      </c>
      <c r="O6" s="609">
        <f t="shared" ref="O6:O8" si="5">N6*0.27</f>
        <v>782.36220472440948</v>
      </c>
      <c r="P6" s="609">
        <f t="shared" ref="P6:P8" si="6">SUM(N6:O6)</f>
        <v>3680</v>
      </c>
      <c r="Q6" s="610">
        <v>3680</v>
      </c>
    </row>
    <row r="7" spans="1:17" x14ac:dyDescent="0.3">
      <c r="A7" s="595"/>
      <c r="B7" s="607">
        <v>2</v>
      </c>
      <c r="C7" s="608" t="s">
        <v>552</v>
      </c>
      <c r="D7" s="599">
        <v>8846000</v>
      </c>
      <c r="E7" s="599">
        <v>2389000</v>
      </c>
      <c r="F7" s="599">
        <f t="shared" si="2"/>
        <v>11235000</v>
      </c>
      <c r="G7" s="599">
        <v>8317000</v>
      </c>
      <c r="H7" s="599">
        <f t="shared" ref="H7:H29" si="7">I7-G7</f>
        <v>0</v>
      </c>
      <c r="I7" s="599">
        <v>8317000</v>
      </c>
      <c r="J7" s="599"/>
      <c r="K7" s="599">
        <f t="shared" si="3"/>
        <v>8317000</v>
      </c>
      <c r="N7" s="609">
        <f t="shared" si="4"/>
        <v>24809.448818897636</v>
      </c>
      <c r="O7" s="609">
        <f t="shared" si="5"/>
        <v>6698.5511811023616</v>
      </c>
      <c r="P7" s="609">
        <f t="shared" si="6"/>
        <v>31507.999999999996</v>
      </c>
      <c r="Q7" s="610">
        <v>31508</v>
      </c>
    </row>
    <row r="8" spans="1:17" x14ac:dyDescent="0.3">
      <c r="A8" s="595"/>
      <c r="B8" s="607">
        <v>3</v>
      </c>
      <c r="C8" s="608" t="s">
        <v>705</v>
      </c>
      <c r="D8" s="599">
        <v>1601199000</v>
      </c>
      <c r="E8" s="599">
        <v>0</v>
      </c>
      <c r="F8" s="599">
        <f t="shared" si="2"/>
        <v>1601199000</v>
      </c>
      <c r="G8" s="599">
        <v>1601199000</v>
      </c>
      <c r="H8" s="599">
        <f t="shared" si="7"/>
        <v>0</v>
      </c>
      <c r="I8" s="599">
        <v>1601199000</v>
      </c>
      <c r="J8" s="599">
        <v>0</v>
      </c>
      <c r="K8" s="599">
        <f>SUM(I8:J8)</f>
        <v>1601199000</v>
      </c>
      <c r="N8" s="609">
        <f t="shared" si="4"/>
        <v>11524.409448818897</v>
      </c>
      <c r="O8" s="609">
        <f t="shared" si="5"/>
        <v>3111.5905511811025</v>
      </c>
      <c r="P8" s="609">
        <f t="shared" si="6"/>
        <v>14636</v>
      </c>
      <c r="Q8" s="610">
        <v>14636</v>
      </c>
    </row>
    <row r="9" spans="1:17" x14ac:dyDescent="0.3">
      <c r="A9" s="595"/>
      <c r="B9" s="607">
        <v>4</v>
      </c>
      <c r="C9" s="608" t="s">
        <v>669</v>
      </c>
      <c r="D9" s="599">
        <v>43898000</v>
      </c>
      <c r="E9" s="599">
        <v>11852000</v>
      </c>
      <c r="F9" s="599">
        <f t="shared" si="2"/>
        <v>55750000</v>
      </c>
      <c r="G9" s="599">
        <v>55750000</v>
      </c>
      <c r="H9" s="599">
        <f t="shared" si="7"/>
        <v>0</v>
      </c>
      <c r="I9" s="599">
        <v>55750000</v>
      </c>
      <c r="J9" s="599">
        <v>0</v>
      </c>
      <c r="K9" s="599">
        <f t="shared" si="3"/>
        <v>55750000</v>
      </c>
      <c r="L9" s="609">
        <f>SUM(F9:F14,F8)</f>
        <v>1993262000</v>
      </c>
      <c r="N9" s="609"/>
      <c r="O9" s="609"/>
      <c r="P9" s="609"/>
      <c r="Q9" s="610"/>
    </row>
    <row r="10" spans="1:17" x14ac:dyDescent="0.3">
      <c r="A10" s="595"/>
      <c r="B10" s="607">
        <v>5</v>
      </c>
      <c r="C10" s="608" t="s">
        <v>706</v>
      </c>
      <c r="D10" s="599">
        <v>57028000</v>
      </c>
      <c r="E10" s="599">
        <v>0</v>
      </c>
      <c r="F10" s="599">
        <f t="shared" si="2"/>
        <v>57028000</v>
      </c>
      <c r="G10" s="599">
        <v>57028000</v>
      </c>
      <c r="H10" s="599">
        <f t="shared" si="7"/>
        <v>0</v>
      </c>
      <c r="I10" s="599">
        <v>57028000</v>
      </c>
      <c r="J10" s="599">
        <v>0</v>
      </c>
      <c r="K10" s="599">
        <f t="shared" si="3"/>
        <v>57028000</v>
      </c>
      <c r="N10" s="609"/>
      <c r="O10" s="609"/>
      <c r="P10" s="609"/>
      <c r="Q10" s="610"/>
    </row>
    <row r="11" spans="1:17" x14ac:dyDescent="0.3">
      <c r="A11" s="595"/>
      <c r="B11" s="607">
        <v>6</v>
      </c>
      <c r="C11" s="608" t="s">
        <v>772</v>
      </c>
      <c r="D11" s="599">
        <v>1235000</v>
      </c>
      <c r="E11" s="599">
        <v>334000</v>
      </c>
      <c r="F11" s="599">
        <f t="shared" si="2"/>
        <v>1569000</v>
      </c>
      <c r="G11" s="599">
        <v>1569000</v>
      </c>
      <c r="H11" s="599">
        <f t="shared" si="7"/>
        <v>0</v>
      </c>
      <c r="I11" s="599">
        <v>1569000</v>
      </c>
      <c r="J11" s="599">
        <v>0</v>
      </c>
      <c r="K11" s="599">
        <f t="shared" si="3"/>
        <v>1569000</v>
      </c>
      <c r="N11" s="609"/>
      <c r="O11" s="609"/>
      <c r="P11" s="609"/>
      <c r="Q11" s="610"/>
    </row>
    <row r="12" spans="1:17" x14ac:dyDescent="0.3">
      <c r="A12" s="595"/>
      <c r="B12" s="607">
        <v>7</v>
      </c>
      <c r="C12" s="290" t="s">
        <v>717</v>
      </c>
      <c r="D12" s="599">
        <v>2512000</v>
      </c>
      <c r="E12" s="599">
        <v>678000</v>
      </c>
      <c r="F12" s="599">
        <f t="shared" si="2"/>
        <v>3190000</v>
      </c>
      <c r="G12" s="599">
        <v>26977288</v>
      </c>
      <c r="H12" s="599">
        <f t="shared" si="7"/>
        <v>933818</v>
      </c>
      <c r="I12" s="599">
        <v>27911106</v>
      </c>
      <c r="J12" s="599">
        <v>0</v>
      </c>
      <c r="K12" s="599">
        <f t="shared" si="3"/>
        <v>27911106</v>
      </c>
      <c r="N12" s="609"/>
      <c r="O12" s="609"/>
      <c r="P12" s="609"/>
      <c r="Q12" s="610"/>
    </row>
    <row r="13" spans="1:17" x14ac:dyDescent="0.3">
      <c r="A13" s="595"/>
      <c r="B13" s="607">
        <v>8</v>
      </c>
      <c r="C13" s="608" t="s">
        <v>708</v>
      </c>
      <c r="D13" s="599">
        <v>173238000</v>
      </c>
      <c r="E13" s="599">
        <v>46774000</v>
      </c>
      <c r="F13" s="599">
        <f t="shared" si="2"/>
        <v>220012000</v>
      </c>
      <c r="G13" s="599">
        <v>220012000</v>
      </c>
      <c r="H13" s="599">
        <f t="shared" si="7"/>
        <v>0</v>
      </c>
      <c r="I13" s="599">
        <v>220012000</v>
      </c>
      <c r="J13" s="599">
        <v>0</v>
      </c>
      <c r="K13" s="599">
        <f t="shared" si="3"/>
        <v>220012000</v>
      </c>
      <c r="N13" s="609"/>
      <c r="O13" s="609"/>
      <c r="P13" s="609"/>
      <c r="Q13" s="610"/>
    </row>
    <row r="14" spans="1:17" x14ac:dyDescent="0.3">
      <c r="A14" s="595"/>
      <c r="B14" s="607">
        <v>9</v>
      </c>
      <c r="C14" s="608" t="s">
        <v>718</v>
      </c>
      <c r="D14" s="599">
        <v>42924000</v>
      </c>
      <c r="E14" s="599">
        <v>11590000</v>
      </c>
      <c r="F14" s="599">
        <f t="shared" si="2"/>
        <v>54514000</v>
      </c>
      <c r="G14" s="599">
        <v>94128812</v>
      </c>
      <c r="H14" s="599">
        <f t="shared" si="7"/>
        <v>0</v>
      </c>
      <c r="I14" s="599">
        <v>94128812</v>
      </c>
      <c r="J14" s="599">
        <v>0</v>
      </c>
      <c r="K14" s="599">
        <f t="shared" si="3"/>
        <v>94128812</v>
      </c>
      <c r="N14" s="609"/>
      <c r="O14" s="609"/>
      <c r="P14" s="609"/>
      <c r="Q14" s="610"/>
    </row>
    <row r="15" spans="1:17" x14ac:dyDescent="0.3">
      <c r="A15" s="595"/>
      <c r="B15" s="607">
        <v>10</v>
      </c>
      <c r="C15" s="290" t="s">
        <v>1352</v>
      </c>
      <c r="D15" s="599"/>
      <c r="E15" s="599"/>
      <c r="F15" s="599">
        <v>0</v>
      </c>
      <c r="G15" s="599">
        <v>4128770</v>
      </c>
      <c r="H15" s="599">
        <f t="shared" si="7"/>
        <v>5294980</v>
      </c>
      <c r="I15" s="599">
        <v>9423750</v>
      </c>
      <c r="J15" s="599">
        <v>0</v>
      </c>
      <c r="K15" s="599">
        <f t="shared" si="3"/>
        <v>9423750</v>
      </c>
      <c r="N15" s="609"/>
      <c r="O15" s="609"/>
      <c r="P15" s="609"/>
      <c r="Q15" s="610"/>
    </row>
    <row r="16" spans="1:17" ht="31.5" x14ac:dyDescent="0.3">
      <c r="A16" s="595"/>
      <c r="B16" s="607">
        <v>11</v>
      </c>
      <c r="C16" s="814" t="s">
        <v>1351</v>
      </c>
      <c r="D16" s="599"/>
      <c r="E16" s="599"/>
      <c r="F16" s="599">
        <v>0</v>
      </c>
      <c r="G16" s="599">
        <v>8297926</v>
      </c>
      <c r="H16" s="599">
        <f t="shared" si="7"/>
        <v>0</v>
      </c>
      <c r="I16" s="599">
        <v>8297926</v>
      </c>
      <c r="J16" s="599">
        <v>0</v>
      </c>
      <c r="K16" s="599">
        <f t="shared" si="3"/>
        <v>8297926</v>
      </c>
      <c r="N16" s="609"/>
      <c r="O16" s="609"/>
      <c r="P16" s="609"/>
      <c r="Q16" s="610"/>
    </row>
    <row r="17" spans="1:17" x14ac:dyDescent="0.3">
      <c r="A17" s="595"/>
      <c r="B17" s="607">
        <v>12</v>
      </c>
      <c r="C17" s="814" t="s">
        <v>1341</v>
      </c>
      <c r="D17" s="599"/>
      <c r="E17" s="599"/>
      <c r="F17" s="599">
        <v>0</v>
      </c>
      <c r="G17" s="599">
        <v>9320261</v>
      </c>
      <c r="H17" s="599">
        <f t="shared" si="7"/>
        <v>0</v>
      </c>
      <c r="I17" s="599">
        <v>9320261</v>
      </c>
      <c r="J17" s="599">
        <v>0</v>
      </c>
      <c r="K17" s="599">
        <f t="shared" si="3"/>
        <v>9320261</v>
      </c>
      <c r="N17" s="609"/>
      <c r="O17" s="609"/>
      <c r="P17" s="609"/>
      <c r="Q17" s="610"/>
    </row>
    <row r="18" spans="1:17" x14ac:dyDescent="0.3">
      <c r="A18" s="595"/>
      <c r="B18" s="607">
        <v>13</v>
      </c>
      <c r="C18" s="814" t="s">
        <v>1347</v>
      </c>
      <c r="D18" s="599"/>
      <c r="E18" s="599"/>
      <c r="F18" s="599">
        <v>0</v>
      </c>
      <c r="G18" s="599">
        <v>4750480</v>
      </c>
      <c r="H18" s="599">
        <f t="shared" si="7"/>
        <v>0</v>
      </c>
      <c r="I18" s="599">
        <v>4750480</v>
      </c>
      <c r="J18" s="599">
        <v>0</v>
      </c>
      <c r="K18" s="599">
        <f t="shared" si="3"/>
        <v>4750480</v>
      </c>
      <c r="N18" s="609"/>
      <c r="O18" s="609"/>
      <c r="P18" s="609"/>
      <c r="Q18" s="610"/>
    </row>
    <row r="19" spans="1:17" x14ac:dyDescent="0.3">
      <c r="A19" s="595"/>
      <c r="B19" s="607">
        <v>14</v>
      </c>
      <c r="C19" s="814" t="s">
        <v>1346</v>
      </c>
      <c r="D19" s="599"/>
      <c r="E19" s="599"/>
      <c r="F19" s="599">
        <v>0</v>
      </c>
      <c r="G19" s="599">
        <v>16000000</v>
      </c>
      <c r="H19" s="599">
        <f t="shared" si="7"/>
        <v>0</v>
      </c>
      <c r="I19" s="599">
        <v>16000000</v>
      </c>
      <c r="J19" s="599">
        <v>0</v>
      </c>
      <c r="K19" s="599">
        <f t="shared" si="3"/>
        <v>16000000</v>
      </c>
      <c r="N19" s="609"/>
      <c r="O19" s="609"/>
      <c r="P19" s="609"/>
      <c r="Q19" s="610"/>
    </row>
    <row r="20" spans="1:17" x14ac:dyDescent="0.3">
      <c r="A20" s="595"/>
      <c r="B20" s="607">
        <v>15</v>
      </c>
      <c r="C20" s="290" t="s">
        <v>1363</v>
      </c>
      <c r="D20" s="599"/>
      <c r="E20" s="599"/>
      <c r="F20" s="599">
        <v>0</v>
      </c>
      <c r="G20" s="599">
        <v>2000000</v>
      </c>
      <c r="H20" s="599">
        <f t="shared" si="7"/>
        <v>0</v>
      </c>
      <c r="I20" s="599">
        <v>2000000</v>
      </c>
      <c r="J20" s="599"/>
      <c r="K20" s="599"/>
      <c r="N20" s="609"/>
      <c r="O20" s="609"/>
      <c r="P20" s="609"/>
      <c r="Q20" s="610"/>
    </row>
    <row r="21" spans="1:17" x14ac:dyDescent="0.3">
      <c r="A21" s="595"/>
      <c r="B21" s="607">
        <v>16</v>
      </c>
      <c r="C21" s="608" t="s">
        <v>689</v>
      </c>
      <c r="D21" s="599">
        <v>5000000</v>
      </c>
      <c r="E21" s="599">
        <v>0</v>
      </c>
      <c r="F21" s="599">
        <f t="shared" si="2"/>
        <v>5000000</v>
      </c>
      <c r="G21" s="599">
        <v>0</v>
      </c>
      <c r="H21" s="599">
        <f t="shared" si="7"/>
        <v>0</v>
      </c>
      <c r="I21" s="599">
        <v>0</v>
      </c>
      <c r="J21" s="599">
        <v>0</v>
      </c>
      <c r="K21" s="599">
        <f t="shared" si="3"/>
        <v>0</v>
      </c>
      <c r="N21" s="609"/>
      <c r="O21" s="609"/>
      <c r="P21" s="609"/>
      <c r="Q21" s="610"/>
    </row>
    <row r="22" spans="1:17" x14ac:dyDescent="0.3">
      <c r="A22" s="595"/>
      <c r="B22" s="607">
        <v>17</v>
      </c>
      <c r="C22" s="608" t="s">
        <v>690</v>
      </c>
      <c r="D22" s="599">
        <v>4000000</v>
      </c>
      <c r="E22" s="599"/>
      <c r="F22" s="599">
        <f t="shared" si="2"/>
        <v>4000000</v>
      </c>
      <c r="G22" s="599">
        <v>12580000</v>
      </c>
      <c r="H22" s="599">
        <f t="shared" si="7"/>
        <v>0</v>
      </c>
      <c r="I22" s="599">
        <v>12580000</v>
      </c>
      <c r="J22" s="599">
        <v>0</v>
      </c>
      <c r="K22" s="599">
        <f t="shared" si="3"/>
        <v>12580000</v>
      </c>
      <c r="N22" s="609"/>
      <c r="O22" s="609"/>
      <c r="P22" s="609"/>
      <c r="Q22" s="610"/>
    </row>
    <row r="23" spans="1:17" ht="31.5" x14ac:dyDescent="0.3">
      <c r="A23" s="595"/>
      <c r="B23" s="607">
        <v>18</v>
      </c>
      <c r="C23" s="608" t="s">
        <v>691</v>
      </c>
      <c r="D23" s="599">
        <v>5535000</v>
      </c>
      <c r="E23" s="599">
        <v>1495000</v>
      </c>
      <c r="F23" s="599">
        <f t="shared" si="2"/>
        <v>7030000</v>
      </c>
      <c r="G23" s="599">
        <v>7030000</v>
      </c>
      <c r="H23" s="599">
        <f t="shared" si="7"/>
        <v>0</v>
      </c>
      <c r="I23" s="599">
        <v>7030000</v>
      </c>
      <c r="J23" s="599">
        <v>0</v>
      </c>
      <c r="K23" s="599">
        <f t="shared" si="3"/>
        <v>7030000</v>
      </c>
      <c r="N23" s="609"/>
      <c r="O23" s="609"/>
      <c r="P23" s="609"/>
      <c r="Q23" s="610"/>
    </row>
    <row r="24" spans="1:17" x14ac:dyDescent="0.3">
      <c r="A24" s="595"/>
      <c r="B24" s="607">
        <v>19</v>
      </c>
      <c r="C24" s="290" t="s">
        <v>722</v>
      </c>
      <c r="D24" s="599">
        <v>157000</v>
      </c>
      <c r="E24" s="599">
        <v>43000</v>
      </c>
      <c r="F24" s="599">
        <f t="shared" si="2"/>
        <v>200000</v>
      </c>
      <c r="G24" s="599">
        <v>200000</v>
      </c>
      <c r="H24" s="599">
        <f t="shared" si="7"/>
        <v>0</v>
      </c>
      <c r="I24" s="599">
        <v>200000</v>
      </c>
      <c r="J24" s="599">
        <v>0</v>
      </c>
      <c r="K24" s="599">
        <f t="shared" si="3"/>
        <v>200000</v>
      </c>
      <c r="N24" s="609"/>
      <c r="O24" s="609"/>
      <c r="P24" s="609"/>
      <c r="Q24" s="610"/>
    </row>
    <row r="25" spans="1:17" ht="31.5" x14ac:dyDescent="0.3">
      <c r="A25" s="595"/>
      <c r="B25" s="607">
        <v>20</v>
      </c>
      <c r="C25" s="608" t="s">
        <v>1333</v>
      </c>
      <c r="D25" s="599"/>
      <c r="E25" s="599"/>
      <c r="F25" s="599">
        <v>0</v>
      </c>
      <c r="G25" s="599">
        <v>203333000</v>
      </c>
      <c r="H25" s="599">
        <f t="shared" si="7"/>
        <v>0</v>
      </c>
      <c r="I25" s="599">
        <v>203333000</v>
      </c>
      <c r="J25" s="599">
        <v>0</v>
      </c>
      <c r="K25" s="599">
        <f t="shared" si="3"/>
        <v>203333000</v>
      </c>
      <c r="N25" s="609"/>
      <c r="O25" s="609"/>
      <c r="P25" s="609"/>
      <c r="Q25" s="610"/>
    </row>
    <row r="26" spans="1:17" x14ac:dyDescent="0.3">
      <c r="A26" s="595"/>
      <c r="B26" s="607">
        <v>21</v>
      </c>
      <c r="C26" s="290" t="s">
        <v>1349</v>
      </c>
      <c r="D26" s="828"/>
      <c r="E26" s="828"/>
      <c r="F26" s="828">
        <v>0</v>
      </c>
      <c r="G26" s="828">
        <v>2323869</v>
      </c>
      <c r="H26" s="828">
        <f t="shared" si="7"/>
        <v>0</v>
      </c>
      <c r="I26" s="599">
        <v>2323869</v>
      </c>
      <c r="J26" s="599"/>
      <c r="K26" s="599"/>
      <c r="N26" s="609"/>
      <c r="O26" s="609"/>
      <c r="P26" s="609"/>
      <c r="Q26" s="610"/>
    </row>
    <row r="27" spans="1:17" x14ac:dyDescent="0.3">
      <c r="A27" s="595"/>
      <c r="B27" s="607">
        <v>22</v>
      </c>
      <c r="C27" s="814" t="s">
        <v>1378</v>
      </c>
      <c r="D27" s="599"/>
      <c r="E27" s="599"/>
      <c r="F27" s="599">
        <v>0</v>
      </c>
      <c r="G27" s="599">
        <v>0</v>
      </c>
      <c r="H27" s="828">
        <f t="shared" si="7"/>
        <v>215900</v>
      </c>
      <c r="I27" s="599">
        <v>215900</v>
      </c>
      <c r="J27" s="599"/>
      <c r="K27" s="599"/>
      <c r="N27" s="609"/>
      <c r="O27" s="609"/>
      <c r="P27" s="609"/>
      <c r="Q27" s="610"/>
    </row>
    <row r="28" spans="1:17" x14ac:dyDescent="0.3">
      <c r="A28" s="595"/>
      <c r="B28" s="607">
        <v>23</v>
      </c>
      <c r="C28" s="290" t="s">
        <v>1358</v>
      </c>
      <c r="D28" s="829"/>
      <c r="E28" s="829"/>
      <c r="F28" s="829">
        <v>0</v>
      </c>
      <c r="G28" s="829">
        <v>150950</v>
      </c>
      <c r="H28" s="828">
        <f t="shared" si="7"/>
        <v>0</v>
      </c>
      <c r="I28" s="829">
        <v>150950</v>
      </c>
      <c r="J28" s="599"/>
      <c r="K28" s="599"/>
      <c r="N28" s="609"/>
      <c r="O28" s="609"/>
      <c r="P28" s="609"/>
      <c r="Q28" s="610"/>
    </row>
    <row r="29" spans="1:17" x14ac:dyDescent="0.3">
      <c r="A29" s="595"/>
      <c r="B29" s="607">
        <v>24</v>
      </c>
      <c r="C29" s="608" t="s">
        <v>521</v>
      </c>
      <c r="D29" s="599">
        <v>1823000</v>
      </c>
      <c r="E29" s="599">
        <v>0</v>
      </c>
      <c r="F29" s="599">
        <f t="shared" si="2"/>
        <v>1823000</v>
      </c>
      <c r="G29" s="599">
        <v>1823000</v>
      </c>
      <c r="H29" s="828">
        <f t="shared" si="7"/>
        <v>0</v>
      </c>
      <c r="I29" s="599">
        <v>1823000</v>
      </c>
      <c r="J29" s="599">
        <v>0</v>
      </c>
      <c r="K29" s="599">
        <f t="shared" si="3"/>
        <v>1823000</v>
      </c>
      <c r="N29" s="609"/>
      <c r="O29" s="609"/>
      <c r="P29" s="609"/>
      <c r="Q29" s="610"/>
    </row>
    <row r="30" spans="1:17" x14ac:dyDescent="0.3">
      <c r="A30" s="595"/>
      <c r="B30" s="870" t="s">
        <v>773</v>
      </c>
      <c r="C30" s="871"/>
      <c r="D30" s="604">
        <f>SUM(D6:D29)</f>
        <v>1969395000</v>
      </c>
      <c r="E30" s="604">
        <f>SUM(E6:E29)</f>
        <v>75155000</v>
      </c>
      <c r="F30" s="604">
        <f>SUM(F6:F29)</f>
        <v>2044550000</v>
      </c>
      <c r="G30" s="604">
        <f t="shared" ref="G30:I30" si="8">SUM(G6:G29)</f>
        <v>2358919356</v>
      </c>
      <c r="H30" s="604">
        <f t="shared" si="8"/>
        <v>6444698</v>
      </c>
      <c r="I30" s="604">
        <f t="shared" si="8"/>
        <v>2365364054</v>
      </c>
      <c r="J30" s="604">
        <f>SUM(J6:J29)</f>
        <v>0</v>
      </c>
      <c r="K30" s="604">
        <f>SUM(K6:K29)</f>
        <v>2360673335</v>
      </c>
    </row>
    <row r="31" spans="1:17" x14ac:dyDescent="0.3">
      <c r="A31" s="595"/>
      <c r="B31" s="595"/>
      <c r="D31" s="605"/>
      <c r="E31" s="605"/>
      <c r="F31" s="605"/>
      <c r="G31" s="605"/>
      <c r="H31" s="605"/>
      <c r="I31" s="605"/>
      <c r="J31" s="605"/>
      <c r="K31" s="605"/>
    </row>
    <row r="32" spans="1:17" x14ac:dyDescent="0.3">
      <c r="A32" s="868" t="s">
        <v>774</v>
      </c>
      <c r="B32" s="868"/>
      <c r="C32" s="868"/>
      <c r="D32" s="604">
        <f>SUM(D33:D33)</f>
        <v>8000000</v>
      </c>
      <c r="E32" s="604"/>
      <c r="F32" s="604">
        <f>SUM(D32:E32)</f>
        <v>8000000</v>
      </c>
      <c r="G32" s="604">
        <v>8000000</v>
      </c>
      <c r="H32" s="604">
        <f t="shared" ref="H32:K32" si="9">SUM(H33)</f>
        <v>0</v>
      </c>
      <c r="I32" s="604">
        <v>8000000</v>
      </c>
      <c r="J32" s="604">
        <f t="shared" si="9"/>
        <v>0</v>
      </c>
      <c r="K32" s="604">
        <f t="shared" si="9"/>
        <v>8000000</v>
      </c>
    </row>
    <row r="33" spans="1:11" x14ac:dyDescent="0.3">
      <c r="A33" s="611"/>
      <c r="B33" s="611"/>
      <c r="C33" s="612" t="s">
        <v>775</v>
      </c>
      <c r="D33" s="599">
        <v>8000000</v>
      </c>
      <c r="E33" s="604"/>
      <c r="F33" s="599">
        <f>SUM(D33:E33)</f>
        <v>8000000</v>
      </c>
      <c r="G33" s="599">
        <v>8000000</v>
      </c>
      <c r="H33" s="599"/>
      <c r="I33" s="599">
        <v>8000000</v>
      </c>
      <c r="J33" s="599"/>
      <c r="K33" s="599">
        <f t="shared" ref="K33:K35" si="10">SUM(I33:J33)</f>
        <v>8000000</v>
      </c>
    </row>
    <row r="34" spans="1:11" hidden="1" x14ac:dyDescent="0.3">
      <c r="A34" s="868" t="s">
        <v>776</v>
      </c>
      <c r="B34" s="868"/>
      <c r="C34" s="868"/>
      <c r="D34" s="604">
        <f>SUM(D35:D35)</f>
        <v>0</v>
      </c>
      <c r="E34" s="604">
        <v>0</v>
      </c>
      <c r="F34" s="604">
        <f>SUM(D34:E34)</f>
        <v>0</v>
      </c>
      <c r="G34" s="604">
        <v>0</v>
      </c>
      <c r="H34" s="604">
        <f t="shared" ref="H34" si="11">SUM(F34:G34)</f>
        <v>0</v>
      </c>
      <c r="I34" s="604">
        <v>0</v>
      </c>
      <c r="J34" s="604">
        <f t="shared" ref="J34:J35" si="12">SUM(H34:I34)</f>
        <v>0</v>
      </c>
      <c r="K34" s="604">
        <f t="shared" si="10"/>
        <v>0</v>
      </c>
    </row>
    <row r="35" spans="1:11" hidden="1" x14ac:dyDescent="0.3">
      <c r="A35" s="611"/>
      <c r="B35" s="611"/>
      <c r="C35" s="612"/>
      <c r="D35" s="599"/>
      <c r="E35" s="599"/>
      <c r="F35" s="599">
        <f>SUM(D35:E35)</f>
        <v>0</v>
      </c>
      <c r="G35" s="599">
        <v>0</v>
      </c>
      <c r="H35" s="599">
        <f t="shared" ref="H35" si="13">SUM(F35:G35)</f>
        <v>0</v>
      </c>
      <c r="I35" s="599">
        <v>0</v>
      </c>
      <c r="J35" s="599">
        <f t="shared" si="12"/>
        <v>0</v>
      </c>
      <c r="K35" s="599">
        <f t="shared" si="10"/>
        <v>0</v>
      </c>
    </row>
    <row r="36" spans="1:11" x14ac:dyDescent="0.3">
      <c r="A36" s="872"/>
      <c r="B36" s="872"/>
      <c r="C36" s="872"/>
      <c r="D36" s="613"/>
      <c r="E36" s="613"/>
      <c r="F36" s="613"/>
      <c r="G36" s="613"/>
      <c r="H36" s="613"/>
      <c r="I36" s="613"/>
      <c r="J36" s="613"/>
      <c r="K36" s="613"/>
    </row>
    <row r="37" spans="1:11" x14ac:dyDescent="0.3">
      <c r="C37" s="614" t="s">
        <v>777</v>
      </c>
      <c r="D37" s="615">
        <f>SUM(D34,D32,D30,D3)</f>
        <v>1977395000</v>
      </c>
      <c r="E37" s="615">
        <f>SUM(E34,E32,E30,E3)</f>
        <v>75155000</v>
      </c>
      <c r="F37" s="615">
        <f>SUM(F34,F32,F30,F3)</f>
        <v>2063195000</v>
      </c>
      <c r="G37" s="615">
        <f t="shared" ref="G37:K37" si="14">SUM(G34,G32,G30,G3)</f>
        <v>2377564356</v>
      </c>
      <c r="H37" s="615">
        <f t="shared" si="14"/>
        <v>6444698</v>
      </c>
      <c r="I37" s="615">
        <f t="shared" si="14"/>
        <v>2384009054</v>
      </c>
      <c r="J37" s="615">
        <f t="shared" si="14"/>
        <v>0</v>
      </c>
      <c r="K37" s="615">
        <f t="shared" si="14"/>
        <v>2379318335</v>
      </c>
    </row>
    <row r="38" spans="1:11" x14ac:dyDescent="0.3">
      <c r="C38" s="616"/>
      <c r="F38" s="617"/>
      <c r="G38" s="617"/>
      <c r="H38" s="617"/>
      <c r="I38" s="617"/>
      <c r="J38" s="617"/>
      <c r="K38" s="617"/>
    </row>
    <row r="39" spans="1:11" x14ac:dyDescent="0.3">
      <c r="C39" s="616"/>
      <c r="F39" s="617"/>
      <c r="G39" s="617"/>
      <c r="H39" s="617"/>
      <c r="I39" s="617"/>
      <c r="J39" s="617"/>
      <c r="K39" s="617"/>
    </row>
    <row r="40" spans="1:11" x14ac:dyDescent="0.3">
      <c r="A40" s="866"/>
      <c r="B40" s="866"/>
      <c r="C40" s="866"/>
      <c r="E40" s="594" t="s">
        <v>766</v>
      </c>
      <c r="F40" s="617" t="e">
        <f>SUM(F29,#REF!,F13)</f>
        <v>#REF!</v>
      </c>
      <c r="G40" s="617" t="e">
        <f>SUM(G29,#REF!,G13)</f>
        <v>#REF!</v>
      </c>
      <c r="H40" s="617" t="e">
        <f>SUM(H29,#REF!,H13)</f>
        <v>#REF!</v>
      </c>
      <c r="I40" s="617" t="e">
        <f>SUM(I29,#REF!,I13)</f>
        <v>#REF!</v>
      </c>
      <c r="J40" s="617" t="e">
        <f>SUM(J29,#REF!,J13)</f>
        <v>#REF!</v>
      </c>
      <c r="K40" s="617" t="e">
        <f>SUM(K29,#REF!,K13)</f>
        <v>#REF!</v>
      </c>
    </row>
    <row r="41" spans="1:11" x14ac:dyDescent="0.3">
      <c r="E41" s="594" t="s">
        <v>767</v>
      </c>
      <c r="F41" s="609">
        <f>SUM(F23:F23,F6:F9)</f>
        <v>1697214000</v>
      </c>
      <c r="G41" s="609">
        <f t="shared" ref="G41:I41" si="15">SUM(G23:G23,G6:G9)</f>
        <v>1694296000</v>
      </c>
      <c r="H41" s="609">
        <f t="shared" si="15"/>
        <v>0</v>
      </c>
      <c r="I41" s="609">
        <f t="shared" si="15"/>
        <v>1694296000</v>
      </c>
      <c r="J41" s="609">
        <f t="shared" ref="J41:K41" si="16">SUM(J23:J23,J6:J9)</f>
        <v>0</v>
      </c>
      <c r="K41" s="609">
        <f t="shared" si="16"/>
        <v>1694296000</v>
      </c>
    </row>
    <row r="42" spans="1:11" x14ac:dyDescent="0.3">
      <c r="A42" s="595"/>
      <c r="B42" s="595"/>
      <c r="F42" s="605"/>
      <c r="G42" s="605"/>
      <c r="H42" s="605"/>
      <c r="I42" s="605"/>
      <c r="J42" s="605"/>
      <c r="K42" s="605"/>
    </row>
    <row r="43" spans="1:11" x14ac:dyDescent="0.3">
      <c r="A43" s="595"/>
      <c r="B43" s="595"/>
      <c r="F43" s="605"/>
      <c r="G43" s="605"/>
      <c r="H43" s="605"/>
      <c r="I43" s="605"/>
      <c r="J43" s="605"/>
      <c r="K43" s="605"/>
    </row>
    <row r="44" spans="1:11" x14ac:dyDescent="0.3">
      <c r="A44" s="595"/>
      <c r="B44" s="595"/>
      <c r="F44" s="605"/>
      <c r="G44" s="605"/>
      <c r="H44" s="605"/>
      <c r="I44" s="605"/>
      <c r="J44" s="605"/>
      <c r="K44" s="605"/>
    </row>
    <row r="45" spans="1:11" x14ac:dyDescent="0.3">
      <c r="F45" s="605"/>
      <c r="G45" s="605"/>
      <c r="H45" s="605"/>
      <c r="I45" s="605"/>
      <c r="J45" s="605"/>
      <c r="K45" s="605"/>
    </row>
    <row r="46" spans="1:11" x14ac:dyDescent="0.3">
      <c r="C46" s="616"/>
      <c r="F46" s="613"/>
      <c r="G46" s="613"/>
      <c r="H46" s="613"/>
      <c r="I46" s="613"/>
      <c r="J46" s="613"/>
      <c r="K46" s="613"/>
    </row>
    <row r="49" spans="3:11" x14ac:dyDescent="0.3">
      <c r="C49" s="867"/>
      <c r="D49" s="867"/>
      <c r="F49" s="605"/>
      <c r="G49" s="605"/>
      <c r="H49" s="605"/>
      <c r="I49" s="605"/>
      <c r="J49" s="605"/>
      <c r="K49" s="605"/>
    </row>
  </sheetData>
  <mergeCells count="8">
    <mergeCell ref="A40:C40"/>
    <mergeCell ref="C49:D49"/>
    <mergeCell ref="A1:C1"/>
    <mergeCell ref="A5:C5"/>
    <mergeCell ref="B30:C30"/>
    <mergeCell ref="A32:C32"/>
    <mergeCell ref="A34:C34"/>
    <mergeCell ref="A36:C36"/>
  </mergeCells>
  <printOptions horizontalCentered="1"/>
  <pageMargins left="0.31496062992125984" right="0.19685039370078741" top="1.8503937007874016" bottom="0.98425196850393704" header="0.78740157480314965" footer="0.51181102362204722"/>
  <pageSetup paperSize="9" scale="43" orientation="portrait" r:id="rId1"/>
  <headerFooter alignWithMargins="0">
    <oddHeader>&amp;C&amp;"Arial,Félkövér"&amp;14 Bonyhád Város Önkormányzata
2018. évi beruházási kiadásainak előirányzata 
fejletszési célonként&amp;R&amp;"Arial,Félkövér dőlt"&amp;12 7.A. melléklet
&amp;"Arial,Normál"&amp;10Forintban</oddHeader>
  </headerFooter>
  <rowBreaks count="1" manualBreakCount="1">
    <brk id="40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99A5B-894A-4A7C-96EF-8E06E3B80FEC}">
  <sheetPr>
    <tabColor indexed="50"/>
  </sheetPr>
  <dimension ref="A1:J19"/>
  <sheetViews>
    <sheetView view="pageBreakPreview" zoomScale="115" zoomScaleSheetLayoutView="115" workbookViewId="0">
      <selection activeCell="E1" sqref="E1:G1048576"/>
    </sheetView>
  </sheetViews>
  <sheetFormatPr defaultColWidth="9.140625" defaultRowHeight="18.75" x14ac:dyDescent="0.3"/>
  <cols>
    <col min="1" max="1" width="3.5703125" style="594" bestFit="1" customWidth="1"/>
    <col min="2" max="2" width="58.140625" style="594" bestFit="1" customWidth="1"/>
    <col min="3" max="3" width="17.5703125" style="594" hidden="1" customWidth="1"/>
    <col min="4" max="4" width="17.140625" style="594" hidden="1" customWidth="1"/>
    <col min="5" max="5" width="17.7109375" style="594" hidden="1" customWidth="1"/>
    <col min="6" max="7" width="17.5703125" style="594" hidden="1" customWidth="1"/>
    <col min="8" max="8" width="17.5703125" style="594" customWidth="1"/>
    <col min="9" max="10" width="17.5703125" style="594" hidden="1" customWidth="1"/>
    <col min="11" max="16384" width="9.140625" style="594"/>
  </cols>
  <sheetData>
    <row r="1" spans="1:10" x14ac:dyDescent="0.3">
      <c r="C1" s="605"/>
      <c r="D1" s="605"/>
      <c r="E1" s="605"/>
      <c r="F1" s="605"/>
      <c r="G1" s="605"/>
      <c r="H1" s="605"/>
      <c r="I1" s="605"/>
      <c r="J1" s="605"/>
    </row>
    <row r="2" spans="1:10" ht="93.75" x14ac:dyDescent="0.3">
      <c r="A2" s="868" t="s">
        <v>1364</v>
      </c>
      <c r="B2" s="868"/>
      <c r="C2" s="606" t="s">
        <v>736</v>
      </c>
      <c r="D2" s="606" t="s">
        <v>771</v>
      </c>
      <c r="E2" s="781" t="s">
        <v>695</v>
      </c>
      <c r="F2" s="781" t="s">
        <v>1379</v>
      </c>
      <c r="G2" s="781" t="s">
        <v>724</v>
      </c>
      <c r="H2" s="781" t="s">
        <v>725</v>
      </c>
      <c r="I2" s="781" t="s">
        <v>1334</v>
      </c>
      <c r="J2" s="781" t="s">
        <v>725</v>
      </c>
    </row>
    <row r="3" spans="1:10" x14ac:dyDescent="0.3">
      <c r="A3" s="595"/>
      <c r="B3" s="826" t="s">
        <v>289</v>
      </c>
      <c r="C3" s="599">
        <v>1575000</v>
      </c>
      <c r="D3" s="599">
        <v>425000</v>
      </c>
      <c r="E3" s="599">
        <f>SUM(C3:D3)</f>
        <v>2000000</v>
      </c>
      <c r="F3" s="599">
        <v>2000000</v>
      </c>
      <c r="G3" s="599">
        <f t="shared" ref="G3:G4" si="0">H3-F3</f>
        <v>51100</v>
      </c>
      <c r="H3" s="599">
        <v>2051100</v>
      </c>
      <c r="I3" s="599">
        <v>0</v>
      </c>
      <c r="J3" s="599">
        <f>SUM(H3:I3)</f>
        <v>2051100</v>
      </c>
    </row>
    <row r="4" spans="1:10" x14ac:dyDescent="0.3">
      <c r="A4" s="595"/>
      <c r="B4" s="826" t="s">
        <v>1365</v>
      </c>
      <c r="C4" s="599">
        <v>236000</v>
      </c>
      <c r="D4" s="599">
        <v>64000</v>
      </c>
      <c r="E4" s="599">
        <f>SUM(C4:D4)</f>
        <v>300000</v>
      </c>
      <c r="F4" s="599">
        <v>850000</v>
      </c>
      <c r="G4" s="599">
        <f t="shared" si="0"/>
        <v>-101100</v>
      </c>
      <c r="H4" s="599">
        <v>748900</v>
      </c>
      <c r="I4" s="599">
        <v>550000</v>
      </c>
      <c r="J4" s="599">
        <f>SUM(H4:I4)</f>
        <v>1298900</v>
      </c>
    </row>
    <row r="5" spans="1:10" x14ac:dyDescent="0.3">
      <c r="A5" s="595"/>
      <c r="B5" s="827" t="s">
        <v>773</v>
      </c>
      <c r="C5" s="604">
        <f>SUM(C3:C4)</f>
        <v>1811000</v>
      </c>
      <c r="D5" s="604">
        <f>SUM(D3:D4)</f>
        <v>489000</v>
      </c>
      <c r="E5" s="604">
        <f>SUM(E3:E4)</f>
        <v>2300000</v>
      </c>
      <c r="F5" s="604">
        <f t="shared" ref="F5:I5" si="1">SUM(F3:F4)</f>
        <v>2850000</v>
      </c>
      <c r="G5" s="604">
        <f t="shared" si="1"/>
        <v>-50000</v>
      </c>
      <c r="H5" s="604">
        <f t="shared" si="1"/>
        <v>2800000</v>
      </c>
      <c r="I5" s="604">
        <f t="shared" si="1"/>
        <v>550000</v>
      </c>
      <c r="J5" s="604">
        <f t="shared" ref="J5" si="2">SUM(J3:J4)</f>
        <v>3350000</v>
      </c>
    </row>
    <row r="6" spans="1:10" x14ac:dyDescent="0.3">
      <c r="A6" s="595"/>
      <c r="C6" s="605"/>
      <c r="D6" s="605"/>
      <c r="E6" s="605"/>
      <c r="F6" s="605"/>
      <c r="G6" s="605"/>
      <c r="H6" s="605"/>
      <c r="I6" s="605"/>
      <c r="J6" s="605"/>
    </row>
    <row r="7" spans="1:10" x14ac:dyDescent="0.3">
      <c r="A7" s="872"/>
      <c r="B7" s="872"/>
      <c r="C7" s="613"/>
      <c r="D7" s="613"/>
      <c r="E7" s="613"/>
      <c r="F7" s="613"/>
      <c r="G7" s="613"/>
      <c r="H7" s="613"/>
      <c r="I7" s="613"/>
      <c r="J7" s="613"/>
    </row>
    <row r="8" spans="1:10" x14ac:dyDescent="0.3">
      <c r="B8" s="616"/>
      <c r="E8" s="617"/>
    </row>
    <row r="9" spans="1:10" x14ac:dyDescent="0.3">
      <c r="B9" s="616"/>
      <c r="E9" s="617"/>
    </row>
    <row r="10" spans="1:10" x14ac:dyDescent="0.3">
      <c r="A10" s="866"/>
      <c r="B10" s="866"/>
      <c r="E10" s="617"/>
    </row>
    <row r="12" spans="1:10" x14ac:dyDescent="0.3">
      <c r="A12" s="595"/>
      <c r="E12" s="605"/>
    </row>
    <row r="13" spans="1:10" x14ac:dyDescent="0.3">
      <c r="A13" s="595"/>
      <c r="E13" s="605"/>
    </row>
    <row r="14" spans="1:10" x14ac:dyDescent="0.3">
      <c r="A14" s="595"/>
      <c r="E14" s="605"/>
    </row>
    <row r="15" spans="1:10" x14ac:dyDescent="0.3">
      <c r="E15" s="605"/>
    </row>
    <row r="16" spans="1:10" x14ac:dyDescent="0.3">
      <c r="B16" s="616"/>
      <c r="E16" s="613"/>
    </row>
    <row r="19" spans="2:10" x14ac:dyDescent="0.3">
      <c r="B19" s="867"/>
      <c r="C19" s="867"/>
      <c r="E19" s="605"/>
      <c r="F19" s="605"/>
      <c r="G19" s="605"/>
      <c r="H19" s="605"/>
      <c r="I19" s="605"/>
      <c r="J19" s="605"/>
    </row>
  </sheetData>
  <mergeCells count="4">
    <mergeCell ref="A2:B2"/>
    <mergeCell ref="A7:B7"/>
    <mergeCell ref="A10:B10"/>
    <mergeCell ref="B19:C19"/>
  </mergeCells>
  <printOptions horizontalCentered="1"/>
  <pageMargins left="0.25" right="0.25" top="0.75" bottom="0.75" header="0.3" footer="0.3"/>
  <pageSetup paperSize="9" scale="80" orientation="landscape" r:id="rId1"/>
  <headerFooter alignWithMargins="0">
    <oddHeader>&amp;C&amp;"Arial,Félkövér"&amp;14 Bonyhádi Közös Önkormányzati Hivatal
2018. évi beruházási kiadásainak előirányzata fejletszési célonként&amp;R&amp;"Arial,Félkövér dőlt"&amp;12 7. B. melléklet
Forintban</oddHeader>
  </headerFooter>
  <rowBreaks count="1" manualBreakCount="1">
    <brk id="10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144"/>
  <sheetViews>
    <sheetView view="pageBreakPreview" zoomScale="130" zoomScaleNormal="120" zoomScaleSheetLayoutView="130" workbookViewId="0">
      <selection activeCell="D25" sqref="D25:F25"/>
    </sheetView>
  </sheetViews>
  <sheetFormatPr defaultColWidth="9.140625" defaultRowHeight="15.75" x14ac:dyDescent="0.25"/>
  <cols>
    <col min="1" max="1" width="7.7109375" style="60" customWidth="1"/>
    <col min="2" max="2" width="65" style="60" customWidth="1"/>
    <col min="3" max="5" width="12.140625" style="60" customWidth="1"/>
    <col min="6" max="6" width="9.140625" style="60"/>
    <col min="7" max="7" width="10.85546875" style="60" bestFit="1" customWidth="1"/>
    <col min="8" max="16384" width="9.140625" style="60"/>
  </cols>
  <sheetData>
    <row r="1" spans="1:5" ht="15.95" customHeight="1" x14ac:dyDescent="0.25">
      <c r="A1" s="835" t="s">
        <v>2</v>
      </c>
      <c r="B1" s="835"/>
      <c r="C1" s="835"/>
      <c r="D1" s="835"/>
      <c r="E1" s="835"/>
    </row>
    <row r="2" spans="1:5" ht="15.95" customHeight="1" thickBot="1" x14ac:dyDescent="0.3">
      <c r="A2" s="834"/>
      <c r="B2" s="834"/>
      <c r="C2" s="559"/>
      <c r="E2" s="61" t="s">
        <v>661</v>
      </c>
    </row>
    <row r="3" spans="1:5" ht="38.1" customHeight="1" thickBot="1" x14ac:dyDescent="0.3">
      <c r="A3" s="62" t="s">
        <v>4</v>
      </c>
      <c r="B3" s="63" t="s">
        <v>5</v>
      </c>
      <c r="C3" s="173" t="s">
        <v>778</v>
      </c>
      <c r="D3" s="618" t="s">
        <v>779</v>
      </c>
      <c r="E3" s="618" t="s">
        <v>695</v>
      </c>
    </row>
    <row r="4" spans="1:5" s="68" customFormat="1" ht="12" customHeight="1" thickBot="1" x14ac:dyDescent="0.25">
      <c r="A4" s="51">
        <v>1</v>
      </c>
      <c r="B4" s="95">
        <v>2</v>
      </c>
      <c r="C4" s="95">
        <v>4</v>
      </c>
      <c r="D4" s="619">
        <v>5</v>
      </c>
      <c r="E4" s="619">
        <v>5</v>
      </c>
    </row>
    <row r="5" spans="1:5" s="71" customFormat="1" ht="12" customHeight="1" thickBot="1" x14ac:dyDescent="0.25">
      <c r="A5" s="69" t="s">
        <v>6</v>
      </c>
      <c r="B5" s="70" t="s">
        <v>7</v>
      </c>
      <c r="C5" s="620">
        <f>+C6+C7+C8+C9+C10+C11</f>
        <v>869342968</v>
      </c>
      <c r="D5" s="174">
        <f>+D6+D7+D8+D9+D10+D11</f>
        <v>900536367</v>
      </c>
      <c r="E5" s="174">
        <f>+E6+E7+E8+E9+E10+E11</f>
        <v>852230622</v>
      </c>
    </row>
    <row r="6" spans="1:5" s="71" customFormat="1" ht="12" customHeight="1" x14ac:dyDescent="0.2">
      <c r="A6" s="72" t="s">
        <v>8</v>
      </c>
      <c r="B6" s="73" t="s">
        <v>9</v>
      </c>
      <c r="C6" s="621">
        <v>254727629</v>
      </c>
      <c r="D6" s="175">
        <v>249198808</v>
      </c>
      <c r="E6" s="175">
        <f>'[1]1.1.sz.mell.'!D6</f>
        <v>254912723</v>
      </c>
    </row>
    <row r="7" spans="1:5" s="71" customFormat="1" ht="12" customHeight="1" x14ac:dyDescent="0.2">
      <c r="A7" s="75" t="s">
        <v>10</v>
      </c>
      <c r="B7" s="76" t="s">
        <v>11</v>
      </c>
      <c r="C7" s="622">
        <v>286549800</v>
      </c>
      <c r="D7" s="55">
        <v>297355328</v>
      </c>
      <c r="E7" s="55">
        <f>'[1]1.1.sz.mell.'!D7</f>
        <v>292911351</v>
      </c>
    </row>
    <row r="8" spans="1:5" s="71" customFormat="1" ht="12" customHeight="1" x14ac:dyDescent="0.2">
      <c r="A8" s="75" t="s">
        <v>12</v>
      </c>
      <c r="B8" s="76" t="s">
        <v>780</v>
      </c>
      <c r="C8" s="622">
        <v>264966667</v>
      </c>
      <c r="D8" s="55">
        <v>282580084</v>
      </c>
      <c r="E8" s="55">
        <f>'[1]1.1.sz.mell.'!D8</f>
        <v>285158668</v>
      </c>
    </row>
    <row r="9" spans="1:5" s="71" customFormat="1" ht="12" customHeight="1" x14ac:dyDescent="0.2">
      <c r="A9" s="75" t="s">
        <v>13</v>
      </c>
      <c r="B9" s="76" t="s">
        <v>14</v>
      </c>
      <c r="C9" s="622">
        <v>17284775</v>
      </c>
      <c r="D9" s="55">
        <v>22014026</v>
      </c>
      <c r="E9" s="55">
        <f>'[1]1.1.sz.mell.'!D9</f>
        <v>19247880</v>
      </c>
    </row>
    <row r="10" spans="1:5" s="71" customFormat="1" ht="12" customHeight="1" x14ac:dyDescent="0.2">
      <c r="A10" s="75" t="s">
        <v>15</v>
      </c>
      <c r="B10" s="76" t="s">
        <v>781</v>
      </c>
      <c r="C10" s="623">
        <v>45637100</v>
      </c>
      <c r="D10" s="55">
        <v>49194319</v>
      </c>
      <c r="E10" s="55">
        <f>'[1]1.1.sz.mell.'!D10</f>
        <v>0</v>
      </c>
    </row>
    <row r="11" spans="1:5" s="71" customFormat="1" ht="12" customHeight="1" thickBot="1" x14ac:dyDescent="0.25">
      <c r="A11" s="78" t="s">
        <v>16</v>
      </c>
      <c r="B11" s="108" t="s">
        <v>555</v>
      </c>
      <c r="C11" s="624">
        <v>176997</v>
      </c>
      <c r="D11" s="55">
        <v>193802</v>
      </c>
      <c r="E11" s="55">
        <f>'[1]1.1.sz.mell.'!D11</f>
        <v>0</v>
      </c>
    </row>
    <row r="12" spans="1:5" s="71" customFormat="1" ht="12" customHeight="1" thickBot="1" x14ac:dyDescent="0.25">
      <c r="A12" s="69" t="s">
        <v>17</v>
      </c>
      <c r="B12" s="80" t="s">
        <v>18</v>
      </c>
      <c r="C12" s="620">
        <f>+C13+C14+C15+C16+C17</f>
        <v>104354647</v>
      </c>
      <c r="D12" s="174">
        <f>+D13+D14+D15+D16+D17</f>
        <v>152349778</v>
      </c>
      <c r="E12" s="174">
        <f>+E13+E14+E15+E16+E17</f>
        <v>44387000</v>
      </c>
    </row>
    <row r="13" spans="1:5" s="71" customFormat="1" ht="12" customHeight="1" x14ac:dyDescent="0.2">
      <c r="A13" s="72" t="s">
        <v>19</v>
      </c>
      <c r="B13" s="73" t="s">
        <v>20</v>
      </c>
      <c r="C13" s="621">
        <v>0</v>
      </c>
      <c r="D13" s="175"/>
      <c r="E13" s="175">
        <f>'[1]1.1.sz.mell.'!D13</f>
        <v>0</v>
      </c>
    </row>
    <row r="14" spans="1:5" s="71" customFormat="1" ht="12" customHeight="1" x14ac:dyDescent="0.2">
      <c r="A14" s="75" t="s">
        <v>21</v>
      </c>
      <c r="B14" s="76" t="s">
        <v>22</v>
      </c>
      <c r="C14" s="622">
        <v>0</v>
      </c>
      <c r="D14" s="55"/>
      <c r="E14" s="55">
        <f>'[1]1.1.sz.mell.'!D14</f>
        <v>0</v>
      </c>
    </row>
    <row r="15" spans="1:5" s="71" customFormat="1" ht="12" customHeight="1" x14ac:dyDescent="0.2">
      <c r="A15" s="75" t="s">
        <v>23</v>
      </c>
      <c r="B15" s="76" t="s">
        <v>24</v>
      </c>
      <c r="C15" s="622">
        <v>0</v>
      </c>
      <c r="D15" s="55"/>
      <c r="E15" s="55">
        <f>'[1]1.1.sz.mell.'!D15</f>
        <v>0</v>
      </c>
    </row>
    <row r="16" spans="1:5" s="71" customFormat="1" ht="12" customHeight="1" x14ac:dyDescent="0.2">
      <c r="A16" s="75" t="s">
        <v>25</v>
      </c>
      <c r="B16" s="76" t="s">
        <v>26</v>
      </c>
      <c r="C16" s="622">
        <v>0</v>
      </c>
      <c r="D16" s="55"/>
      <c r="E16" s="55">
        <f>'[1]1.1.sz.mell.'!D16</f>
        <v>0</v>
      </c>
    </row>
    <row r="17" spans="1:5" s="71" customFormat="1" ht="12" customHeight="1" thickBot="1" x14ac:dyDescent="0.25">
      <c r="A17" s="75" t="s">
        <v>27</v>
      </c>
      <c r="B17" s="76" t="s">
        <v>28</v>
      </c>
      <c r="C17" s="622">
        <v>104354647</v>
      </c>
      <c r="D17" s="55">
        <v>152349778</v>
      </c>
      <c r="E17" s="55">
        <f>'[1]1.1.sz.mell.'!D17</f>
        <v>44387000</v>
      </c>
    </row>
    <row r="18" spans="1:5" s="71" customFormat="1" ht="12" customHeight="1" thickBot="1" x14ac:dyDescent="0.25">
      <c r="A18" s="69" t="s">
        <v>29</v>
      </c>
      <c r="B18" s="70" t="s">
        <v>30</v>
      </c>
      <c r="C18" s="620">
        <f>+C19+C20+C21+C22+C23</f>
        <v>70132000</v>
      </c>
      <c r="D18" s="174">
        <f>+D19+D20+D21+D22+D23</f>
        <v>2524031418</v>
      </c>
      <c r="E18" s="174">
        <f>+E19+E20+E21+E22+E23</f>
        <v>1963877999</v>
      </c>
    </row>
    <row r="19" spans="1:5" s="71" customFormat="1" ht="12" customHeight="1" x14ac:dyDescent="0.2">
      <c r="A19" s="72" t="s">
        <v>31</v>
      </c>
      <c r="B19" s="73" t="s">
        <v>32</v>
      </c>
      <c r="C19" s="621">
        <v>14382000</v>
      </c>
      <c r="D19" s="175">
        <v>676608000</v>
      </c>
      <c r="E19" s="175">
        <f>'[1]1.1.sz.mell.'!D19</f>
        <v>29999999</v>
      </c>
    </row>
    <row r="20" spans="1:5" s="71" customFormat="1" ht="12" customHeight="1" x14ac:dyDescent="0.2">
      <c r="A20" s="75" t="s">
        <v>33</v>
      </c>
      <c r="B20" s="76" t="s">
        <v>34</v>
      </c>
      <c r="C20" s="622">
        <v>0</v>
      </c>
      <c r="D20" s="55"/>
      <c r="E20" s="55">
        <f>'[1]1.1.sz.mell.'!D20</f>
        <v>0</v>
      </c>
    </row>
    <row r="21" spans="1:5" s="71" customFormat="1" ht="12" customHeight="1" x14ac:dyDescent="0.2">
      <c r="A21" s="75" t="s">
        <v>35</v>
      </c>
      <c r="B21" s="76" t="s">
        <v>36</v>
      </c>
      <c r="C21" s="622">
        <v>0</v>
      </c>
      <c r="D21" s="55"/>
      <c r="E21" s="55">
        <f>'[1]1.1.sz.mell.'!D21</f>
        <v>0</v>
      </c>
    </row>
    <row r="22" spans="1:5" s="71" customFormat="1" ht="12" customHeight="1" x14ac:dyDescent="0.2">
      <c r="A22" s="75" t="s">
        <v>37</v>
      </c>
      <c r="B22" s="76" t="s">
        <v>38</v>
      </c>
      <c r="C22" s="622">
        <v>0</v>
      </c>
      <c r="D22" s="55"/>
      <c r="E22" s="55">
        <f>'[1]1.1.sz.mell.'!D22</f>
        <v>0</v>
      </c>
    </row>
    <row r="23" spans="1:5" s="71" customFormat="1" ht="12" customHeight="1" thickBot="1" x14ac:dyDescent="0.25">
      <c r="A23" s="75" t="s">
        <v>39</v>
      </c>
      <c r="B23" s="76" t="s">
        <v>40</v>
      </c>
      <c r="C23" s="622">
        <v>55750000</v>
      </c>
      <c r="D23" s="55">
        <v>1847423418</v>
      </c>
      <c r="E23" s="55">
        <f>'[1]1.1.sz.mell.'!D23</f>
        <v>1933878000</v>
      </c>
    </row>
    <row r="24" spans="1:5" s="71" customFormat="1" ht="12" customHeight="1" thickBot="1" x14ac:dyDescent="0.25">
      <c r="A24" s="69" t="s">
        <v>41</v>
      </c>
      <c r="B24" s="70" t="s">
        <v>42</v>
      </c>
      <c r="C24" s="625">
        <f t="shared" ref="C24:D24" si="0">SUM(C25:C31)</f>
        <v>551087202</v>
      </c>
      <c r="D24" s="625">
        <f t="shared" si="0"/>
        <v>558710728</v>
      </c>
      <c r="E24" s="625">
        <f>SUM(E25:E31)</f>
        <v>586800000</v>
      </c>
    </row>
    <row r="25" spans="1:5" s="71" customFormat="1" ht="12" customHeight="1" x14ac:dyDescent="0.2">
      <c r="A25" s="72" t="s">
        <v>405</v>
      </c>
      <c r="B25" s="73" t="s">
        <v>559</v>
      </c>
      <c r="C25" s="626">
        <v>55648420</v>
      </c>
      <c r="D25" s="176">
        <v>56058043</v>
      </c>
      <c r="E25" s="176">
        <f>'[1]1.1.sz.mell.'!D25</f>
        <v>56000000</v>
      </c>
    </row>
    <row r="26" spans="1:5" s="71" customFormat="1" ht="12" customHeight="1" x14ac:dyDescent="0.2">
      <c r="A26" s="72" t="s">
        <v>406</v>
      </c>
      <c r="B26" s="73" t="s">
        <v>600</v>
      </c>
      <c r="C26" s="626">
        <v>125013</v>
      </c>
      <c r="D26" s="176">
        <v>109021</v>
      </c>
      <c r="E26" s="176">
        <f>'[1]1.1.sz.mell.'!D26</f>
        <v>0</v>
      </c>
    </row>
    <row r="27" spans="1:5" s="71" customFormat="1" ht="12" customHeight="1" x14ac:dyDescent="0.2">
      <c r="A27" s="72" t="s">
        <v>407</v>
      </c>
      <c r="B27" s="76" t="s">
        <v>560</v>
      </c>
      <c r="C27" s="622">
        <v>446438065</v>
      </c>
      <c r="D27" s="55">
        <v>450977908</v>
      </c>
      <c r="E27" s="176">
        <f>'[1]1.1.sz.mell.'!D27</f>
        <v>480500000</v>
      </c>
    </row>
    <row r="28" spans="1:5" s="71" customFormat="1" ht="12" customHeight="1" x14ac:dyDescent="0.2">
      <c r="A28" s="72" t="s">
        <v>408</v>
      </c>
      <c r="B28" s="76" t="s">
        <v>561</v>
      </c>
      <c r="C28" s="622"/>
      <c r="D28" s="55"/>
      <c r="E28" s="176">
        <f>'[1]1.1.sz.mell.'!D28</f>
        <v>0</v>
      </c>
    </row>
    <row r="29" spans="1:5" s="71" customFormat="1" ht="12" customHeight="1" x14ac:dyDescent="0.2">
      <c r="A29" s="72" t="s">
        <v>409</v>
      </c>
      <c r="B29" s="76" t="s">
        <v>562</v>
      </c>
      <c r="C29" s="622">
        <v>46614276</v>
      </c>
      <c r="D29" s="55">
        <v>48716978</v>
      </c>
      <c r="E29" s="176">
        <f>'[1]1.1.sz.mell.'!D29</f>
        <v>48500000</v>
      </c>
    </row>
    <row r="30" spans="1:5" s="71" customFormat="1" ht="12" customHeight="1" x14ac:dyDescent="0.2">
      <c r="A30" s="72" t="s">
        <v>410</v>
      </c>
      <c r="B30" s="76" t="s">
        <v>563</v>
      </c>
      <c r="C30" s="622">
        <v>1027382</v>
      </c>
      <c r="D30" s="55">
        <v>546950</v>
      </c>
      <c r="E30" s="176">
        <f>'[1]1.1.sz.mell.'!D30</f>
        <v>500000</v>
      </c>
    </row>
    <row r="31" spans="1:5" s="71" customFormat="1" ht="12" customHeight="1" thickBot="1" x14ac:dyDescent="0.25">
      <c r="A31" s="72" t="s">
        <v>602</v>
      </c>
      <c r="B31" s="108" t="s">
        <v>558</v>
      </c>
      <c r="C31" s="627">
        <v>1234046</v>
      </c>
      <c r="D31" s="109">
        <v>2301828</v>
      </c>
      <c r="E31" s="176">
        <f>'[1]1.1.sz.mell.'!D31</f>
        <v>1300000</v>
      </c>
    </row>
    <row r="32" spans="1:5" s="71" customFormat="1" ht="12" customHeight="1" thickBot="1" x14ac:dyDescent="0.25">
      <c r="A32" s="69" t="s">
        <v>43</v>
      </c>
      <c r="B32" s="70" t="s">
        <v>44</v>
      </c>
      <c r="C32" s="620">
        <f>SUM(C33:C42)</f>
        <v>235591831</v>
      </c>
      <c r="D32" s="174">
        <f>SUM(D33:D42)</f>
        <v>231866712</v>
      </c>
      <c r="E32" s="174">
        <f>SUM(E33:E42)</f>
        <v>216015000</v>
      </c>
    </row>
    <row r="33" spans="1:5" s="71" customFormat="1" ht="12" customHeight="1" x14ac:dyDescent="0.2">
      <c r="A33" s="72" t="s">
        <v>45</v>
      </c>
      <c r="B33" s="73" t="s">
        <v>46</v>
      </c>
      <c r="C33" s="621">
        <v>2410551</v>
      </c>
      <c r="D33" s="175">
        <v>1542697</v>
      </c>
      <c r="E33" s="175">
        <f>'[1]1.1.sz.mell.'!D33</f>
        <v>0</v>
      </c>
    </row>
    <row r="34" spans="1:5" s="71" customFormat="1" ht="12" customHeight="1" x14ac:dyDescent="0.2">
      <c r="A34" s="75" t="s">
        <v>47</v>
      </c>
      <c r="B34" s="76" t="s">
        <v>48</v>
      </c>
      <c r="C34" s="622">
        <v>91624943</v>
      </c>
      <c r="D34" s="55">
        <v>89161205</v>
      </c>
      <c r="E34" s="55">
        <f>'[1]1.1.sz.mell.'!D34</f>
        <v>84000</v>
      </c>
    </row>
    <row r="35" spans="1:5" s="71" customFormat="1" ht="12" customHeight="1" x14ac:dyDescent="0.2">
      <c r="A35" s="75" t="s">
        <v>49</v>
      </c>
      <c r="B35" s="76" t="s">
        <v>50</v>
      </c>
      <c r="C35" s="622">
        <v>17359242</v>
      </c>
      <c r="D35" s="55">
        <v>11170900</v>
      </c>
      <c r="E35" s="55">
        <f>'[1]1.1.sz.mell.'!D35</f>
        <v>0</v>
      </c>
    </row>
    <row r="36" spans="1:5" s="71" customFormat="1" ht="12" customHeight="1" x14ac:dyDescent="0.2">
      <c r="A36" s="75" t="s">
        <v>51</v>
      </c>
      <c r="B36" s="76" t="s">
        <v>52</v>
      </c>
      <c r="C36" s="622">
        <v>55019461</v>
      </c>
      <c r="D36" s="55">
        <v>59020388</v>
      </c>
      <c r="E36" s="55">
        <f>'[1]1.1.sz.mell.'!D36</f>
        <v>58500000</v>
      </c>
    </row>
    <row r="37" spans="1:5" s="71" customFormat="1" ht="12" customHeight="1" x14ac:dyDescent="0.2">
      <c r="A37" s="75" t="s">
        <v>53</v>
      </c>
      <c r="B37" s="76" t="s">
        <v>54</v>
      </c>
      <c r="C37" s="622">
        <v>35400660</v>
      </c>
      <c r="D37" s="55">
        <v>35249853</v>
      </c>
      <c r="E37" s="55">
        <f>'[1]1.1.sz.mell.'!D37</f>
        <v>0</v>
      </c>
    </row>
    <row r="38" spans="1:5" s="71" customFormat="1" ht="12" customHeight="1" x14ac:dyDescent="0.2">
      <c r="A38" s="75" t="s">
        <v>55</v>
      </c>
      <c r="B38" s="76" t="s">
        <v>56</v>
      </c>
      <c r="C38" s="622">
        <v>26135695</v>
      </c>
      <c r="D38" s="55">
        <v>28717049</v>
      </c>
      <c r="E38" s="55">
        <f>'[1]1.1.sz.mell.'!D38</f>
        <v>23000</v>
      </c>
    </row>
    <row r="39" spans="1:5" s="71" customFormat="1" ht="12" customHeight="1" x14ac:dyDescent="0.2">
      <c r="A39" s="75" t="s">
        <v>57</v>
      </c>
      <c r="B39" s="76" t="s">
        <v>58</v>
      </c>
      <c r="C39" s="622">
        <v>5230000</v>
      </c>
      <c r="D39" s="55">
        <v>3892946</v>
      </c>
      <c r="E39" s="55">
        <f>'[1]1.1.sz.mell.'!D39</f>
        <v>0</v>
      </c>
    </row>
    <row r="40" spans="1:5" s="71" customFormat="1" ht="12" customHeight="1" x14ac:dyDescent="0.2">
      <c r="A40" s="75" t="s">
        <v>59</v>
      </c>
      <c r="B40" s="76" t="s">
        <v>60</v>
      </c>
      <c r="C40" s="622">
        <v>1579458</v>
      </c>
      <c r="D40" s="55">
        <v>593400</v>
      </c>
      <c r="E40" s="55">
        <f>'[1]1.1.sz.mell.'!D40</f>
        <v>0</v>
      </c>
    </row>
    <row r="41" spans="1:5" s="71" customFormat="1" ht="12" customHeight="1" x14ac:dyDescent="0.2">
      <c r="A41" s="75" t="s">
        <v>61</v>
      </c>
      <c r="B41" s="76" t="s">
        <v>62</v>
      </c>
      <c r="C41" s="628">
        <v>10769</v>
      </c>
      <c r="D41" s="629">
        <v>967830</v>
      </c>
      <c r="E41" s="629">
        <f>'[1]1.1.sz.mell.'!D41</f>
        <v>0</v>
      </c>
    </row>
    <row r="42" spans="1:5" s="71" customFormat="1" ht="12" customHeight="1" thickBot="1" x14ac:dyDescent="0.25">
      <c r="A42" s="78" t="s">
        <v>63</v>
      </c>
      <c r="B42" s="108" t="s">
        <v>64</v>
      </c>
      <c r="C42" s="630">
        <v>821052</v>
      </c>
      <c r="D42" s="631">
        <v>1550444</v>
      </c>
      <c r="E42" s="631">
        <f>'[1]1.1.sz.mell.'!D42</f>
        <v>157408000</v>
      </c>
    </row>
    <row r="43" spans="1:5" s="71" customFormat="1" ht="12" customHeight="1" thickBot="1" x14ac:dyDescent="0.25">
      <c r="A43" s="69" t="s">
        <v>65</v>
      </c>
      <c r="B43" s="70" t="s">
        <v>66</v>
      </c>
      <c r="C43" s="620">
        <f>SUM(C44:C48)</f>
        <v>12637931</v>
      </c>
      <c r="D43" s="174">
        <f>SUM(D44:D48)</f>
        <v>33582588</v>
      </c>
      <c r="E43" s="174">
        <f>SUM(E44:E48)</f>
        <v>22000000</v>
      </c>
    </row>
    <row r="44" spans="1:5" s="71" customFormat="1" ht="12" customHeight="1" x14ac:dyDescent="0.2">
      <c r="A44" s="72" t="s">
        <v>67</v>
      </c>
      <c r="B44" s="73" t="s">
        <v>68</v>
      </c>
      <c r="C44" s="632">
        <v>0</v>
      </c>
      <c r="D44" s="633"/>
      <c r="E44" s="633">
        <f>'[1]1.1.sz.mell.'!D44</f>
        <v>0</v>
      </c>
    </row>
    <row r="45" spans="1:5" s="71" customFormat="1" ht="12" customHeight="1" x14ac:dyDescent="0.2">
      <c r="A45" s="75" t="s">
        <v>69</v>
      </c>
      <c r="B45" s="76" t="s">
        <v>70</v>
      </c>
      <c r="C45" s="628">
        <v>12247931</v>
      </c>
      <c r="D45" s="629">
        <v>27328231</v>
      </c>
      <c r="E45" s="629">
        <f>'[1]1.1.sz.mell.'!D45</f>
        <v>22000000</v>
      </c>
    </row>
    <row r="46" spans="1:5" s="71" customFormat="1" ht="12" customHeight="1" x14ac:dyDescent="0.2">
      <c r="A46" s="75" t="s">
        <v>71</v>
      </c>
      <c r="B46" s="76" t="s">
        <v>72</v>
      </c>
      <c r="C46" s="628">
        <v>0</v>
      </c>
      <c r="D46" s="629">
        <v>6254357</v>
      </c>
      <c r="E46" s="629">
        <f>'[1]1.1.sz.mell.'!D46</f>
        <v>0</v>
      </c>
    </row>
    <row r="47" spans="1:5" s="71" customFormat="1" ht="12" customHeight="1" x14ac:dyDescent="0.2">
      <c r="A47" s="75" t="s">
        <v>73</v>
      </c>
      <c r="B47" s="76" t="s">
        <v>74</v>
      </c>
      <c r="C47" s="628">
        <v>390000</v>
      </c>
      <c r="D47" s="629"/>
      <c r="E47" s="629">
        <f>'[1]1.1.sz.mell.'!D47</f>
        <v>0</v>
      </c>
    </row>
    <row r="48" spans="1:5" s="71" customFormat="1" ht="12" customHeight="1" thickBot="1" x14ac:dyDescent="0.25">
      <c r="A48" s="78" t="s">
        <v>75</v>
      </c>
      <c r="B48" s="108" t="s">
        <v>76</v>
      </c>
      <c r="C48" s="630">
        <v>0</v>
      </c>
      <c r="D48" s="631"/>
      <c r="E48" s="631">
        <f>'[1]1.1.sz.mell.'!D48</f>
        <v>0</v>
      </c>
    </row>
    <row r="49" spans="1:5" s="71" customFormat="1" ht="12" customHeight="1" thickBot="1" x14ac:dyDescent="0.25">
      <c r="A49" s="69" t="s">
        <v>77</v>
      </c>
      <c r="B49" s="70" t="s">
        <v>78</v>
      </c>
      <c r="C49" s="174">
        <f t="shared" ref="C49:D49" si="1">SUM(C50:C54)</f>
        <v>12084219</v>
      </c>
      <c r="D49" s="174">
        <f t="shared" si="1"/>
        <v>12068478</v>
      </c>
      <c r="E49" s="174">
        <f>SUM(E50:E54)</f>
        <v>0</v>
      </c>
    </row>
    <row r="50" spans="1:5" s="71" customFormat="1" ht="12" customHeight="1" x14ac:dyDescent="0.2">
      <c r="A50" s="72" t="s">
        <v>568</v>
      </c>
      <c r="B50" s="73" t="s">
        <v>565</v>
      </c>
      <c r="C50" s="621">
        <v>0</v>
      </c>
      <c r="D50" s="175"/>
      <c r="E50" s="175">
        <f>'[1]1.1.sz.mell.'!D50</f>
        <v>0</v>
      </c>
    </row>
    <row r="51" spans="1:5" s="71" customFormat="1" ht="12" customHeight="1" x14ac:dyDescent="0.2">
      <c r="A51" s="72" t="s">
        <v>569</v>
      </c>
      <c r="B51" s="76" t="s">
        <v>566</v>
      </c>
      <c r="C51" s="622">
        <v>0</v>
      </c>
      <c r="D51" s="55"/>
      <c r="E51" s="175">
        <f>'[1]1.1.sz.mell.'!D53</f>
        <v>0</v>
      </c>
    </row>
    <row r="52" spans="1:5" s="71" customFormat="1" ht="12" customHeight="1" x14ac:dyDescent="0.2">
      <c r="A52" s="72" t="s">
        <v>570</v>
      </c>
      <c r="B52" s="76" t="s">
        <v>594</v>
      </c>
      <c r="C52" s="622">
        <v>0</v>
      </c>
      <c r="D52" s="55"/>
      <c r="E52" s="175">
        <f>'[1]1.1.sz.mell.'!D54</f>
        <v>0</v>
      </c>
    </row>
    <row r="53" spans="1:5" s="71" customFormat="1" ht="12" customHeight="1" x14ac:dyDescent="0.2">
      <c r="A53" s="72" t="s">
        <v>571</v>
      </c>
      <c r="B53" s="79" t="s">
        <v>573</v>
      </c>
      <c r="C53" s="627">
        <v>1528000</v>
      </c>
      <c r="D53" s="109">
        <v>45000</v>
      </c>
      <c r="E53" s="175">
        <f>'[1]1.1.sz.mell.'!D55</f>
        <v>0</v>
      </c>
    </row>
    <row r="54" spans="1:5" s="71" customFormat="1" ht="12" customHeight="1" thickBot="1" x14ac:dyDescent="0.25">
      <c r="A54" s="72" t="s">
        <v>572</v>
      </c>
      <c r="B54" s="79" t="s">
        <v>574</v>
      </c>
      <c r="C54" s="627">
        <v>10556219</v>
      </c>
      <c r="D54" s="109">
        <v>12023478</v>
      </c>
      <c r="E54" s="175">
        <f>'[1]1.1.sz.mell.'!D56</f>
        <v>0</v>
      </c>
    </row>
    <row r="55" spans="1:5" s="71" customFormat="1" ht="12" customHeight="1" thickBot="1" x14ac:dyDescent="0.25">
      <c r="A55" s="69" t="s">
        <v>83</v>
      </c>
      <c r="B55" s="80" t="s">
        <v>84</v>
      </c>
      <c r="C55" s="174">
        <f t="shared" ref="C55:D55" si="2">SUM(C56:C60)</f>
        <v>0</v>
      </c>
      <c r="D55" s="174">
        <f t="shared" si="2"/>
        <v>1259818</v>
      </c>
      <c r="E55" s="174">
        <f>SUM(E56:E60)</f>
        <v>0</v>
      </c>
    </row>
    <row r="56" spans="1:5" s="71" customFormat="1" ht="12" customHeight="1" x14ac:dyDescent="0.2">
      <c r="A56" s="75" t="s">
        <v>580</v>
      </c>
      <c r="B56" s="73" t="s">
        <v>575</v>
      </c>
      <c r="C56" s="628">
        <v>0</v>
      </c>
      <c r="D56" s="629"/>
      <c r="E56" s="629"/>
    </row>
    <row r="57" spans="1:5" s="71" customFormat="1" ht="12" customHeight="1" x14ac:dyDescent="0.2">
      <c r="A57" s="75" t="s">
        <v>581</v>
      </c>
      <c r="B57" s="76" t="s">
        <v>576</v>
      </c>
      <c r="C57" s="628">
        <v>0</v>
      </c>
      <c r="D57" s="629"/>
      <c r="E57" s="629"/>
    </row>
    <row r="58" spans="1:5" s="71" customFormat="1" ht="12" customHeight="1" x14ac:dyDescent="0.2">
      <c r="A58" s="75" t="s">
        <v>582</v>
      </c>
      <c r="B58" s="76" t="s">
        <v>595</v>
      </c>
      <c r="C58" s="628">
        <v>0</v>
      </c>
      <c r="D58" s="629"/>
      <c r="E58" s="629"/>
    </row>
    <row r="59" spans="1:5" s="71" customFormat="1" ht="12" customHeight="1" x14ac:dyDescent="0.2">
      <c r="A59" s="75" t="s">
        <v>583</v>
      </c>
      <c r="B59" s="79" t="s">
        <v>577</v>
      </c>
      <c r="C59" s="628"/>
      <c r="D59" s="629">
        <v>24593</v>
      </c>
      <c r="E59" s="629"/>
    </row>
    <row r="60" spans="1:5" s="71" customFormat="1" ht="12" customHeight="1" thickBot="1" x14ac:dyDescent="0.25">
      <c r="A60" s="75" t="s">
        <v>584</v>
      </c>
      <c r="B60" s="79" t="s">
        <v>579</v>
      </c>
      <c r="C60" s="628">
        <v>0</v>
      </c>
      <c r="D60" s="629">
        <v>1235225</v>
      </c>
      <c r="E60" s="629"/>
    </row>
    <row r="61" spans="1:5" s="71" customFormat="1" ht="12" customHeight="1" thickBot="1" x14ac:dyDescent="0.25">
      <c r="A61" s="69" t="s">
        <v>85</v>
      </c>
      <c r="B61" s="70" t="s">
        <v>86</v>
      </c>
      <c r="C61" s="634">
        <f>+C5+C12+C18+C24+C32+C43+C49+C55</f>
        <v>1855230798</v>
      </c>
      <c r="D61" s="625">
        <f>+D5+D12+D18+D24+D32+D43+D49+D55</f>
        <v>4414405887</v>
      </c>
      <c r="E61" s="625">
        <f>+E5+E12+E18+E24+E32+E43+E49+E55</f>
        <v>3685310621</v>
      </c>
    </row>
    <row r="62" spans="1:5" s="71" customFormat="1" ht="12" customHeight="1" thickBot="1" x14ac:dyDescent="0.25">
      <c r="A62" s="635" t="s">
        <v>87</v>
      </c>
      <c r="B62" s="80" t="s">
        <v>88</v>
      </c>
      <c r="C62" s="620">
        <f>SUM(C63:C65)</f>
        <v>0</v>
      </c>
      <c r="D62" s="174">
        <f>SUM(D63:D65)</f>
        <v>0</v>
      </c>
      <c r="E62" s="174">
        <f>SUM(E63:E65)</f>
        <v>0</v>
      </c>
    </row>
    <row r="63" spans="1:5" s="71" customFormat="1" ht="12" customHeight="1" x14ac:dyDescent="0.2">
      <c r="A63" s="75" t="s">
        <v>89</v>
      </c>
      <c r="B63" s="73" t="s">
        <v>90</v>
      </c>
      <c r="C63" s="628"/>
      <c r="D63" s="629"/>
      <c r="E63" s="629"/>
    </row>
    <row r="64" spans="1:5" s="71" customFormat="1" ht="12" customHeight="1" x14ac:dyDescent="0.2">
      <c r="A64" s="75" t="s">
        <v>91</v>
      </c>
      <c r="B64" s="76" t="s">
        <v>92</v>
      </c>
      <c r="C64" s="628">
        <v>0</v>
      </c>
      <c r="D64" s="629"/>
      <c r="E64" s="629"/>
    </row>
    <row r="65" spans="1:6" s="71" customFormat="1" ht="12" customHeight="1" thickBot="1" x14ac:dyDescent="0.25">
      <c r="A65" s="75" t="s">
        <v>93</v>
      </c>
      <c r="B65" s="636" t="s">
        <v>782</v>
      </c>
      <c r="C65" s="628">
        <v>0</v>
      </c>
      <c r="D65" s="629"/>
      <c r="E65" s="629"/>
    </row>
    <row r="66" spans="1:6" s="71" customFormat="1" ht="12" customHeight="1" thickBot="1" x14ac:dyDescent="0.25">
      <c r="A66" s="635" t="s">
        <v>95</v>
      </c>
      <c r="B66" s="80" t="s">
        <v>96</v>
      </c>
      <c r="C66" s="620">
        <f>SUM(C67:C70)</f>
        <v>150000000</v>
      </c>
      <c r="D66" s="174">
        <f>SUM(D67:D70)</f>
        <v>0</v>
      </c>
      <c r="E66" s="174">
        <f>SUM(E67:E70)</f>
        <v>0</v>
      </c>
    </row>
    <row r="67" spans="1:6" s="71" customFormat="1" ht="12" customHeight="1" x14ac:dyDescent="0.2">
      <c r="A67" s="75" t="s">
        <v>97</v>
      </c>
      <c r="B67" s="73" t="s">
        <v>98</v>
      </c>
      <c r="C67" s="628">
        <v>150000000</v>
      </c>
      <c r="D67" s="629"/>
      <c r="E67" s="629"/>
    </row>
    <row r="68" spans="1:6" s="71" customFormat="1" ht="12" customHeight="1" x14ac:dyDescent="0.2">
      <c r="A68" s="75" t="s">
        <v>99</v>
      </c>
      <c r="B68" s="76" t="s">
        <v>100</v>
      </c>
      <c r="C68" s="628"/>
      <c r="D68" s="629"/>
      <c r="E68" s="629"/>
    </row>
    <row r="69" spans="1:6" s="71" customFormat="1" ht="12" customHeight="1" x14ac:dyDescent="0.2">
      <c r="A69" s="75" t="s">
        <v>101</v>
      </c>
      <c r="B69" s="76" t="s">
        <v>102</v>
      </c>
      <c r="C69" s="628"/>
      <c r="D69" s="629"/>
      <c r="E69" s="629"/>
    </row>
    <row r="70" spans="1:6" s="71" customFormat="1" ht="17.25" customHeight="1" thickBot="1" x14ac:dyDescent="0.3">
      <c r="A70" s="75" t="s">
        <v>103</v>
      </c>
      <c r="B70" s="108" t="s">
        <v>104</v>
      </c>
      <c r="C70" s="628"/>
      <c r="D70" s="629"/>
      <c r="E70" s="629"/>
      <c r="F70" s="637"/>
    </row>
    <row r="71" spans="1:6" s="71" customFormat="1" ht="12" customHeight="1" thickBot="1" x14ac:dyDescent="0.25">
      <c r="A71" s="635" t="s">
        <v>105</v>
      </c>
      <c r="B71" s="80" t="s">
        <v>106</v>
      </c>
      <c r="C71" s="620">
        <f>SUM(C72:C73)</f>
        <v>254611420</v>
      </c>
      <c r="D71" s="174">
        <f>SUM(D72:D73)</f>
        <v>212027868</v>
      </c>
      <c r="E71" s="174">
        <f>SUM(E72:E73)</f>
        <v>1702614858.3999999</v>
      </c>
    </row>
    <row r="72" spans="1:6" s="71" customFormat="1" ht="12" customHeight="1" x14ac:dyDescent="0.2">
      <c r="A72" s="75" t="s">
        <v>107</v>
      </c>
      <c r="B72" s="73" t="s">
        <v>108</v>
      </c>
      <c r="C72" s="628">
        <v>254611420</v>
      </c>
      <c r="D72" s="629">
        <v>212027868</v>
      </c>
      <c r="E72" s="629">
        <f>'[1]1.1.sz.mell.'!D72</f>
        <v>1702614858.3999999</v>
      </c>
    </row>
    <row r="73" spans="1:6" s="71" customFormat="1" ht="12" customHeight="1" thickBot="1" x14ac:dyDescent="0.25">
      <c r="A73" s="75" t="s">
        <v>109</v>
      </c>
      <c r="B73" s="108" t="s">
        <v>110</v>
      </c>
      <c r="C73" s="628"/>
      <c r="D73" s="629"/>
      <c r="E73" s="629">
        <f>'[1]1.1.sz.mell.'!D77</f>
        <v>0</v>
      </c>
    </row>
    <row r="74" spans="1:6" s="71" customFormat="1" ht="12" customHeight="1" thickBot="1" x14ac:dyDescent="0.25">
      <c r="A74" s="635" t="s">
        <v>111</v>
      </c>
      <c r="B74" s="80" t="s">
        <v>112</v>
      </c>
      <c r="C74" s="620">
        <f>SUM(C75:C77)</f>
        <v>27765680</v>
      </c>
      <c r="D74" s="174">
        <f>SUM(D75:D77)</f>
        <v>30030251</v>
      </c>
      <c r="E74" s="174">
        <f>SUM(E75:E77)</f>
        <v>0</v>
      </c>
    </row>
    <row r="75" spans="1:6" s="71" customFormat="1" ht="12" customHeight="1" x14ac:dyDescent="0.2">
      <c r="A75" s="75" t="s">
        <v>587</v>
      </c>
      <c r="B75" s="73" t="s">
        <v>113</v>
      </c>
      <c r="C75" s="628">
        <v>27765680</v>
      </c>
      <c r="D75" s="629">
        <v>30030251</v>
      </c>
      <c r="E75" s="629">
        <f>'[1]1.1.sz.mell.'!D79</f>
        <v>0</v>
      </c>
    </row>
    <row r="76" spans="1:6" s="71" customFormat="1" ht="12" customHeight="1" x14ac:dyDescent="0.2">
      <c r="A76" s="75" t="s">
        <v>588</v>
      </c>
      <c r="B76" s="76" t="s">
        <v>114</v>
      </c>
      <c r="C76" s="628">
        <v>0</v>
      </c>
      <c r="D76" s="629"/>
      <c r="E76" s="629">
        <f>'[1]1.1.sz.mell.'!D80</f>
        <v>0</v>
      </c>
    </row>
    <row r="77" spans="1:6" s="71" customFormat="1" ht="12" customHeight="1" thickBot="1" x14ac:dyDescent="0.25">
      <c r="A77" s="75" t="s">
        <v>589</v>
      </c>
      <c r="B77" s="79" t="s">
        <v>783</v>
      </c>
      <c r="C77" s="628"/>
      <c r="D77" s="629"/>
      <c r="E77" s="629"/>
    </row>
    <row r="78" spans="1:6" s="71" customFormat="1" ht="12" customHeight="1" thickBot="1" x14ac:dyDescent="0.25">
      <c r="A78" s="635" t="s">
        <v>115</v>
      </c>
      <c r="B78" s="80" t="s">
        <v>116</v>
      </c>
      <c r="C78" s="620">
        <f>SUM(C79:C83)</f>
        <v>0</v>
      </c>
      <c r="D78" s="174">
        <f>SUM(D79:D83)</f>
        <v>0</v>
      </c>
      <c r="E78" s="174">
        <f>SUM(E79:E83)</f>
        <v>0</v>
      </c>
    </row>
    <row r="79" spans="1:6" s="71" customFormat="1" ht="12" customHeight="1" x14ac:dyDescent="0.2">
      <c r="A79" s="638" t="s">
        <v>590</v>
      </c>
      <c r="B79" s="73" t="s">
        <v>784</v>
      </c>
      <c r="C79" s="628"/>
      <c r="D79" s="629"/>
      <c r="E79" s="629"/>
    </row>
    <row r="80" spans="1:6" s="71" customFormat="1" ht="12" customHeight="1" x14ac:dyDescent="0.2">
      <c r="A80" s="638" t="s">
        <v>591</v>
      </c>
      <c r="B80" s="76" t="s">
        <v>785</v>
      </c>
      <c r="C80" s="628"/>
      <c r="D80" s="629"/>
      <c r="E80" s="629"/>
    </row>
    <row r="81" spans="1:7" s="71" customFormat="1" ht="12" customHeight="1" x14ac:dyDescent="0.2">
      <c r="A81" s="638" t="s">
        <v>592</v>
      </c>
      <c r="B81" s="76" t="s">
        <v>786</v>
      </c>
      <c r="C81" s="628"/>
      <c r="D81" s="629"/>
      <c r="E81" s="629"/>
    </row>
    <row r="82" spans="1:7" s="71" customFormat="1" ht="12" customHeight="1" x14ac:dyDescent="0.2">
      <c r="A82" s="638" t="s">
        <v>593</v>
      </c>
      <c r="B82" s="79" t="s">
        <v>787</v>
      </c>
      <c r="C82" s="628"/>
      <c r="D82" s="629"/>
      <c r="E82" s="629"/>
    </row>
    <row r="83" spans="1:7" s="71" customFormat="1" ht="12" customHeight="1" thickBot="1" x14ac:dyDescent="0.25">
      <c r="A83" s="638" t="s">
        <v>788</v>
      </c>
      <c r="B83" s="79" t="s">
        <v>789</v>
      </c>
      <c r="C83" s="628"/>
      <c r="D83" s="629"/>
      <c r="E83" s="629"/>
    </row>
    <row r="84" spans="1:7" s="71" customFormat="1" ht="12" customHeight="1" thickBot="1" x14ac:dyDescent="0.25">
      <c r="A84" s="635" t="s">
        <v>119</v>
      </c>
      <c r="B84" s="80" t="s">
        <v>120</v>
      </c>
      <c r="C84" s="639"/>
      <c r="D84" s="640"/>
      <c r="E84" s="640"/>
    </row>
    <row r="85" spans="1:7" s="71" customFormat="1" ht="12" customHeight="1" thickBot="1" x14ac:dyDescent="0.25">
      <c r="A85" s="635" t="s">
        <v>121</v>
      </c>
      <c r="B85" s="641" t="s">
        <v>122</v>
      </c>
      <c r="C85" s="634">
        <f>+C62+C66+C71+C74+C78+C84</f>
        <v>432377100</v>
      </c>
      <c r="D85" s="625">
        <f>+D62+D66+D71+D74+D78+D84</f>
        <v>242058119</v>
      </c>
      <c r="E85" s="625">
        <f>+E62+E66+E71+E74+E78+E84</f>
        <v>1702614858.3999999</v>
      </c>
    </row>
    <row r="86" spans="1:7" s="71" customFormat="1" ht="12" customHeight="1" thickBot="1" x14ac:dyDescent="0.25">
      <c r="A86" s="642" t="s">
        <v>123</v>
      </c>
      <c r="B86" s="643" t="s">
        <v>124</v>
      </c>
      <c r="C86" s="634">
        <f>+C61+C85</f>
        <v>2287607898</v>
      </c>
      <c r="D86" s="625">
        <f>+D61+D85</f>
        <v>4656464006</v>
      </c>
      <c r="E86" s="625">
        <f>+E61+E85</f>
        <v>5387925479.3999996</v>
      </c>
    </row>
    <row r="87" spans="1:7" s="71" customFormat="1" ht="12" customHeight="1" x14ac:dyDescent="0.2">
      <c r="A87" s="644"/>
      <c r="B87" s="645"/>
      <c r="C87" s="646"/>
      <c r="D87" s="647"/>
      <c r="E87" s="648"/>
    </row>
    <row r="88" spans="1:7" s="71" customFormat="1" ht="12" customHeight="1" x14ac:dyDescent="0.2">
      <c r="A88" s="835" t="s">
        <v>125</v>
      </c>
      <c r="B88" s="835"/>
      <c r="C88" s="835"/>
      <c r="D88" s="835"/>
      <c r="E88" s="835"/>
    </row>
    <row r="89" spans="1:7" s="71" customFormat="1" ht="12" customHeight="1" thickBot="1" x14ac:dyDescent="0.25">
      <c r="A89" s="836" t="s">
        <v>126</v>
      </c>
      <c r="B89" s="836"/>
      <c r="C89" s="559"/>
    </row>
    <row r="90" spans="1:7" s="71" customFormat="1" ht="24" customHeight="1" thickBot="1" x14ac:dyDescent="0.25">
      <c r="A90" s="62" t="s">
        <v>290</v>
      </c>
      <c r="B90" s="63" t="s">
        <v>127</v>
      </c>
      <c r="C90" s="173" t="s">
        <v>778</v>
      </c>
      <c r="D90" s="618" t="s">
        <v>779</v>
      </c>
      <c r="E90" s="618" t="s">
        <v>695</v>
      </c>
    </row>
    <row r="91" spans="1:7" s="71" customFormat="1" ht="12" customHeight="1" thickBot="1" x14ac:dyDescent="0.25">
      <c r="A91" s="51">
        <v>1</v>
      </c>
      <c r="B91" s="95">
        <v>2</v>
      </c>
      <c r="C91" s="95">
        <v>4</v>
      </c>
      <c r="D91" s="96">
        <v>5</v>
      </c>
      <c r="E91" s="96">
        <v>5</v>
      </c>
    </row>
    <row r="92" spans="1:7" s="71" customFormat="1" ht="15" customHeight="1" thickBot="1" x14ac:dyDescent="0.25">
      <c r="A92" s="97" t="s">
        <v>6</v>
      </c>
      <c r="B92" s="98" t="s">
        <v>128</v>
      </c>
      <c r="C92" s="649">
        <f>+C93+C94+C95+C96+C97</f>
        <v>1709343601</v>
      </c>
      <c r="D92" s="650">
        <f>+D93+D94+D95+D96+D97</f>
        <v>1910766521</v>
      </c>
      <c r="E92" s="650">
        <f>+E93+E94+E95+E96+E97</f>
        <v>1925288056</v>
      </c>
    </row>
    <row r="93" spans="1:7" s="71" customFormat="1" ht="12.95" customHeight="1" x14ac:dyDescent="0.2">
      <c r="A93" s="100" t="s">
        <v>8</v>
      </c>
      <c r="B93" s="101" t="s">
        <v>129</v>
      </c>
      <c r="C93" s="651">
        <v>628733881</v>
      </c>
      <c r="D93" s="652">
        <v>627391796</v>
      </c>
      <c r="E93" s="652">
        <f>'[1]1.1.sz.mell.'!D93</f>
        <v>656962000</v>
      </c>
    </row>
    <row r="94" spans="1:7" ht="16.5" customHeight="1" x14ac:dyDescent="0.25">
      <c r="A94" s="75" t="s">
        <v>10</v>
      </c>
      <c r="B94" s="15" t="s">
        <v>130</v>
      </c>
      <c r="C94" s="622">
        <v>171257799</v>
      </c>
      <c r="D94" s="55">
        <v>148290927</v>
      </c>
      <c r="E94" s="55">
        <f>'[1]1.1.sz.mell.'!D94</f>
        <v>139798000</v>
      </c>
      <c r="G94" s="71"/>
    </row>
    <row r="95" spans="1:7" x14ac:dyDescent="0.25">
      <c r="A95" s="75" t="s">
        <v>12</v>
      </c>
      <c r="B95" s="15" t="s">
        <v>131</v>
      </c>
      <c r="C95" s="627">
        <v>626280285</v>
      </c>
      <c r="D95" s="109">
        <v>826339677</v>
      </c>
      <c r="E95" s="109">
        <f>'[1]1.1.sz.mell.'!D95</f>
        <v>853500000</v>
      </c>
      <c r="G95" s="71"/>
    </row>
    <row r="96" spans="1:7" s="68" customFormat="1" ht="12" customHeight="1" x14ac:dyDescent="0.2">
      <c r="A96" s="75" t="s">
        <v>13</v>
      </c>
      <c r="B96" s="103" t="s">
        <v>132</v>
      </c>
      <c r="C96" s="627">
        <v>19351713</v>
      </c>
      <c r="D96" s="109">
        <v>19027630</v>
      </c>
      <c r="E96" s="109">
        <f>'[1]1.1.sz.mell.'!D96</f>
        <v>15219000</v>
      </c>
      <c r="G96" s="71"/>
    </row>
    <row r="97" spans="1:7" ht="12" customHeight="1" thickBot="1" x14ac:dyDescent="0.3">
      <c r="A97" s="75" t="s">
        <v>133</v>
      </c>
      <c r="B97" s="104" t="s">
        <v>134</v>
      </c>
      <c r="C97" s="627">
        <v>263719923</v>
      </c>
      <c r="D97" s="109">
        <v>289716491</v>
      </c>
      <c r="E97" s="109">
        <f>'[1]1.1.sz.mell.'!D97</f>
        <v>259809056</v>
      </c>
      <c r="G97" s="71"/>
    </row>
    <row r="98" spans="1:7" ht="12" customHeight="1" thickBot="1" x14ac:dyDescent="0.3">
      <c r="A98" s="69" t="s">
        <v>17</v>
      </c>
      <c r="B98" s="20" t="s">
        <v>636</v>
      </c>
      <c r="C98" s="174">
        <f>SUM(C99:C101)</f>
        <v>0</v>
      </c>
      <c r="D98" s="174">
        <f>SUM(D99:D101)</f>
        <v>0</v>
      </c>
      <c r="E98" s="174">
        <f>SUM(E99:E101)</f>
        <v>316393172</v>
      </c>
      <c r="G98" s="71"/>
    </row>
    <row r="99" spans="1:7" ht="12" customHeight="1" x14ac:dyDescent="0.25">
      <c r="A99" s="72" t="s">
        <v>400</v>
      </c>
      <c r="B99" s="18" t="s">
        <v>140</v>
      </c>
      <c r="C99" s="621"/>
      <c r="D99" s="175"/>
      <c r="E99" s="175">
        <f>'[1]1.1.sz.mell.'!D99</f>
        <v>15077457</v>
      </c>
      <c r="G99" s="71"/>
    </row>
    <row r="100" spans="1:7" ht="12" customHeight="1" x14ac:dyDescent="0.25">
      <c r="A100" s="72" t="s">
        <v>401</v>
      </c>
      <c r="B100" s="270" t="s">
        <v>597</v>
      </c>
      <c r="C100" s="653"/>
      <c r="D100" s="240"/>
      <c r="E100" s="175">
        <f>'[1]1.1.sz.mell.'!D100</f>
        <v>293315715</v>
      </c>
      <c r="G100" s="71"/>
    </row>
    <row r="101" spans="1:7" ht="12" customHeight="1" thickBot="1" x14ac:dyDescent="0.3">
      <c r="A101" s="72" t="s">
        <v>402</v>
      </c>
      <c r="B101" s="107" t="s">
        <v>596</v>
      </c>
      <c r="C101" s="627"/>
      <c r="D101" s="109"/>
      <c r="E101" s="175">
        <f>'[1]1.1.sz.mell.'!D101</f>
        <v>8000000</v>
      </c>
      <c r="G101" s="71"/>
    </row>
    <row r="102" spans="1:7" ht="12" customHeight="1" thickBot="1" x14ac:dyDescent="0.3">
      <c r="A102" s="69" t="s">
        <v>29</v>
      </c>
      <c r="B102" s="106" t="s">
        <v>639</v>
      </c>
      <c r="C102" s="620">
        <f>+C103+C105+C107</f>
        <v>177002524</v>
      </c>
      <c r="D102" s="174">
        <f>+D103+D105+D107</f>
        <v>1004672147</v>
      </c>
      <c r="E102" s="174">
        <f>+E103+E105+E107</f>
        <v>3105569000</v>
      </c>
      <c r="G102" s="71"/>
    </row>
    <row r="103" spans="1:7" ht="12" customHeight="1" x14ac:dyDescent="0.25">
      <c r="A103" s="72" t="s">
        <v>605</v>
      </c>
      <c r="B103" s="15" t="s">
        <v>135</v>
      </c>
      <c r="C103" s="621">
        <v>88361475</v>
      </c>
      <c r="D103" s="175">
        <v>180931760</v>
      </c>
      <c r="E103" s="175">
        <f>'[1]1.1.sz.mell.'!D103</f>
        <v>2053810000</v>
      </c>
      <c r="G103" s="71"/>
    </row>
    <row r="104" spans="1:7" ht="12" customHeight="1" x14ac:dyDescent="0.25">
      <c r="A104" s="72" t="s">
        <v>606</v>
      </c>
      <c r="B104" s="107" t="s">
        <v>136</v>
      </c>
      <c r="C104" s="621"/>
      <c r="D104" s="175"/>
      <c r="E104" s="175">
        <f>'[1]1.1.sz.mell.'!D104</f>
        <v>1993262000</v>
      </c>
      <c r="G104" s="71"/>
    </row>
    <row r="105" spans="1:7" ht="12" customHeight="1" x14ac:dyDescent="0.25">
      <c r="A105" s="72" t="s">
        <v>607</v>
      </c>
      <c r="B105" s="107" t="s">
        <v>137</v>
      </c>
      <c r="C105" s="622">
        <v>85491049</v>
      </c>
      <c r="D105" s="55">
        <v>823740387</v>
      </c>
      <c r="E105" s="175">
        <f>'[1]1.1.sz.mell.'!D105</f>
        <v>1047759000</v>
      </c>
      <c r="G105" s="71"/>
    </row>
    <row r="106" spans="1:7" ht="12" customHeight="1" x14ac:dyDescent="0.25">
      <c r="A106" s="72" t="s">
        <v>637</v>
      </c>
      <c r="B106" s="107" t="s">
        <v>138</v>
      </c>
      <c r="C106" s="622"/>
      <c r="D106" s="55"/>
      <c r="E106" s="175">
        <f>'[1]1.1.sz.mell.'!D106</f>
        <v>719852000</v>
      </c>
      <c r="G106" s="71"/>
    </row>
    <row r="107" spans="1:7" ht="12" customHeight="1" thickBot="1" x14ac:dyDescent="0.3">
      <c r="A107" s="72" t="s">
        <v>638</v>
      </c>
      <c r="B107" s="108" t="s">
        <v>139</v>
      </c>
      <c r="C107" s="622">
        <v>3150000</v>
      </c>
      <c r="D107" s="55"/>
      <c r="E107" s="175">
        <f>'[1]1.1.sz.mell.'!D107</f>
        <v>4000000</v>
      </c>
      <c r="G107" s="71"/>
    </row>
    <row r="108" spans="1:7" ht="12" customHeight="1" thickBot="1" x14ac:dyDescent="0.3">
      <c r="A108" s="69" t="s">
        <v>141</v>
      </c>
      <c r="B108" s="20" t="s">
        <v>142</v>
      </c>
      <c r="C108" s="620">
        <f>+C92+C102+C98</f>
        <v>1886346125</v>
      </c>
      <c r="D108" s="174">
        <f>+D92+D102+D98</f>
        <v>2915438668</v>
      </c>
      <c r="E108" s="174">
        <f>+E92+E102+E98</f>
        <v>5347250228</v>
      </c>
      <c r="G108" s="71"/>
    </row>
    <row r="109" spans="1:7" ht="12" customHeight="1" thickBot="1" x14ac:dyDescent="0.3">
      <c r="A109" s="69" t="s">
        <v>43</v>
      </c>
      <c r="B109" s="20" t="s">
        <v>143</v>
      </c>
      <c r="C109" s="620">
        <f>+C110+C111+C112</f>
        <v>10644800</v>
      </c>
      <c r="D109" s="174">
        <f>+D110+D111+D112</f>
        <v>10644800</v>
      </c>
      <c r="E109" s="174">
        <f>+E110+E111+E112</f>
        <v>10645000</v>
      </c>
      <c r="G109" s="71"/>
    </row>
    <row r="110" spans="1:7" ht="12" customHeight="1" x14ac:dyDescent="0.25">
      <c r="A110" s="72" t="s">
        <v>45</v>
      </c>
      <c r="B110" s="18" t="s">
        <v>144</v>
      </c>
      <c r="C110" s="622">
        <v>10644800</v>
      </c>
      <c r="D110" s="55">
        <v>10644800</v>
      </c>
      <c r="E110" s="55">
        <f>'[1]1.1.sz.mell.'!D110</f>
        <v>10645000</v>
      </c>
      <c r="G110" s="71"/>
    </row>
    <row r="111" spans="1:7" ht="12" customHeight="1" x14ac:dyDescent="0.25">
      <c r="A111" s="72" t="s">
        <v>47</v>
      </c>
      <c r="B111" s="18" t="s">
        <v>145</v>
      </c>
      <c r="C111" s="622">
        <v>0</v>
      </c>
      <c r="D111" s="55"/>
      <c r="E111" s="55"/>
      <c r="G111" s="71"/>
    </row>
    <row r="112" spans="1:7" ht="12" customHeight="1" thickBot="1" x14ac:dyDescent="0.3">
      <c r="A112" s="105" t="s">
        <v>49</v>
      </c>
      <c r="B112" s="58" t="s">
        <v>146</v>
      </c>
      <c r="C112" s="622">
        <v>0</v>
      </c>
      <c r="D112" s="55"/>
      <c r="E112" s="55"/>
      <c r="G112" s="71"/>
    </row>
    <row r="113" spans="1:7" ht="12" customHeight="1" thickBot="1" x14ac:dyDescent="0.3">
      <c r="A113" s="69" t="s">
        <v>65</v>
      </c>
      <c r="B113" s="20" t="s">
        <v>680</v>
      </c>
      <c r="C113" s="620">
        <f>SUM(C114:C119)</f>
        <v>150000000</v>
      </c>
      <c r="D113" s="620">
        <f t="shared" ref="D113:E113" si="3">SUM(D114:D119)</f>
        <v>0</v>
      </c>
      <c r="E113" s="620">
        <f t="shared" si="3"/>
        <v>0</v>
      </c>
      <c r="G113" s="71"/>
    </row>
    <row r="114" spans="1:7" ht="12" customHeight="1" x14ac:dyDescent="0.25">
      <c r="A114" s="72" t="s">
        <v>411</v>
      </c>
      <c r="B114" s="18" t="s">
        <v>640</v>
      </c>
      <c r="C114" s="622"/>
      <c r="D114" s="55"/>
      <c r="E114" s="55"/>
      <c r="G114" s="71"/>
    </row>
    <row r="115" spans="1:7" ht="12" customHeight="1" x14ac:dyDescent="0.25">
      <c r="A115" s="72" t="s">
        <v>412</v>
      </c>
      <c r="B115" s="18" t="s">
        <v>641</v>
      </c>
      <c r="C115" s="622"/>
      <c r="D115" s="55"/>
      <c r="E115" s="55"/>
      <c r="G115" s="71"/>
    </row>
    <row r="116" spans="1:7" ht="12" customHeight="1" x14ac:dyDescent="0.25">
      <c r="A116" s="72" t="s">
        <v>413</v>
      </c>
      <c r="B116" s="18" t="s">
        <v>642</v>
      </c>
      <c r="C116" s="622">
        <v>150000000</v>
      </c>
      <c r="D116" s="55"/>
      <c r="E116" s="55"/>
      <c r="G116" s="71"/>
    </row>
    <row r="117" spans="1:7" ht="12" customHeight="1" x14ac:dyDescent="0.25">
      <c r="A117" s="72" t="s">
        <v>414</v>
      </c>
      <c r="B117" s="18" t="s">
        <v>643</v>
      </c>
      <c r="C117" s="622"/>
      <c r="D117" s="55"/>
      <c r="E117" s="55"/>
      <c r="G117" s="71"/>
    </row>
    <row r="118" spans="1:7" ht="12" customHeight="1" x14ac:dyDescent="0.25">
      <c r="A118" s="72" t="s">
        <v>598</v>
      </c>
      <c r="B118" s="18" t="s">
        <v>644</v>
      </c>
      <c r="C118" s="622"/>
      <c r="D118" s="55"/>
      <c r="E118" s="55"/>
      <c r="G118" s="71"/>
    </row>
    <row r="119" spans="1:7" ht="12" customHeight="1" thickBot="1" x14ac:dyDescent="0.3">
      <c r="A119" s="72" t="s">
        <v>646</v>
      </c>
      <c r="B119" s="58" t="s">
        <v>645</v>
      </c>
      <c r="C119" s="622"/>
      <c r="D119" s="55"/>
      <c r="E119" s="55"/>
      <c r="G119" s="71"/>
    </row>
    <row r="120" spans="1:7" ht="12" customHeight="1" thickBot="1" x14ac:dyDescent="0.3">
      <c r="A120" s="69" t="s">
        <v>148</v>
      </c>
      <c r="B120" s="20" t="s">
        <v>283</v>
      </c>
      <c r="C120" s="634">
        <f>+C121+C122+C124+C125</f>
        <v>28589105</v>
      </c>
      <c r="D120" s="625">
        <f>+D121+D122+D124+D125</f>
        <v>27765680</v>
      </c>
      <c r="E120" s="625">
        <f>+E121+E122+E124+E125</f>
        <v>30030251</v>
      </c>
      <c r="G120" s="71"/>
    </row>
    <row r="121" spans="1:7" ht="12" customHeight="1" x14ac:dyDescent="0.25">
      <c r="A121" s="72" t="s">
        <v>568</v>
      </c>
      <c r="B121" s="18" t="s">
        <v>150</v>
      </c>
      <c r="C121" s="622"/>
      <c r="D121" s="55"/>
      <c r="E121" s="55"/>
      <c r="G121" s="71"/>
    </row>
    <row r="122" spans="1:7" ht="12" customHeight="1" x14ac:dyDescent="0.25">
      <c r="A122" s="72" t="s">
        <v>569</v>
      </c>
      <c r="B122" s="18" t="s">
        <v>151</v>
      </c>
      <c r="C122" s="622">
        <v>28589105</v>
      </c>
      <c r="D122" s="55">
        <v>27765680</v>
      </c>
      <c r="E122" s="55">
        <f>'[1]1.1.sz.mell.'!D122</f>
        <v>30030251</v>
      </c>
      <c r="G122" s="71"/>
    </row>
    <row r="123" spans="1:7" ht="12" customHeight="1" x14ac:dyDescent="0.25">
      <c r="A123" s="72" t="s">
        <v>570</v>
      </c>
      <c r="B123" s="18" t="s">
        <v>647</v>
      </c>
      <c r="C123" s="622"/>
      <c r="D123" s="55"/>
      <c r="E123" s="55"/>
      <c r="G123" s="71"/>
    </row>
    <row r="124" spans="1:7" ht="12" customHeight="1" x14ac:dyDescent="0.25">
      <c r="A124" s="72" t="s">
        <v>571</v>
      </c>
      <c r="B124" s="18" t="s">
        <v>230</v>
      </c>
      <c r="C124" s="622"/>
      <c r="D124" s="55"/>
      <c r="E124" s="55"/>
      <c r="G124" s="71"/>
    </row>
    <row r="125" spans="1:7" ht="12" customHeight="1" thickBot="1" x14ac:dyDescent="0.3">
      <c r="A125" s="72" t="s">
        <v>572</v>
      </c>
      <c r="B125" s="58" t="s">
        <v>662</v>
      </c>
      <c r="C125" s="622"/>
      <c r="D125" s="55"/>
      <c r="E125" s="55"/>
      <c r="G125" s="71"/>
    </row>
    <row r="126" spans="1:7" ht="12" customHeight="1" thickBot="1" x14ac:dyDescent="0.3">
      <c r="A126" s="69" t="s">
        <v>83</v>
      </c>
      <c r="B126" s="20" t="s">
        <v>681</v>
      </c>
      <c r="C126" s="654">
        <f>+C127+C128+C130+C131</f>
        <v>0</v>
      </c>
      <c r="D126" s="655">
        <f>+D127+D128+D130+D131</f>
        <v>0</v>
      </c>
      <c r="E126" s="655">
        <f>+E127+E128+E130+E131</f>
        <v>0</v>
      </c>
      <c r="G126" s="71"/>
    </row>
    <row r="127" spans="1:7" ht="12" customHeight="1" x14ac:dyDescent="0.25">
      <c r="A127" s="72" t="s">
        <v>580</v>
      </c>
      <c r="B127" s="18" t="s">
        <v>648</v>
      </c>
      <c r="C127" s="622"/>
      <c r="D127" s="55"/>
      <c r="E127" s="55">
        <f>'[1]1.1.sz.mell.'!D130</f>
        <v>0</v>
      </c>
      <c r="G127" s="71"/>
    </row>
    <row r="128" spans="1:7" ht="12" customHeight="1" x14ac:dyDescent="0.25">
      <c r="A128" s="72" t="s">
        <v>581</v>
      </c>
      <c r="B128" s="18" t="s">
        <v>649</v>
      </c>
      <c r="C128" s="622"/>
      <c r="D128" s="55"/>
      <c r="E128" s="55">
        <f>'[1]1.1.sz.mell.'!D131</f>
        <v>0</v>
      </c>
      <c r="G128" s="71"/>
    </row>
    <row r="129" spans="1:7" ht="12" customHeight="1" x14ac:dyDescent="0.25">
      <c r="A129" s="72" t="s">
        <v>582</v>
      </c>
      <c r="B129" s="18" t="s">
        <v>650</v>
      </c>
      <c r="C129" s="622"/>
      <c r="D129" s="55"/>
      <c r="E129" s="55"/>
      <c r="G129" s="71"/>
    </row>
    <row r="130" spans="1:7" ht="12" customHeight="1" x14ac:dyDescent="0.25">
      <c r="A130" s="72" t="s">
        <v>583</v>
      </c>
      <c r="B130" s="18" t="s">
        <v>651</v>
      </c>
      <c r="C130" s="622"/>
      <c r="D130" s="55"/>
      <c r="E130" s="55">
        <f>'[1]1.1.sz.mell.'!D132</f>
        <v>0</v>
      </c>
      <c r="G130" s="71"/>
    </row>
    <row r="131" spans="1:7" ht="12" customHeight="1" thickBot="1" x14ac:dyDescent="0.3">
      <c r="A131" s="72" t="s">
        <v>584</v>
      </c>
      <c r="B131" s="58" t="s">
        <v>652</v>
      </c>
      <c r="C131" s="622"/>
      <c r="D131" s="55"/>
      <c r="E131" s="55">
        <f>'[1]1.1.sz.mell.'!D133</f>
        <v>0</v>
      </c>
      <c r="G131" s="71"/>
    </row>
    <row r="132" spans="1:7" ht="12" customHeight="1" thickBot="1" x14ac:dyDescent="0.3">
      <c r="A132" s="69" t="s">
        <v>85</v>
      </c>
      <c r="B132" s="20" t="s">
        <v>153</v>
      </c>
      <c r="C132" s="656">
        <f>+C109+C113+C120+C126</f>
        <v>189233905</v>
      </c>
      <c r="D132" s="657">
        <f>+D109+D113+D120+D126</f>
        <v>38410480</v>
      </c>
      <c r="E132" s="657">
        <f>+E109+E113+E120+E126</f>
        <v>40675251</v>
      </c>
      <c r="G132" s="71"/>
    </row>
    <row r="133" spans="1:7" ht="12" customHeight="1" thickBot="1" x14ac:dyDescent="0.3">
      <c r="A133" s="113" t="s">
        <v>154</v>
      </c>
      <c r="B133" s="114" t="s">
        <v>790</v>
      </c>
      <c r="C133" s="656">
        <f>+C108+C132</f>
        <v>2075580030</v>
      </c>
      <c r="D133" s="657">
        <f>+D108+D132</f>
        <v>2953849148</v>
      </c>
      <c r="E133" s="657">
        <f>+E108+E132</f>
        <v>5387925479</v>
      </c>
      <c r="G133" s="71"/>
    </row>
    <row r="134" spans="1:7" ht="12" customHeight="1" x14ac:dyDescent="0.25"/>
    <row r="135" spans="1:7" ht="12" customHeight="1" x14ac:dyDescent="0.25"/>
    <row r="136" spans="1:7" ht="12" customHeight="1" x14ac:dyDescent="0.25"/>
    <row r="137" spans="1:7" ht="12" customHeight="1" x14ac:dyDescent="0.25"/>
    <row r="138" spans="1:7" ht="12" customHeight="1" x14ac:dyDescent="0.25"/>
    <row r="139" spans="1:7" ht="15" customHeight="1" x14ac:dyDescent="0.25">
      <c r="C139" s="112"/>
      <c r="D139" s="112"/>
      <c r="E139" s="112"/>
    </row>
    <row r="140" spans="1:7" s="71" customFormat="1" ht="12.95" customHeight="1" x14ac:dyDescent="0.2"/>
    <row r="144" spans="1:7" ht="16.5" customHeight="1" x14ac:dyDescent="0.25"/>
  </sheetData>
  <mergeCells count="4">
    <mergeCell ref="A1:E1"/>
    <mergeCell ref="A2:B2"/>
    <mergeCell ref="A88:E88"/>
    <mergeCell ref="A89:B89"/>
  </mergeCells>
  <printOptions horizontalCentered="1"/>
  <pageMargins left="0.27559055118110237" right="0.27559055118110237" top="0.55118110236220474" bottom="0.31496062992125984" header="0.23622047244094491" footer="0.15748031496062992"/>
  <pageSetup paperSize="9" scale="75" fitToWidth="3" fitToHeight="2" orientation="portrait" r:id="rId1"/>
  <headerFooter alignWithMargins="0">
    <oddHeader>&amp;C&amp;"Times New Roman CE,Félkövér"&amp;12BONYHÁD VÁROS ÖNKORMÁNYZATA 2018. ÉVI KÖLTSÉGVETÉSÉNEK MÉRLEGE&amp;R&amp;"Times New Roman CE,Félkövér dőlt"8. melléklet</oddHeader>
  </headerFooter>
  <rowBreaks count="1" manualBreakCount="1">
    <brk id="86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7352-B688-48C0-812D-49331553316A}">
  <sheetPr>
    <tabColor rgb="FF92D050"/>
  </sheetPr>
  <dimension ref="A1:G249"/>
  <sheetViews>
    <sheetView view="pageBreakPreview" topLeftCell="A208" zoomScale="145" zoomScaleNormal="100" zoomScaleSheetLayoutView="145" workbookViewId="0">
      <selection activeCell="G222" sqref="G222"/>
    </sheetView>
  </sheetViews>
  <sheetFormatPr defaultColWidth="9.140625" defaultRowHeight="12.75" x14ac:dyDescent="0.2"/>
  <cols>
    <col min="1" max="1" width="33.140625" style="659" customWidth="1"/>
    <col min="2" max="5" width="11.85546875" style="659" customWidth="1"/>
    <col min="6" max="6" width="9.140625" style="659"/>
    <col min="7" max="7" width="15.5703125" style="680" bestFit="1" customWidth="1"/>
    <col min="8" max="16384" width="9.140625" style="659"/>
  </cols>
  <sheetData>
    <row r="1" spans="1:5" ht="26.25" customHeight="1" x14ac:dyDescent="0.25">
      <c r="A1" s="658" t="s">
        <v>791</v>
      </c>
      <c r="B1" s="905" t="s">
        <v>1385</v>
      </c>
      <c r="C1" s="905"/>
      <c r="D1" s="905"/>
      <c r="E1" s="905"/>
    </row>
    <row r="2" spans="1:5" ht="14.25" thickBot="1" x14ac:dyDescent="0.3">
      <c r="D2" s="906" t="s">
        <v>792</v>
      </c>
      <c r="E2" s="906"/>
    </row>
    <row r="3" spans="1:5" ht="15" customHeight="1" thickBot="1" x14ac:dyDescent="0.25">
      <c r="A3" s="660" t="s">
        <v>793</v>
      </c>
      <c r="B3" s="661" t="s">
        <v>794</v>
      </c>
      <c r="C3" s="661" t="s">
        <v>795</v>
      </c>
      <c r="D3" s="661" t="s">
        <v>796</v>
      </c>
      <c r="E3" s="662" t="s">
        <v>254</v>
      </c>
    </row>
    <row r="4" spans="1:5" x14ac:dyDescent="0.2">
      <c r="A4" s="663" t="s">
        <v>797</v>
      </c>
      <c r="B4" s="664"/>
      <c r="C4" s="664"/>
      <c r="D4" s="664"/>
      <c r="E4" s="665">
        <f>SUM(B4:D4)</f>
        <v>0</v>
      </c>
    </row>
    <row r="5" spans="1:5" x14ac:dyDescent="0.2">
      <c r="A5" s="666" t="s">
        <v>798</v>
      </c>
      <c r="B5" s="667"/>
      <c r="C5" s="667"/>
      <c r="D5" s="667"/>
      <c r="E5" s="668">
        <f>SUM(B5:D5)</f>
        <v>0</v>
      </c>
    </row>
    <row r="6" spans="1:5" x14ac:dyDescent="0.2">
      <c r="A6" s="669" t="s">
        <v>799</v>
      </c>
      <c r="B6" s="670">
        <v>223488000</v>
      </c>
      <c r="C6" s="670"/>
      <c r="D6" s="670"/>
      <c r="E6" s="671">
        <f>SUM(B6:D6)</f>
        <v>223488000</v>
      </c>
    </row>
    <row r="7" spans="1:5" x14ac:dyDescent="0.2">
      <c r="A7" s="669" t="s">
        <v>800</v>
      </c>
      <c r="B7" s="670"/>
      <c r="C7" s="670"/>
      <c r="D7" s="670"/>
      <c r="E7" s="671">
        <f>SUM(B7:D7)</f>
        <v>0</v>
      </c>
    </row>
    <row r="8" spans="1:5" x14ac:dyDescent="0.2">
      <c r="A8" s="669" t="s">
        <v>801</v>
      </c>
      <c r="B8" s="670"/>
      <c r="C8" s="670"/>
      <c r="D8" s="670"/>
      <c r="E8" s="671">
        <f>SUM(B8:D8)</f>
        <v>0</v>
      </c>
    </row>
    <row r="9" spans="1:5" ht="13.5" thickBot="1" x14ac:dyDescent="0.25">
      <c r="A9" s="669" t="s">
        <v>802</v>
      </c>
      <c r="B9" s="670"/>
      <c r="C9" s="670"/>
      <c r="D9" s="670"/>
      <c r="E9" s="671"/>
    </row>
    <row r="10" spans="1:5" ht="13.5" thickBot="1" x14ac:dyDescent="0.25">
      <c r="A10" s="672" t="s">
        <v>803</v>
      </c>
      <c r="B10" s="673">
        <f>B4+SUM(B6:B9)</f>
        <v>223488000</v>
      </c>
      <c r="C10" s="673">
        <f>C4+SUM(C6:C9)</f>
        <v>0</v>
      </c>
      <c r="D10" s="673">
        <f>D4+SUM(D6:D9)</f>
        <v>0</v>
      </c>
      <c r="E10" s="674">
        <f>E4+SUM(E6:E9)</f>
        <v>223488000</v>
      </c>
    </row>
    <row r="11" spans="1:5" ht="13.5" thickBot="1" x14ac:dyDescent="0.25">
      <c r="A11" s="675"/>
      <c r="B11" s="675"/>
      <c r="C11" s="675"/>
      <c r="D11" s="675"/>
      <c r="E11" s="675"/>
    </row>
    <row r="12" spans="1:5" ht="15" customHeight="1" thickBot="1" x14ac:dyDescent="0.25">
      <c r="A12" s="660" t="s">
        <v>804</v>
      </c>
      <c r="B12" s="661" t="s">
        <v>794</v>
      </c>
      <c r="C12" s="661" t="s">
        <v>795</v>
      </c>
      <c r="D12" s="661" t="s">
        <v>796</v>
      </c>
      <c r="E12" s="662" t="s">
        <v>254</v>
      </c>
    </row>
    <row r="13" spans="1:5" x14ac:dyDescent="0.2">
      <c r="A13" s="663" t="s">
        <v>805</v>
      </c>
      <c r="B13" s="664"/>
      <c r="C13" s="664"/>
      <c r="D13" s="664"/>
      <c r="E13" s="665">
        <f t="shared" ref="E13:E19" si="0">SUM(B13:D13)</f>
        <v>0</v>
      </c>
    </row>
    <row r="14" spans="1:5" x14ac:dyDescent="0.2">
      <c r="A14" s="676" t="s">
        <v>806</v>
      </c>
      <c r="B14" s="670">
        <v>206633000</v>
      </c>
      <c r="C14" s="670"/>
      <c r="D14" s="670"/>
      <c r="E14" s="671">
        <f t="shared" si="0"/>
        <v>206633000</v>
      </c>
    </row>
    <row r="15" spans="1:5" x14ac:dyDescent="0.2">
      <c r="A15" s="669" t="s">
        <v>807</v>
      </c>
      <c r="B15" s="670">
        <v>16855000</v>
      </c>
      <c r="C15" s="670"/>
      <c r="D15" s="670"/>
      <c r="E15" s="671">
        <f t="shared" si="0"/>
        <v>16855000</v>
      </c>
    </row>
    <row r="16" spans="1:5" x14ac:dyDescent="0.2">
      <c r="A16" s="669" t="s">
        <v>808</v>
      </c>
      <c r="B16" s="670"/>
      <c r="C16" s="670"/>
      <c r="D16" s="670"/>
      <c r="E16" s="671">
        <f t="shared" si="0"/>
        <v>0</v>
      </c>
    </row>
    <row r="17" spans="1:5" x14ac:dyDescent="0.2">
      <c r="A17" s="677"/>
      <c r="B17" s="670"/>
      <c r="C17" s="670"/>
      <c r="D17" s="670"/>
      <c r="E17" s="671">
        <f t="shared" si="0"/>
        <v>0</v>
      </c>
    </row>
    <row r="18" spans="1:5" x14ac:dyDescent="0.2">
      <c r="A18" s="677"/>
      <c r="B18" s="670"/>
      <c r="C18" s="670"/>
      <c r="D18" s="670"/>
      <c r="E18" s="671">
        <f t="shared" si="0"/>
        <v>0</v>
      </c>
    </row>
    <row r="19" spans="1:5" ht="13.5" thickBot="1" x14ac:dyDescent="0.25">
      <c r="A19" s="678"/>
      <c r="B19" s="679"/>
      <c r="C19" s="679"/>
      <c r="D19" s="679"/>
      <c r="E19" s="671">
        <f t="shared" si="0"/>
        <v>0</v>
      </c>
    </row>
    <row r="20" spans="1:5" ht="13.5" thickBot="1" x14ac:dyDescent="0.25">
      <c r="A20" s="672" t="s">
        <v>288</v>
      </c>
      <c r="B20" s="673">
        <f>SUM(B13:B19)</f>
        <v>223488000</v>
      </c>
      <c r="C20" s="673">
        <f>SUM(C13:C19)</f>
        <v>0</v>
      </c>
      <c r="D20" s="673">
        <f>SUM(D13:D19)</f>
        <v>0</v>
      </c>
      <c r="E20" s="674">
        <f>SUM(E13:E19)</f>
        <v>223488000</v>
      </c>
    </row>
    <row r="22" spans="1:5" ht="27.75" customHeight="1" x14ac:dyDescent="0.25">
      <c r="A22" s="658" t="s">
        <v>791</v>
      </c>
      <c r="B22" s="905" t="s">
        <v>1386</v>
      </c>
      <c r="C22" s="905"/>
      <c r="D22" s="905"/>
      <c r="E22" s="905"/>
    </row>
    <row r="23" spans="1:5" ht="14.25" thickBot="1" x14ac:dyDescent="0.3">
      <c r="D23" s="906" t="s">
        <v>792</v>
      </c>
      <c r="E23" s="906"/>
    </row>
    <row r="24" spans="1:5" ht="15" customHeight="1" thickBot="1" x14ac:dyDescent="0.25">
      <c r="A24" s="660" t="s">
        <v>793</v>
      </c>
      <c r="B24" s="661" t="s">
        <v>794</v>
      </c>
      <c r="C24" s="661" t="s">
        <v>795</v>
      </c>
      <c r="D24" s="661" t="s">
        <v>796</v>
      </c>
      <c r="E24" s="662" t="s">
        <v>254</v>
      </c>
    </row>
    <row r="25" spans="1:5" x14ac:dyDescent="0.2">
      <c r="A25" s="663" t="s">
        <v>797</v>
      </c>
      <c r="B25" s="664"/>
      <c r="C25" s="664"/>
      <c r="D25" s="664"/>
      <c r="E25" s="665">
        <f>SUM(B25:D25)</f>
        <v>0</v>
      </c>
    </row>
    <row r="26" spans="1:5" x14ac:dyDescent="0.2">
      <c r="A26" s="666" t="s">
        <v>798</v>
      </c>
      <c r="B26" s="667"/>
      <c r="C26" s="667"/>
      <c r="D26" s="667"/>
      <c r="E26" s="668">
        <f>SUM(B26:D26)</f>
        <v>0</v>
      </c>
    </row>
    <row r="27" spans="1:5" x14ac:dyDescent="0.2">
      <c r="A27" s="669" t="s">
        <v>799</v>
      </c>
      <c r="B27" s="670">
        <v>57833000</v>
      </c>
      <c r="C27" s="670"/>
      <c r="D27" s="670"/>
      <c r="E27" s="671">
        <f>SUM(B27:D27)</f>
        <v>57833000</v>
      </c>
    </row>
    <row r="28" spans="1:5" x14ac:dyDescent="0.2">
      <c r="A28" s="669" t="s">
        <v>800</v>
      </c>
      <c r="B28" s="670"/>
      <c r="C28" s="670"/>
      <c r="D28" s="670"/>
      <c r="E28" s="671">
        <f>SUM(B28:D28)</f>
        <v>0</v>
      </c>
    </row>
    <row r="29" spans="1:5" x14ac:dyDescent="0.2">
      <c r="A29" s="669" t="s">
        <v>801</v>
      </c>
      <c r="B29" s="670"/>
      <c r="C29" s="670"/>
      <c r="D29" s="670"/>
      <c r="E29" s="671">
        <f>SUM(B29:D29)</f>
        <v>0</v>
      </c>
    </row>
    <row r="30" spans="1:5" ht="13.5" thickBot="1" x14ac:dyDescent="0.25">
      <c r="A30" s="669" t="s">
        <v>802</v>
      </c>
      <c r="B30" s="670"/>
      <c r="C30" s="670"/>
      <c r="D30" s="670"/>
      <c r="E30" s="671"/>
    </row>
    <row r="31" spans="1:5" ht="13.5" thickBot="1" x14ac:dyDescent="0.25">
      <c r="A31" s="672" t="s">
        <v>803</v>
      </c>
      <c r="B31" s="673">
        <f>B25+SUM(B27:B30)</f>
        <v>57833000</v>
      </c>
      <c r="C31" s="673">
        <f>C25+SUM(C27:C30)</f>
        <v>0</v>
      </c>
      <c r="D31" s="673">
        <f>D25+SUM(D27:D30)</f>
        <v>0</v>
      </c>
      <c r="E31" s="674">
        <f>E25+SUM(E27:E30)</f>
        <v>57833000</v>
      </c>
    </row>
    <row r="32" spans="1:5" ht="13.5" thickBot="1" x14ac:dyDescent="0.25">
      <c r="A32" s="675"/>
      <c r="B32" s="675"/>
      <c r="C32" s="675"/>
      <c r="D32" s="675"/>
      <c r="E32" s="675"/>
    </row>
    <row r="33" spans="1:5" ht="15" customHeight="1" thickBot="1" x14ac:dyDescent="0.25">
      <c r="A33" s="660" t="s">
        <v>804</v>
      </c>
      <c r="B33" s="661" t="s">
        <v>794</v>
      </c>
      <c r="C33" s="661" t="s">
        <v>795</v>
      </c>
      <c r="D33" s="661" t="s">
        <v>796</v>
      </c>
      <c r="E33" s="662" t="s">
        <v>254</v>
      </c>
    </row>
    <row r="34" spans="1:5" x14ac:dyDescent="0.2">
      <c r="A34" s="663" t="s">
        <v>805</v>
      </c>
      <c r="B34" s="664"/>
      <c r="C34" s="664"/>
      <c r="D34" s="664"/>
      <c r="E34" s="665">
        <f t="shared" ref="E34:E40" si="1">SUM(B34:D34)</f>
        <v>0</v>
      </c>
    </row>
    <row r="35" spans="1:5" x14ac:dyDescent="0.2">
      <c r="A35" s="676" t="s">
        <v>806</v>
      </c>
      <c r="B35" s="670">
        <v>52377000</v>
      </c>
      <c r="C35" s="670"/>
      <c r="D35" s="670"/>
      <c r="E35" s="671">
        <f t="shared" si="1"/>
        <v>52377000</v>
      </c>
    </row>
    <row r="36" spans="1:5" x14ac:dyDescent="0.2">
      <c r="A36" s="669" t="s">
        <v>807</v>
      </c>
      <c r="B36" s="670">
        <v>5456000</v>
      </c>
      <c r="C36" s="670"/>
      <c r="D36" s="670"/>
      <c r="E36" s="671">
        <f t="shared" si="1"/>
        <v>5456000</v>
      </c>
    </row>
    <row r="37" spans="1:5" x14ac:dyDescent="0.2">
      <c r="A37" s="669" t="s">
        <v>808</v>
      </c>
      <c r="B37" s="670"/>
      <c r="C37" s="670"/>
      <c r="D37" s="670"/>
      <c r="E37" s="671">
        <f t="shared" si="1"/>
        <v>0</v>
      </c>
    </row>
    <row r="38" spans="1:5" x14ac:dyDescent="0.2">
      <c r="A38" s="677"/>
      <c r="B38" s="670"/>
      <c r="C38" s="670"/>
      <c r="D38" s="670"/>
      <c r="E38" s="671">
        <f t="shared" si="1"/>
        <v>0</v>
      </c>
    </row>
    <row r="39" spans="1:5" x14ac:dyDescent="0.2">
      <c r="A39" s="677"/>
      <c r="B39" s="670"/>
      <c r="C39" s="670"/>
      <c r="D39" s="670"/>
      <c r="E39" s="671">
        <f t="shared" si="1"/>
        <v>0</v>
      </c>
    </row>
    <row r="40" spans="1:5" ht="13.5" thickBot="1" x14ac:dyDescent="0.25">
      <c r="A40" s="678"/>
      <c r="B40" s="679"/>
      <c r="C40" s="679"/>
      <c r="D40" s="679"/>
      <c r="E40" s="671">
        <f t="shared" si="1"/>
        <v>0</v>
      </c>
    </row>
    <row r="41" spans="1:5" ht="13.5" thickBot="1" x14ac:dyDescent="0.25">
      <c r="A41" s="672" t="s">
        <v>288</v>
      </c>
      <c r="B41" s="673">
        <f>SUM(B34:B40)</f>
        <v>57833000</v>
      </c>
      <c r="C41" s="673">
        <f>SUM(C34:C40)</f>
        <v>0</v>
      </c>
      <c r="D41" s="673">
        <f>SUM(D34:D40)</f>
        <v>0</v>
      </c>
      <c r="E41" s="674">
        <f>SUM(E34:E40)</f>
        <v>57833000</v>
      </c>
    </row>
    <row r="43" spans="1:5" ht="30" customHeight="1" x14ac:dyDescent="0.25">
      <c r="A43" s="658" t="s">
        <v>791</v>
      </c>
      <c r="B43" s="905" t="s">
        <v>1387</v>
      </c>
      <c r="C43" s="905"/>
      <c r="D43" s="905"/>
      <c r="E43" s="905"/>
    </row>
    <row r="44" spans="1:5" ht="14.25" thickBot="1" x14ac:dyDescent="0.3">
      <c r="D44" s="906" t="s">
        <v>792</v>
      </c>
      <c r="E44" s="906"/>
    </row>
    <row r="45" spans="1:5" ht="15" customHeight="1" thickBot="1" x14ac:dyDescent="0.25">
      <c r="A45" s="660" t="s">
        <v>793</v>
      </c>
      <c r="B45" s="661" t="s">
        <v>794</v>
      </c>
      <c r="C45" s="661" t="s">
        <v>795</v>
      </c>
      <c r="D45" s="661" t="s">
        <v>796</v>
      </c>
      <c r="E45" s="662" t="s">
        <v>254</v>
      </c>
    </row>
    <row r="46" spans="1:5" x14ac:dyDescent="0.2">
      <c r="A46" s="663" t="s">
        <v>797</v>
      </c>
      <c r="B46" s="664"/>
      <c r="C46" s="664"/>
      <c r="D46" s="664"/>
      <c r="E46" s="665">
        <f>SUM(B46:D46)</f>
        <v>0</v>
      </c>
    </row>
    <row r="47" spans="1:5" x14ac:dyDescent="0.2">
      <c r="A47" s="666" t="s">
        <v>798</v>
      </c>
      <c r="B47" s="667"/>
      <c r="C47" s="667"/>
      <c r="D47" s="667"/>
      <c r="E47" s="668">
        <f>SUM(B47:D47)</f>
        <v>0</v>
      </c>
    </row>
    <row r="48" spans="1:5" x14ac:dyDescent="0.2">
      <c r="A48" s="669" t="s">
        <v>799</v>
      </c>
      <c r="B48" s="670">
        <v>67827000</v>
      </c>
      <c r="C48" s="670">
        <v>151374000</v>
      </c>
      <c r="D48" s="670"/>
      <c r="E48" s="671">
        <f>SUM(B48:D48)</f>
        <v>219201000</v>
      </c>
    </row>
    <row r="49" spans="1:5" x14ac:dyDescent="0.2">
      <c r="A49" s="669" t="s">
        <v>800</v>
      </c>
      <c r="B49" s="670"/>
      <c r="C49" s="670"/>
      <c r="D49" s="670"/>
      <c r="E49" s="671">
        <f>SUM(B49:D49)</f>
        <v>0</v>
      </c>
    </row>
    <row r="50" spans="1:5" x14ac:dyDescent="0.2">
      <c r="A50" s="669" t="s">
        <v>801</v>
      </c>
      <c r="B50" s="670"/>
      <c r="C50" s="670"/>
      <c r="D50" s="670"/>
      <c r="E50" s="671">
        <f>SUM(B50:D50)</f>
        <v>0</v>
      </c>
    </row>
    <row r="51" spans="1:5" ht="13.5" thickBot="1" x14ac:dyDescent="0.25">
      <c r="A51" s="669" t="s">
        <v>802</v>
      </c>
      <c r="B51" s="670"/>
      <c r="C51" s="670"/>
      <c r="D51" s="670"/>
      <c r="E51" s="671"/>
    </row>
    <row r="52" spans="1:5" ht="13.5" thickBot="1" x14ac:dyDescent="0.25">
      <c r="A52" s="672" t="s">
        <v>803</v>
      </c>
      <c r="B52" s="673">
        <f>B46+SUM(B48:B51)</f>
        <v>67827000</v>
      </c>
      <c r="C52" s="673">
        <f>C46+SUM(C48:C51)</f>
        <v>151374000</v>
      </c>
      <c r="D52" s="673">
        <f>D46+SUM(D48:D51)</f>
        <v>0</v>
      </c>
      <c r="E52" s="674">
        <f>E46+SUM(E48:E51)</f>
        <v>219201000</v>
      </c>
    </row>
    <row r="53" spans="1:5" ht="13.5" thickBot="1" x14ac:dyDescent="0.25">
      <c r="A53" s="675"/>
      <c r="B53" s="675"/>
      <c r="C53" s="675"/>
      <c r="D53" s="675"/>
      <c r="E53" s="675"/>
    </row>
    <row r="54" spans="1:5" ht="15" customHeight="1" thickBot="1" x14ac:dyDescent="0.25">
      <c r="A54" s="660" t="s">
        <v>804</v>
      </c>
      <c r="B54" s="661" t="s">
        <v>794</v>
      </c>
      <c r="C54" s="661" t="s">
        <v>795</v>
      </c>
      <c r="D54" s="661" t="s">
        <v>796</v>
      </c>
      <c r="E54" s="662" t="s">
        <v>254</v>
      </c>
    </row>
    <row r="55" spans="1:5" x14ac:dyDescent="0.2">
      <c r="A55" s="663" t="s">
        <v>805</v>
      </c>
      <c r="B55" s="664"/>
      <c r="C55" s="664"/>
      <c r="D55" s="664"/>
      <c r="E55" s="665">
        <f t="shared" ref="E55:E61" si="2">SUM(B55:D55)</f>
        <v>0</v>
      </c>
    </row>
    <row r="56" spans="1:5" x14ac:dyDescent="0.2">
      <c r="A56" s="676" t="s">
        <v>806</v>
      </c>
      <c r="B56" s="670">
        <v>54514000</v>
      </c>
      <c r="C56" s="670">
        <v>151374000</v>
      </c>
      <c r="D56" s="670"/>
      <c r="E56" s="671">
        <f t="shared" si="2"/>
        <v>205888000</v>
      </c>
    </row>
    <row r="57" spans="1:5" x14ac:dyDescent="0.2">
      <c r="A57" s="669" t="s">
        <v>807</v>
      </c>
      <c r="B57" s="670">
        <v>13313000</v>
      </c>
      <c r="C57" s="670"/>
      <c r="D57" s="670"/>
      <c r="E57" s="671">
        <f t="shared" si="2"/>
        <v>13313000</v>
      </c>
    </row>
    <row r="58" spans="1:5" x14ac:dyDescent="0.2">
      <c r="A58" s="669" t="s">
        <v>808</v>
      </c>
      <c r="B58" s="670"/>
      <c r="C58" s="670"/>
      <c r="D58" s="670"/>
      <c r="E58" s="671">
        <f t="shared" si="2"/>
        <v>0</v>
      </c>
    </row>
    <row r="59" spans="1:5" x14ac:dyDescent="0.2">
      <c r="A59" s="677"/>
      <c r="B59" s="670"/>
      <c r="C59" s="670"/>
      <c r="D59" s="670"/>
      <c r="E59" s="671">
        <f t="shared" si="2"/>
        <v>0</v>
      </c>
    </row>
    <row r="60" spans="1:5" x14ac:dyDescent="0.2">
      <c r="A60" s="677"/>
      <c r="B60" s="670"/>
      <c r="C60" s="670"/>
      <c r="D60" s="670"/>
      <c r="E60" s="671">
        <f t="shared" si="2"/>
        <v>0</v>
      </c>
    </row>
    <row r="61" spans="1:5" ht="13.5" thickBot="1" x14ac:dyDescent="0.25">
      <c r="A61" s="678"/>
      <c r="B61" s="679"/>
      <c r="C61" s="679"/>
      <c r="D61" s="679"/>
      <c r="E61" s="671">
        <f t="shared" si="2"/>
        <v>0</v>
      </c>
    </row>
    <row r="62" spans="1:5" ht="13.5" thickBot="1" x14ac:dyDescent="0.25">
      <c r="A62" s="672" t="s">
        <v>288</v>
      </c>
      <c r="B62" s="673">
        <f>SUM(B55:B61)</f>
        <v>67827000</v>
      </c>
      <c r="C62" s="673">
        <f>SUM(C55:C61)</f>
        <v>151374000</v>
      </c>
      <c r="D62" s="673">
        <f>SUM(D55:D61)</f>
        <v>0</v>
      </c>
      <c r="E62" s="674">
        <f>SUM(E55:E61)</f>
        <v>219201000</v>
      </c>
    </row>
    <row r="64" spans="1:5" ht="15.75" x14ac:dyDescent="0.25">
      <c r="A64" s="658" t="s">
        <v>791</v>
      </c>
      <c r="B64" s="907" t="s">
        <v>1388</v>
      </c>
      <c r="C64" s="907"/>
      <c r="D64" s="907"/>
      <c r="E64" s="907"/>
    </row>
    <row r="65" spans="1:5" ht="14.25" thickBot="1" x14ac:dyDescent="0.3">
      <c r="D65" s="906" t="s">
        <v>792</v>
      </c>
      <c r="E65" s="906"/>
    </row>
    <row r="66" spans="1:5" ht="15" customHeight="1" thickBot="1" x14ac:dyDescent="0.25">
      <c r="A66" s="660" t="s">
        <v>793</v>
      </c>
      <c r="B66" s="661" t="s">
        <v>794</v>
      </c>
      <c r="C66" s="661" t="s">
        <v>795</v>
      </c>
      <c r="D66" s="661" t="s">
        <v>796</v>
      </c>
      <c r="E66" s="662" t="s">
        <v>254</v>
      </c>
    </row>
    <row r="67" spans="1:5" x14ac:dyDescent="0.2">
      <c r="A67" s="663" t="s">
        <v>797</v>
      </c>
      <c r="B67" s="664"/>
      <c r="C67" s="664"/>
      <c r="D67" s="664"/>
      <c r="E67" s="665">
        <f>SUM(B67:D67)</f>
        <v>0</v>
      </c>
    </row>
    <row r="68" spans="1:5" x14ac:dyDescent="0.2">
      <c r="A68" s="666" t="s">
        <v>798</v>
      </c>
      <c r="B68" s="667"/>
      <c r="C68" s="667"/>
      <c r="D68" s="667"/>
      <c r="E68" s="668">
        <f>SUM(B68:D68)</f>
        <v>0</v>
      </c>
    </row>
    <row r="69" spans="1:5" x14ac:dyDescent="0.2">
      <c r="A69" s="669" t="s">
        <v>799</v>
      </c>
      <c r="B69" s="670">
        <v>89171000</v>
      </c>
      <c r="C69" s="670"/>
      <c r="D69" s="670"/>
      <c r="E69" s="671">
        <f>SUM(B69:D69)</f>
        <v>89171000</v>
      </c>
    </row>
    <row r="70" spans="1:5" x14ac:dyDescent="0.2">
      <c r="A70" s="669" t="s">
        <v>800</v>
      </c>
      <c r="B70" s="670"/>
      <c r="C70" s="670"/>
      <c r="D70" s="670"/>
      <c r="E70" s="671">
        <f>SUM(B70:D70)</f>
        <v>0</v>
      </c>
    </row>
    <row r="71" spans="1:5" x14ac:dyDescent="0.2">
      <c r="A71" s="669" t="s">
        <v>801</v>
      </c>
      <c r="B71" s="670"/>
      <c r="C71" s="670"/>
      <c r="D71" s="670"/>
      <c r="E71" s="671">
        <f>SUM(B71:D71)</f>
        <v>0</v>
      </c>
    </row>
    <row r="72" spans="1:5" ht="13.5" thickBot="1" x14ac:dyDescent="0.25">
      <c r="A72" s="669" t="s">
        <v>802</v>
      </c>
      <c r="B72" s="670"/>
      <c r="C72" s="670"/>
      <c r="D72" s="670"/>
      <c r="E72" s="671"/>
    </row>
    <row r="73" spans="1:5" ht="13.5" thickBot="1" x14ac:dyDescent="0.25">
      <c r="A73" s="672" t="s">
        <v>803</v>
      </c>
      <c r="B73" s="673">
        <f>B67+SUM(B69:B72)</f>
        <v>89171000</v>
      </c>
      <c r="C73" s="673">
        <f>C67+SUM(C69:C72)</f>
        <v>0</v>
      </c>
      <c r="D73" s="673">
        <f>D67+SUM(D69:D72)</f>
        <v>0</v>
      </c>
      <c r="E73" s="674">
        <f>E67+SUM(E69:E72)</f>
        <v>89171000</v>
      </c>
    </row>
    <row r="74" spans="1:5" ht="13.5" thickBot="1" x14ac:dyDescent="0.25">
      <c r="A74" s="675"/>
      <c r="B74" s="675"/>
      <c r="C74" s="675"/>
      <c r="D74" s="675"/>
      <c r="E74" s="675"/>
    </row>
    <row r="75" spans="1:5" ht="15" customHeight="1" thickBot="1" x14ac:dyDescent="0.25">
      <c r="A75" s="660" t="s">
        <v>804</v>
      </c>
      <c r="B75" s="661" t="s">
        <v>794</v>
      </c>
      <c r="C75" s="661" t="s">
        <v>795</v>
      </c>
      <c r="D75" s="661" t="s">
        <v>796</v>
      </c>
      <c r="E75" s="662" t="s">
        <v>254</v>
      </c>
    </row>
    <row r="76" spans="1:5" x14ac:dyDescent="0.2">
      <c r="A76" s="663" t="s">
        <v>805</v>
      </c>
      <c r="B76" s="664"/>
      <c r="C76" s="664"/>
      <c r="D76" s="664"/>
      <c r="E76" s="665">
        <f t="shared" ref="E76:E82" si="3">SUM(B76:D76)</f>
        <v>0</v>
      </c>
    </row>
    <row r="77" spans="1:5" x14ac:dyDescent="0.2">
      <c r="A77" s="676" t="s">
        <v>806</v>
      </c>
      <c r="B77" s="670">
        <v>57028000</v>
      </c>
      <c r="C77" s="670"/>
      <c r="D77" s="670"/>
      <c r="E77" s="671">
        <f t="shared" si="3"/>
        <v>57028000</v>
      </c>
    </row>
    <row r="78" spans="1:5" x14ac:dyDescent="0.2">
      <c r="A78" s="669" t="s">
        <v>807</v>
      </c>
      <c r="B78" s="670">
        <v>32143000</v>
      </c>
      <c r="C78" s="670"/>
      <c r="D78" s="670"/>
      <c r="E78" s="671">
        <f t="shared" si="3"/>
        <v>32143000</v>
      </c>
    </row>
    <row r="79" spans="1:5" x14ac:dyDescent="0.2">
      <c r="A79" s="669" t="s">
        <v>808</v>
      </c>
      <c r="B79" s="670"/>
      <c r="C79" s="670"/>
      <c r="D79" s="670"/>
      <c r="E79" s="671">
        <f t="shared" si="3"/>
        <v>0</v>
      </c>
    </row>
    <row r="80" spans="1:5" x14ac:dyDescent="0.2">
      <c r="A80" s="677"/>
      <c r="B80" s="670"/>
      <c r="C80" s="670"/>
      <c r="D80" s="670"/>
      <c r="E80" s="671">
        <f t="shared" si="3"/>
        <v>0</v>
      </c>
    </row>
    <row r="81" spans="1:5" x14ac:dyDescent="0.2">
      <c r="A81" s="677"/>
      <c r="B81" s="670"/>
      <c r="C81" s="670"/>
      <c r="D81" s="670"/>
      <c r="E81" s="671">
        <f t="shared" si="3"/>
        <v>0</v>
      </c>
    </row>
    <row r="82" spans="1:5" ht="13.5" thickBot="1" x14ac:dyDescent="0.25">
      <c r="A82" s="678"/>
      <c r="B82" s="679"/>
      <c r="C82" s="679"/>
      <c r="D82" s="679"/>
      <c r="E82" s="671">
        <f t="shared" si="3"/>
        <v>0</v>
      </c>
    </row>
    <row r="83" spans="1:5" ht="13.5" thickBot="1" x14ac:dyDescent="0.25">
      <c r="A83" s="672" t="s">
        <v>288</v>
      </c>
      <c r="B83" s="673">
        <f>SUM(B76:B82)</f>
        <v>89171000</v>
      </c>
      <c r="C83" s="673">
        <f>SUM(C76:C82)</f>
        <v>0</v>
      </c>
      <c r="D83" s="673">
        <f>SUM(D76:D82)</f>
        <v>0</v>
      </c>
      <c r="E83" s="674">
        <f>SUM(E76:E82)</f>
        <v>89171000</v>
      </c>
    </row>
    <row r="85" spans="1:5" ht="25.5" customHeight="1" x14ac:dyDescent="0.25">
      <c r="A85" s="658" t="s">
        <v>791</v>
      </c>
      <c r="B85" s="908" t="s">
        <v>1389</v>
      </c>
      <c r="C85" s="908"/>
      <c r="D85" s="908"/>
      <c r="E85" s="908"/>
    </row>
    <row r="86" spans="1:5" ht="14.25" thickBot="1" x14ac:dyDescent="0.3">
      <c r="D86" s="906" t="s">
        <v>792</v>
      </c>
      <c r="E86" s="906"/>
    </row>
    <row r="87" spans="1:5" ht="15" customHeight="1" thickBot="1" x14ac:dyDescent="0.25">
      <c r="A87" s="660" t="s">
        <v>793</v>
      </c>
      <c r="B87" s="661" t="s">
        <v>794</v>
      </c>
      <c r="C87" s="661" t="s">
        <v>795</v>
      </c>
      <c r="D87" s="661" t="s">
        <v>796</v>
      </c>
      <c r="E87" s="662" t="s">
        <v>254</v>
      </c>
    </row>
    <row r="88" spans="1:5" x14ac:dyDescent="0.2">
      <c r="A88" s="663" t="s">
        <v>797</v>
      </c>
      <c r="B88" s="664"/>
      <c r="C88" s="664"/>
      <c r="D88" s="664"/>
      <c r="E88" s="665">
        <f>SUM(B88:D88)</f>
        <v>0</v>
      </c>
    </row>
    <row r="89" spans="1:5" x14ac:dyDescent="0.2">
      <c r="A89" s="666" t="s">
        <v>798</v>
      </c>
      <c r="B89" s="667"/>
      <c r="C89" s="667"/>
      <c r="D89" s="667"/>
      <c r="E89" s="668">
        <f>SUM(B89:D89)</f>
        <v>0</v>
      </c>
    </row>
    <row r="90" spans="1:5" x14ac:dyDescent="0.2">
      <c r="A90" s="669" t="s">
        <v>799</v>
      </c>
      <c r="B90" s="670">
        <v>235523000</v>
      </c>
      <c r="C90" s="670">
        <v>90606000</v>
      </c>
      <c r="D90" s="670"/>
      <c r="E90" s="671">
        <f>SUM(B90:D90)</f>
        <v>326129000</v>
      </c>
    </row>
    <row r="91" spans="1:5" x14ac:dyDescent="0.2">
      <c r="A91" s="669" t="s">
        <v>800</v>
      </c>
      <c r="B91" s="670"/>
      <c r="C91" s="670"/>
      <c r="D91" s="670"/>
      <c r="E91" s="671">
        <f>SUM(B91:D91)</f>
        <v>0</v>
      </c>
    </row>
    <row r="92" spans="1:5" x14ac:dyDescent="0.2">
      <c r="A92" s="669" t="s">
        <v>801</v>
      </c>
      <c r="B92" s="670"/>
      <c r="C92" s="670"/>
      <c r="D92" s="670"/>
      <c r="E92" s="671">
        <f>SUM(B92:D92)</f>
        <v>0</v>
      </c>
    </row>
    <row r="93" spans="1:5" ht="13.5" thickBot="1" x14ac:dyDescent="0.25">
      <c r="A93" s="669" t="s">
        <v>802</v>
      </c>
      <c r="B93" s="670"/>
      <c r="C93" s="670"/>
      <c r="D93" s="670"/>
      <c r="E93" s="671"/>
    </row>
    <row r="94" spans="1:5" ht="13.5" thickBot="1" x14ac:dyDescent="0.25">
      <c r="A94" s="672" t="s">
        <v>803</v>
      </c>
      <c r="B94" s="673">
        <f>B88+SUM(B90:B93)</f>
        <v>235523000</v>
      </c>
      <c r="C94" s="673">
        <f>C88+SUM(C90:C93)</f>
        <v>90606000</v>
      </c>
      <c r="D94" s="673">
        <f>D88+SUM(D90:D93)</f>
        <v>0</v>
      </c>
      <c r="E94" s="674">
        <f>E88+SUM(E90:E93)</f>
        <v>326129000</v>
      </c>
    </row>
    <row r="95" spans="1:5" ht="13.5" thickBot="1" x14ac:dyDescent="0.25">
      <c r="A95" s="675"/>
      <c r="B95" s="675"/>
      <c r="C95" s="675"/>
      <c r="D95" s="675"/>
      <c r="E95" s="675"/>
    </row>
    <row r="96" spans="1:5" ht="15" customHeight="1" thickBot="1" x14ac:dyDescent="0.25">
      <c r="A96" s="660" t="s">
        <v>804</v>
      </c>
      <c r="B96" s="661" t="s">
        <v>794</v>
      </c>
      <c r="C96" s="661" t="s">
        <v>795</v>
      </c>
      <c r="D96" s="661" t="s">
        <v>796</v>
      </c>
      <c r="E96" s="662" t="s">
        <v>254</v>
      </c>
    </row>
    <row r="97" spans="1:5" x14ac:dyDescent="0.2">
      <c r="A97" s="663" t="s">
        <v>805</v>
      </c>
      <c r="B97" s="664"/>
      <c r="C97" s="664"/>
      <c r="D97" s="664"/>
      <c r="E97" s="665">
        <f t="shared" ref="E97:E103" si="4">SUM(B97:D97)</f>
        <v>0</v>
      </c>
    </row>
    <row r="98" spans="1:5" x14ac:dyDescent="0.2">
      <c r="A98" s="676" t="s">
        <v>806</v>
      </c>
      <c r="B98" s="670">
        <v>220012000</v>
      </c>
      <c r="C98" s="670">
        <v>90606000</v>
      </c>
      <c r="D98" s="670"/>
      <c r="E98" s="671">
        <f t="shared" si="4"/>
        <v>310618000</v>
      </c>
    </row>
    <row r="99" spans="1:5" x14ac:dyDescent="0.2">
      <c r="A99" s="669" t="s">
        <v>807</v>
      </c>
      <c r="B99" s="670">
        <v>15511000</v>
      </c>
      <c r="C99" s="670"/>
      <c r="D99" s="670"/>
      <c r="E99" s="671">
        <f t="shared" si="4"/>
        <v>15511000</v>
      </c>
    </row>
    <row r="100" spans="1:5" x14ac:dyDescent="0.2">
      <c r="A100" s="669" t="s">
        <v>808</v>
      </c>
      <c r="B100" s="670"/>
      <c r="C100" s="670"/>
      <c r="D100" s="670"/>
      <c r="E100" s="671">
        <f t="shared" si="4"/>
        <v>0</v>
      </c>
    </row>
    <row r="101" spans="1:5" x14ac:dyDescent="0.2">
      <c r="A101" s="677"/>
      <c r="B101" s="670"/>
      <c r="C101" s="670"/>
      <c r="D101" s="670"/>
      <c r="E101" s="671">
        <f t="shared" si="4"/>
        <v>0</v>
      </c>
    </row>
    <row r="102" spans="1:5" x14ac:dyDescent="0.2">
      <c r="A102" s="677"/>
      <c r="B102" s="670"/>
      <c r="C102" s="670"/>
      <c r="D102" s="670"/>
      <c r="E102" s="671">
        <f t="shared" si="4"/>
        <v>0</v>
      </c>
    </row>
    <row r="103" spans="1:5" ht="13.5" thickBot="1" x14ac:dyDescent="0.25">
      <c r="A103" s="678"/>
      <c r="B103" s="679"/>
      <c r="C103" s="679"/>
      <c r="D103" s="679"/>
      <c r="E103" s="671">
        <f t="shared" si="4"/>
        <v>0</v>
      </c>
    </row>
    <row r="104" spans="1:5" ht="13.5" thickBot="1" x14ac:dyDescent="0.25">
      <c r="A104" s="672" t="s">
        <v>288</v>
      </c>
      <c r="B104" s="673">
        <f>SUM(B97:B103)</f>
        <v>235523000</v>
      </c>
      <c r="C104" s="673">
        <f>SUM(C97:C103)</f>
        <v>90606000</v>
      </c>
      <c r="D104" s="673">
        <f>SUM(D97:D103)</f>
        <v>0</v>
      </c>
      <c r="E104" s="674">
        <f>SUM(E97:E103)</f>
        <v>326129000</v>
      </c>
    </row>
    <row r="106" spans="1:5" ht="27.75" customHeight="1" x14ac:dyDescent="0.25">
      <c r="A106" s="658" t="s">
        <v>791</v>
      </c>
      <c r="B106" s="905" t="s">
        <v>1390</v>
      </c>
      <c r="C106" s="905"/>
      <c r="D106" s="905"/>
      <c r="E106" s="905"/>
    </row>
    <row r="107" spans="1:5" ht="14.25" thickBot="1" x14ac:dyDescent="0.3">
      <c r="D107" s="906" t="s">
        <v>792</v>
      </c>
      <c r="E107" s="906"/>
    </row>
    <row r="108" spans="1:5" ht="15" customHeight="1" thickBot="1" x14ac:dyDescent="0.25">
      <c r="A108" s="660" t="s">
        <v>793</v>
      </c>
      <c r="B108" s="661" t="s">
        <v>794</v>
      </c>
      <c r="C108" s="661" t="s">
        <v>795</v>
      </c>
      <c r="D108" s="661" t="s">
        <v>796</v>
      </c>
      <c r="E108" s="662" t="s">
        <v>254</v>
      </c>
    </row>
    <row r="109" spans="1:5" x14ac:dyDescent="0.2">
      <c r="A109" s="663" t="s">
        <v>797</v>
      </c>
      <c r="B109" s="664"/>
      <c r="C109" s="664"/>
      <c r="D109" s="664"/>
      <c r="E109" s="665">
        <f>SUM(B109:D109)</f>
        <v>0</v>
      </c>
    </row>
    <row r="110" spans="1:5" x14ac:dyDescent="0.2">
      <c r="A110" s="666" t="s">
        <v>798</v>
      </c>
      <c r="B110" s="667"/>
      <c r="C110" s="667"/>
      <c r="D110" s="667"/>
      <c r="E110" s="668">
        <f>SUM(B110:D110)</f>
        <v>0</v>
      </c>
    </row>
    <row r="111" spans="1:5" x14ac:dyDescent="0.2">
      <c r="A111" s="669" t="s">
        <v>799</v>
      </c>
      <c r="B111" s="670"/>
      <c r="C111" s="670"/>
      <c r="D111" s="670"/>
      <c r="E111" s="671">
        <f>SUM(B111:D111)</f>
        <v>0</v>
      </c>
    </row>
    <row r="112" spans="1:5" x14ac:dyDescent="0.2">
      <c r="A112" s="669" t="s">
        <v>800</v>
      </c>
      <c r="B112" s="670"/>
      <c r="C112" s="670"/>
      <c r="D112" s="670"/>
      <c r="E112" s="671">
        <f>SUM(B112:D112)</f>
        <v>0</v>
      </c>
    </row>
    <row r="113" spans="1:5" x14ac:dyDescent="0.2">
      <c r="A113" s="669" t="s">
        <v>801</v>
      </c>
      <c r="B113" s="670"/>
      <c r="C113" s="670"/>
      <c r="D113" s="670"/>
      <c r="E113" s="671">
        <f>SUM(B113:D113)</f>
        <v>0</v>
      </c>
    </row>
    <row r="114" spans="1:5" ht="13.5" thickBot="1" x14ac:dyDescent="0.25">
      <c r="A114" s="669" t="s">
        <v>802</v>
      </c>
      <c r="B114" s="670"/>
      <c r="C114" s="670"/>
      <c r="D114" s="670"/>
      <c r="E114" s="671"/>
    </row>
    <row r="115" spans="1:5" ht="13.5" thickBot="1" x14ac:dyDescent="0.25">
      <c r="A115" s="672" t="s">
        <v>803</v>
      </c>
      <c r="B115" s="673">
        <f>B109+SUM(B111:B114)</f>
        <v>0</v>
      </c>
      <c r="C115" s="673">
        <f>C109+SUM(C111:C114)</f>
        <v>0</v>
      </c>
      <c r="D115" s="673">
        <f>D109+SUM(D111:D114)</f>
        <v>0</v>
      </c>
      <c r="E115" s="674">
        <f>E109+SUM(E111:E114)</f>
        <v>0</v>
      </c>
    </row>
    <row r="116" spans="1:5" ht="13.5" thickBot="1" x14ac:dyDescent="0.25">
      <c r="A116" s="675"/>
      <c r="B116" s="675"/>
      <c r="C116" s="675"/>
      <c r="D116" s="675"/>
      <c r="E116" s="675"/>
    </row>
    <row r="117" spans="1:5" ht="15" customHeight="1" thickBot="1" x14ac:dyDescent="0.25">
      <c r="A117" s="660" t="s">
        <v>804</v>
      </c>
      <c r="B117" s="661" t="s">
        <v>794</v>
      </c>
      <c r="C117" s="661" t="s">
        <v>795</v>
      </c>
      <c r="D117" s="661" t="s">
        <v>796</v>
      </c>
      <c r="E117" s="662" t="s">
        <v>254</v>
      </c>
    </row>
    <row r="118" spans="1:5" x14ac:dyDescent="0.2">
      <c r="A118" s="663" t="s">
        <v>805</v>
      </c>
      <c r="B118" s="664">
        <v>1967000</v>
      </c>
      <c r="C118" s="664">
        <v>3508000</v>
      </c>
      <c r="D118" s="664"/>
      <c r="E118" s="665">
        <f t="shared" ref="E118:E124" si="5">SUM(B118:D118)</f>
        <v>5475000</v>
      </c>
    </row>
    <row r="119" spans="1:5" x14ac:dyDescent="0.2">
      <c r="A119" s="676" t="s">
        <v>806</v>
      </c>
      <c r="B119" s="670"/>
      <c r="C119" s="670"/>
      <c r="D119" s="670"/>
      <c r="E119" s="671">
        <f t="shared" si="5"/>
        <v>0</v>
      </c>
    </row>
    <row r="120" spans="1:5" x14ac:dyDescent="0.2">
      <c r="A120" s="669" t="s">
        <v>807</v>
      </c>
      <c r="B120" s="670"/>
      <c r="C120" s="670"/>
      <c r="D120" s="670"/>
      <c r="E120" s="671">
        <f t="shared" si="5"/>
        <v>0</v>
      </c>
    </row>
    <row r="121" spans="1:5" x14ac:dyDescent="0.2">
      <c r="A121" s="669" t="s">
        <v>808</v>
      </c>
      <c r="B121" s="670"/>
      <c r="C121" s="670"/>
      <c r="D121" s="670"/>
      <c r="E121" s="671">
        <f t="shared" si="5"/>
        <v>0</v>
      </c>
    </row>
    <row r="122" spans="1:5" x14ac:dyDescent="0.2">
      <c r="A122" s="677"/>
      <c r="B122" s="670"/>
      <c r="C122" s="670"/>
      <c r="D122" s="670"/>
      <c r="E122" s="671">
        <f t="shared" si="5"/>
        <v>0</v>
      </c>
    </row>
    <row r="123" spans="1:5" x14ac:dyDescent="0.2">
      <c r="A123" s="677"/>
      <c r="B123" s="670"/>
      <c r="C123" s="670"/>
      <c r="D123" s="670"/>
      <c r="E123" s="671">
        <f t="shared" si="5"/>
        <v>0</v>
      </c>
    </row>
    <row r="124" spans="1:5" ht="13.5" thickBot="1" x14ac:dyDescent="0.25">
      <c r="A124" s="678"/>
      <c r="B124" s="679"/>
      <c r="C124" s="679"/>
      <c r="D124" s="679"/>
      <c r="E124" s="671">
        <f t="shared" si="5"/>
        <v>0</v>
      </c>
    </row>
    <row r="125" spans="1:5" ht="13.5" thickBot="1" x14ac:dyDescent="0.25">
      <c r="A125" s="672" t="s">
        <v>288</v>
      </c>
      <c r="B125" s="673">
        <f>SUM(B118:B124)</f>
        <v>1967000</v>
      </c>
      <c r="C125" s="673">
        <f>SUM(C118:C124)</f>
        <v>3508000</v>
      </c>
      <c r="D125" s="673">
        <f>SUM(D118:D124)</f>
        <v>0</v>
      </c>
      <c r="E125" s="674">
        <f>SUM(E118:E124)</f>
        <v>5475000</v>
      </c>
    </row>
    <row r="126" spans="1:5" ht="15.75" x14ac:dyDescent="0.25">
      <c r="A126" s="658" t="s">
        <v>791</v>
      </c>
      <c r="B126" s="907" t="s">
        <v>1391</v>
      </c>
      <c r="C126" s="907"/>
      <c r="D126" s="907"/>
      <c r="E126" s="907"/>
    </row>
    <row r="127" spans="1:5" ht="14.25" thickBot="1" x14ac:dyDescent="0.3">
      <c r="D127" s="906" t="s">
        <v>792</v>
      </c>
      <c r="E127" s="906"/>
    </row>
    <row r="128" spans="1:5" ht="15" customHeight="1" thickBot="1" x14ac:dyDescent="0.25">
      <c r="A128" s="660" t="s">
        <v>793</v>
      </c>
      <c r="B128" s="661" t="s">
        <v>794</v>
      </c>
      <c r="C128" s="661" t="s">
        <v>795</v>
      </c>
      <c r="D128" s="661" t="s">
        <v>796</v>
      </c>
      <c r="E128" s="662" t="s">
        <v>254</v>
      </c>
    </row>
    <row r="129" spans="1:5" x14ac:dyDescent="0.2">
      <c r="A129" s="663" t="s">
        <v>797</v>
      </c>
      <c r="B129" s="664"/>
      <c r="C129" s="664"/>
      <c r="D129" s="664"/>
      <c r="E129" s="665">
        <f>SUM(B129:D129)</f>
        <v>0</v>
      </c>
    </row>
    <row r="130" spans="1:5" x14ac:dyDescent="0.2">
      <c r="A130" s="666" t="s">
        <v>798</v>
      </c>
      <c r="B130" s="667"/>
      <c r="C130" s="667"/>
      <c r="D130" s="667"/>
      <c r="E130" s="668">
        <f>SUM(B130:D130)</f>
        <v>0</v>
      </c>
    </row>
    <row r="131" spans="1:5" x14ac:dyDescent="0.2">
      <c r="A131" s="669" t="s">
        <v>799</v>
      </c>
      <c r="B131" s="670">
        <v>85893000</v>
      </c>
      <c r="C131" s="670"/>
      <c r="D131" s="670"/>
      <c r="E131" s="671">
        <f>SUM(B131:D131)</f>
        <v>85893000</v>
      </c>
    </row>
    <row r="132" spans="1:5" x14ac:dyDescent="0.2">
      <c r="A132" s="669" t="s">
        <v>800</v>
      </c>
      <c r="B132" s="670"/>
      <c r="C132" s="670"/>
      <c r="D132" s="670"/>
      <c r="E132" s="671">
        <f>SUM(B132:D132)</f>
        <v>0</v>
      </c>
    </row>
    <row r="133" spans="1:5" x14ac:dyDescent="0.2">
      <c r="A133" s="669" t="s">
        <v>801</v>
      </c>
      <c r="B133" s="670"/>
      <c r="C133" s="670"/>
      <c r="D133" s="670"/>
      <c r="E133" s="671">
        <f>SUM(B133:D133)</f>
        <v>0</v>
      </c>
    </row>
    <row r="134" spans="1:5" ht="13.5" thickBot="1" x14ac:dyDescent="0.25">
      <c r="A134" s="669" t="s">
        <v>802</v>
      </c>
      <c r="B134" s="670"/>
      <c r="C134" s="670"/>
      <c r="D134" s="670"/>
      <c r="E134" s="671"/>
    </row>
    <row r="135" spans="1:5" ht="13.5" thickBot="1" x14ac:dyDescent="0.25">
      <c r="A135" s="672" t="s">
        <v>803</v>
      </c>
      <c r="B135" s="673">
        <f>B129+SUM(B131:B134)</f>
        <v>85893000</v>
      </c>
      <c r="C135" s="673">
        <f>C129+SUM(C131:C134)</f>
        <v>0</v>
      </c>
      <c r="D135" s="673">
        <f>D129+SUM(D131:D134)</f>
        <v>0</v>
      </c>
      <c r="E135" s="674">
        <f>E129+SUM(E131:E134)</f>
        <v>85893000</v>
      </c>
    </row>
    <row r="136" spans="1:5" ht="13.5" thickBot="1" x14ac:dyDescent="0.25">
      <c r="A136" s="675"/>
      <c r="B136" s="675"/>
      <c r="C136" s="675"/>
      <c r="D136" s="675"/>
      <c r="E136" s="675"/>
    </row>
    <row r="137" spans="1:5" ht="15" customHeight="1" thickBot="1" x14ac:dyDescent="0.25">
      <c r="A137" s="660" t="s">
        <v>804</v>
      </c>
      <c r="B137" s="661" t="s">
        <v>794</v>
      </c>
      <c r="C137" s="661" t="s">
        <v>795</v>
      </c>
      <c r="D137" s="661" t="s">
        <v>796</v>
      </c>
      <c r="E137" s="662" t="s">
        <v>254</v>
      </c>
    </row>
    <row r="138" spans="1:5" x14ac:dyDescent="0.2">
      <c r="A138" s="663" t="s">
        <v>805</v>
      </c>
      <c r="B138" s="664"/>
      <c r="C138" s="664"/>
      <c r="D138" s="664"/>
      <c r="E138" s="665">
        <f t="shared" ref="E138:E144" si="6">SUM(B138:D138)</f>
        <v>0</v>
      </c>
    </row>
    <row r="139" spans="1:5" x14ac:dyDescent="0.2">
      <c r="A139" s="676" t="s">
        <v>806</v>
      </c>
      <c r="B139" s="670">
        <v>75790000</v>
      </c>
      <c r="C139" s="670"/>
      <c r="D139" s="670"/>
      <c r="E139" s="671">
        <f t="shared" si="6"/>
        <v>75790000</v>
      </c>
    </row>
    <row r="140" spans="1:5" x14ac:dyDescent="0.2">
      <c r="A140" s="669" t="s">
        <v>807</v>
      </c>
      <c r="B140" s="670">
        <v>10103000</v>
      </c>
      <c r="C140" s="670"/>
      <c r="D140" s="670"/>
      <c r="E140" s="671">
        <f t="shared" si="6"/>
        <v>10103000</v>
      </c>
    </row>
    <row r="141" spans="1:5" x14ac:dyDescent="0.2">
      <c r="A141" s="669" t="s">
        <v>808</v>
      </c>
      <c r="B141" s="670"/>
      <c r="C141" s="670"/>
      <c r="D141" s="670"/>
      <c r="E141" s="671">
        <f t="shared" si="6"/>
        <v>0</v>
      </c>
    </row>
    <row r="142" spans="1:5" x14ac:dyDescent="0.2">
      <c r="A142" s="677"/>
      <c r="B142" s="670"/>
      <c r="C142" s="670"/>
      <c r="D142" s="670"/>
      <c r="E142" s="671">
        <f t="shared" si="6"/>
        <v>0</v>
      </c>
    </row>
    <row r="143" spans="1:5" x14ac:dyDescent="0.2">
      <c r="A143" s="677"/>
      <c r="B143" s="670"/>
      <c r="C143" s="670"/>
      <c r="D143" s="670"/>
      <c r="E143" s="671">
        <f t="shared" si="6"/>
        <v>0</v>
      </c>
    </row>
    <row r="144" spans="1:5" ht="13.5" thickBot="1" x14ac:dyDescent="0.25">
      <c r="A144" s="678"/>
      <c r="B144" s="679"/>
      <c r="C144" s="679"/>
      <c r="D144" s="679"/>
      <c r="E144" s="671">
        <f t="shared" si="6"/>
        <v>0</v>
      </c>
    </row>
    <row r="145" spans="1:5" ht="13.5" thickBot="1" x14ac:dyDescent="0.25">
      <c r="A145" s="672" t="s">
        <v>288</v>
      </c>
      <c r="B145" s="673">
        <f>SUM(B138:B144)</f>
        <v>85893000</v>
      </c>
      <c r="C145" s="673">
        <f>SUM(C138:C144)</f>
        <v>0</v>
      </c>
      <c r="D145" s="673">
        <f>SUM(D138:D144)</f>
        <v>0</v>
      </c>
      <c r="E145" s="674">
        <f>SUM(E138:E144)</f>
        <v>85893000</v>
      </c>
    </row>
    <row r="146" spans="1:5" ht="15.75" x14ac:dyDescent="0.25">
      <c r="A146" s="658" t="s">
        <v>791</v>
      </c>
      <c r="B146" s="907" t="s">
        <v>1392</v>
      </c>
      <c r="C146" s="907"/>
      <c r="D146" s="907"/>
      <c r="E146" s="907"/>
    </row>
    <row r="147" spans="1:5" ht="14.25" thickBot="1" x14ac:dyDescent="0.3">
      <c r="D147" s="906" t="s">
        <v>792</v>
      </c>
      <c r="E147" s="906"/>
    </row>
    <row r="148" spans="1:5" ht="15" customHeight="1" thickBot="1" x14ac:dyDescent="0.25">
      <c r="A148" s="660" t="s">
        <v>793</v>
      </c>
      <c r="B148" s="661" t="s">
        <v>794</v>
      </c>
      <c r="C148" s="661" t="s">
        <v>795</v>
      </c>
      <c r="D148" s="661" t="s">
        <v>796</v>
      </c>
      <c r="E148" s="662" t="s">
        <v>254</v>
      </c>
    </row>
    <row r="149" spans="1:5" x14ac:dyDescent="0.2">
      <c r="A149" s="663" t="s">
        <v>797</v>
      </c>
      <c r="B149" s="664"/>
      <c r="C149" s="664"/>
      <c r="D149" s="664"/>
      <c r="E149" s="665">
        <f>SUM(B149:D149)</f>
        <v>0</v>
      </c>
    </row>
    <row r="150" spans="1:5" x14ac:dyDescent="0.2">
      <c r="A150" s="666" t="s">
        <v>798</v>
      </c>
      <c r="B150" s="667"/>
      <c r="C150" s="667"/>
      <c r="D150" s="667"/>
      <c r="E150" s="668">
        <f>SUM(B150:D150)</f>
        <v>0</v>
      </c>
    </row>
    <row r="151" spans="1:5" x14ac:dyDescent="0.2">
      <c r="A151" s="669" t="s">
        <v>799</v>
      </c>
      <c r="B151" s="670">
        <v>400984000</v>
      </c>
      <c r="C151" s="670"/>
      <c r="D151" s="670"/>
      <c r="E151" s="671">
        <f>SUM(B151:D151)</f>
        <v>400984000</v>
      </c>
    </row>
    <row r="152" spans="1:5" x14ac:dyDescent="0.2">
      <c r="A152" s="669" t="s">
        <v>800</v>
      </c>
      <c r="B152" s="670"/>
      <c r="C152" s="670"/>
      <c r="D152" s="670"/>
      <c r="E152" s="671">
        <f>SUM(B152:D152)</f>
        <v>0</v>
      </c>
    </row>
    <row r="153" spans="1:5" x14ac:dyDescent="0.2">
      <c r="A153" s="669" t="s">
        <v>801</v>
      </c>
      <c r="B153" s="670"/>
      <c r="C153" s="670"/>
      <c r="D153" s="670"/>
      <c r="E153" s="671">
        <f>SUM(B153:D153)</f>
        <v>0</v>
      </c>
    </row>
    <row r="154" spans="1:5" ht="13.5" thickBot="1" x14ac:dyDescent="0.25">
      <c r="A154" s="669" t="s">
        <v>802</v>
      </c>
      <c r="B154" s="670"/>
      <c r="C154" s="670"/>
      <c r="D154" s="670"/>
      <c r="E154" s="671"/>
    </row>
    <row r="155" spans="1:5" ht="13.5" thickBot="1" x14ac:dyDescent="0.25">
      <c r="A155" s="672" t="s">
        <v>803</v>
      </c>
      <c r="B155" s="673">
        <f>B149+SUM(B151:B154)</f>
        <v>400984000</v>
      </c>
      <c r="C155" s="673">
        <f>C149+SUM(C151:C154)</f>
        <v>0</v>
      </c>
      <c r="D155" s="673">
        <f>D149+SUM(D151:D154)</f>
        <v>0</v>
      </c>
      <c r="E155" s="674">
        <f>E149+SUM(E151:E154)</f>
        <v>400984000</v>
      </c>
    </row>
    <row r="156" spans="1:5" ht="13.5" thickBot="1" x14ac:dyDescent="0.25">
      <c r="A156" s="675"/>
      <c r="B156" s="675"/>
      <c r="C156" s="675"/>
      <c r="D156" s="675"/>
      <c r="E156" s="675"/>
    </row>
    <row r="157" spans="1:5" ht="15" customHeight="1" thickBot="1" x14ac:dyDescent="0.25">
      <c r="A157" s="660" t="s">
        <v>804</v>
      </c>
      <c r="B157" s="661" t="s">
        <v>794</v>
      </c>
      <c r="C157" s="661" t="s">
        <v>795</v>
      </c>
      <c r="D157" s="661" t="s">
        <v>796</v>
      </c>
      <c r="E157" s="662" t="s">
        <v>254</v>
      </c>
    </row>
    <row r="158" spans="1:5" x14ac:dyDescent="0.2">
      <c r="A158" s="663" t="s">
        <v>805</v>
      </c>
      <c r="B158" s="664"/>
      <c r="C158" s="664"/>
      <c r="D158" s="664"/>
      <c r="E158" s="665">
        <f t="shared" ref="E158:E164" si="7">SUM(B158:D158)</f>
        <v>0</v>
      </c>
    </row>
    <row r="159" spans="1:5" x14ac:dyDescent="0.2">
      <c r="A159" s="676" t="s">
        <v>806</v>
      </c>
      <c r="B159" s="670">
        <v>291295000</v>
      </c>
      <c r="C159" s="670"/>
      <c r="D159" s="670"/>
      <c r="E159" s="671">
        <f t="shared" si="7"/>
        <v>291295000</v>
      </c>
    </row>
    <row r="160" spans="1:5" x14ac:dyDescent="0.2">
      <c r="A160" s="669" t="s">
        <v>807</v>
      </c>
      <c r="B160" s="670">
        <v>109689000</v>
      </c>
      <c r="C160" s="670"/>
      <c r="D160" s="670"/>
      <c r="E160" s="671">
        <f t="shared" si="7"/>
        <v>109689000</v>
      </c>
    </row>
    <row r="161" spans="1:5" x14ac:dyDescent="0.2">
      <c r="A161" s="669" t="s">
        <v>808</v>
      </c>
      <c r="B161" s="670"/>
      <c r="C161" s="670"/>
      <c r="D161" s="670"/>
      <c r="E161" s="671">
        <f t="shared" si="7"/>
        <v>0</v>
      </c>
    </row>
    <row r="162" spans="1:5" x14ac:dyDescent="0.2">
      <c r="A162" s="677"/>
      <c r="B162" s="670"/>
      <c r="C162" s="670"/>
      <c r="D162" s="670"/>
      <c r="E162" s="671">
        <f t="shared" si="7"/>
        <v>0</v>
      </c>
    </row>
    <row r="163" spans="1:5" x14ac:dyDescent="0.2">
      <c r="A163" s="677"/>
      <c r="B163" s="670"/>
      <c r="C163" s="670"/>
      <c r="D163" s="670"/>
      <c r="E163" s="671">
        <f t="shared" si="7"/>
        <v>0</v>
      </c>
    </row>
    <row r="164" spans="1:5" ht="13.5" thickBot="1" x14ac:dyDescent="0.25">
      <c r="A164" s="678"/>
      <c r="B164" s="679"/>
      <c r="C164" s="679"/>
      <c r="D164" s="679"/>
      <c r="E164" s="671">
        <f t="shared" si="7"/>
        <v>0</v>
      </c>
    </row>
    <row r="165" spans="1:5" ht="13.5" thickBot="1" x14ac:dyDescent="0.25">
      <c r="A165" s="672" t="s">
        <v>288</v>
      </c>
      <c r="B165" s="673">
        <f>SUM(B158:B164)</f>
        <v>400984000</v>
      </c>
      <c r="C165" s="673">
        <f>SUM(C158:C164)</f>
        <v>0</v>
      </c>
      <c r="D165" s="673">
        <f>SUM(D158:D164)</f>
        <v>0</v>
      </c>
      <c r="E165" s="674">
        <f>SUM(E158:E164)</f>
        <v>400984000</v>
      </c>
    </row>
    <row r="167" spans="1:5" ht="30" customHeight="1" x14ac:dyDescent="0.25">
      <c r="A167" s="658" t="s">
        <v>791</v>
      </c>
      <c r="B167" s="905" t="s">
        <v>1393</v>
      </c>
      <c r="C167" s="905"/>
      <c r="D167" s="905"/>
      <c r="E167" s="905"/>
    </row>
    <row r="168" spans="1:5" ht="14.25" thickBot="1" x14ac:dyDescent="0.3">
      <c r="D168" s="906" t="s">
        <v>792</v>
      </c>
      <c r="E168" s="906"/>
    </row>
    <row r="169" spans="1:5" ht="15" customHeight="1" thickBot="1" x14ac:dyDescent="0.25">
      <c r="A169" s="660" t="s">
        <v>793</v>
      </c>
      <c r="B169" s="661" t="s">
        <v>794</v>
      </c>
      <c r="C169" s="661" t="s">
        <v>795</v>
      </c>
      <c r="D169" s="661" t="s">
        <v>796</v>
      </c>
      <c r="E169" s="662" t="s">
        <v>254</v>
      </c>
    </row>
    <row r="170" spans="1:5" x14ac:dyDescent="0.2">
      <c r="A170" s="663" t="s">
        <v>797</v>
      </c>
      <c r="B170" s="664">
        <v>18797000</v>
      </c>
      <c r="C170" s="664"/>
      <c r="D170" s="664"/>
      <c r="E170" s="665">
        <f>SUM(B170:D170)</f>
        <v>18797000</v>
      </c>
    </row>
    <row r="171" spans="1:5" x14ac:dyDescent="0.2">
      <c r="A171" s="666" t="s">
        <v>798</v>
      </c>
      <c r="B171" s="667"/>
      <c r="C171" s="667"/>
      <c r="D171" s="667"/>
      <c r="E171" s="668">
        <f>SUM(B171:D171)</f>
        <v>0</v>
      </c>
    </row>
    <row r="172" spans="1:5" x14ac:dyDescent="0.2">
      <c r="A172" s="669" t="s">
        <v>799</v>
      </c>
      <c r="B172" s="670">
        <v>79992000</v>
      </c>
      <c r="C172" s="670"/>
      <c r="D172" s="670"/>
      <c r="E172" s="671">
        <f>SUM(B172:D172)</f>
        <v>79992000</v>
      </c>
    </row>
    <row r="173" spans="1:5" x14ac:dyDescent="0.2">
      <c r="A173" s="669" t="s">
        <v>800</v>
      </c>
      <c r="B173" s="670"/>
      <c r="C173" s="670"/>
      <c r="D173" s="670"/>
      <c r="E173" s="671">
        <f>SUM(B173:D173)</f>
        <v>0</v>
      </c>
    </row>
    <row r="174" spans="1:5" x14ac:dyDescent="0.2">
      <c r="A174" s="669" t="s">
        <v>801</v>
      </c>
      <c r="B174" s="670"/>
      <c r="C174" s="670"/>
      <c r="D174" s="670"/>
      <c r="E174" s="671">
        <f>SUM(B174:D174)</f>
        <v>0</v>
      </c>
    </row>
    <row r="175" spans="1:5" ht="13.5" thickBot="1" x14ac:dyDescent="0.25">
      <c r="A175" s="669" t="s">
        <v>802</v>
      </c>
      <c r="B175" s="670"/>
      <c r="C175" s="670"/>
      <c r="D175" s="670"/>
      <c r="E175" s="671"/>
    </row>
    <row r="176" spans="1:5" ht="13.5" thickBot="1" x14ac:dyDescent="0.25">
      <c r="A176" s="672" t="s">
        <v>803</v>
      </c>
      <c r="B176" s="673">
        <f>B170+SUM(B172:B175)</f>
        <v>98789000</v>
      </c>
      <c r="C176" s="673">
        <f>C170+SUM(C172:C175)</f>
        <v>0</v>
      </c>
      <c r="D176" s="673">
        <f>D170+SUM(D172:D175)</f>
        <v>0</v>
      </c>
      <c r="E176" s="674">
        <f>E170+SUM(E172:E175)</f>
        <v>98789000</v>
      </c>
    </row>
    <row r="177" spans="1:5" ht="13.5" thickBot="1" x14ac:dyDescent="0.25">
      <c r="A177" s="675"/>
      <c r="B177" s="675"/>
      <c r="C177" s="675"/>
      <c r="D177" s="675"/>
      <c r="E177" s="675"/>
    </row>
    <row r="178" spans="1:5" ht="15" customHeight="1" thickBot="1" x14ac:dyDescent="0.25">
      <c r="A178" s="660" t="s">
        <v>804</v>
      </c>
      <c r="B178" s="661" t="s">
        <v>794</v>
      </c>
      <c r="C178" s="661" t="s">
        <v>795</v>
      </c>
      <c r="D178" s="661" t="s">
        <v>796</v>
      </c>
      <c r="E178" s="662" t="s">
        <v>254</v>
      </c>
    </row>
    <row r="179" spans="1:5" x14ac:dyDescent="0.2">
      <c r="A179" s="663" t="s">
        <v>805</v>
      </c>
      <c r="B179" s="664">
        <v>1842000</v>
      </c>
      <c r="C179" s="664"/>
      <c r="D179" s="664"/>
      <c r="E179" s="665">
        <f t="shared" ref="E179:E185" si="8">SUM(B179:D179)</f>
        <v>1842000</v>
      </c>
    </row>
    <row r="180" spans="1:5" x14ac:dyDescent="0.2">
      <c r="A180" s="676" t="s">
        <v>806</v>
      </c>
      <c r="B180" s="670">
        <v>96947000</v>
      </c>
      <c r="C180" s="670"/>
      <c r="D180" s="670"/>
      <c r="E180" s="671">
        <f t="shared" si="8"/>
        <v>96947000</v>
      </c>
    </row>
    <row r="181" spans="1:5" x14ac:dyDescent="0.2">
      <c r="A181" s="669" t="s">
        <v>807</v>
      </c>
      <c r="B181" s="670"/>
      <c r="C181" s="670"/>
      <c r="D181" s="670"/>
      <c r="E181" s="671">
        <f t="shared" si="8"/>
        <v>0</v>
      </c>
    </row>
    <row r="182" spans="1:5" x14ac:dyDescent="0.2">
      <c r="A182" s="669" t="s">
        <v>808</v>
      </c>
      <c r="B182" s="670"/>
      <c r="C182" s="670"/>
      <c r="D182" s="670"/>
      <c r="E182" s="671">
        <f t="shared" si="8"/>
        <v>0</v>
      </c>
    </row>
    <row r="183" spans="1:5" x14ac:dyDescent="0.2">
      <c r="A183" s="677"/>
      <c r="B183" s="670"/>
      <c r="C183" s="670"/>
      <c r="D183" s="670"/>
      <c r="E183" s="671">
        <f t="shared" si="8"/>
        <v>0</v>
      </c>
    </row>
    <row r="184" spans="1:5" x14ac:dyDescent="0.2">
      <c r="A184" s="677"/>
      <c r="B184" s="670"/>
      <c r="C184" s="670"/>
      <c r="D184" s="670"/>
      <c r="E184" s="671">
        <f t="shared" si="8"/>
        <v>0</v>
      </c>
    </row>
    <row r="185" spans="1:5" ht="13.5" thickBot="1" x14ac:dyDescent="0.25">
      <c r="A185" s="678"/>
      <c r="B185" s="679"/>
      <c r="C185" s="679"/>
      <c r="D185" s="679"/>
      <c r="E185" s="671">
        <f t="shared" si="8"/>
        <v>0</v>
      </c>
    </row>
    <row r="186" spans="1:5" ht="13.5" thickBot="1" x14ac:dyDescent="0.25">
      <c r="A186" s="672" t="s">
        <v>288</v>
      </c>
      <c r="B186" s="673">
        <f>SUM(B179:B185)</f>
        <v>98789000</v>
      </c>
      <c r="C186" s="673">
        <f>SUM(C179:C185)</f>
        <v>0</v>
      </c>
      <c r="D186" s="673">
        <f>SUM(D179:D185)</f>
        <v>0</v>
      </c>
      <c r="E186" s="674">
        <f>SUM(E179:E185)</f>
        <v>98789000</v>
      </c>
    </row>
    <row r="188" spans="1:5" ht="30" customHeight="1" x14ac:dyDescent="0.25">
      <c r="A188" s="658" t="s">
        <v>791</v>
      </c>
      <c r="B188" s="905" t="s">
        <v>1394</v>
      </c>
      <c r="C188" s="905"/>
      <c r="D188" s="905"/>
      <c r="E188" s="905"/>
    </row>
    <row r="189" spans="1:5" ht="14.25" thickBot="1" x14ac:dyDescent="0.3">
      <c r="D189" s="906" t="s">
        <v>792</v>
      </c>
      <c r="E189" s="906"/>
    </row>
    <row r="190" spans="1:5" ht="15" customHeight="1" thickBot="1" x14ac:dyDescent="0.25">
      <c r="A190" s="660" t="s">
        <v>793</v>
      </c>
      <c r="B190" s="661" t="s">
        <v>794</v>
      </c>
      <c r="C190" s="661" t="s">
        <v>795</v>
      </c>
      <c r="D190" s="661" t="s">
        <v>796</v>
      </c>
      <c r="E190" s="662" t="s">
        <v>254</v>
      </c>
    </row>
    <row r="191" spans="1:5" x14ac:dyDescent="0.2">
      <c r="A191" s="663" t="s">
        <v>797</v>
      </c>
      <c r="B191" s="664"/>
      <c r="C191" s="664"/>
      <c r="D191" s="664"/>
      <c r="E191" s="665">
        <f>SUM(B191:D191)</f>
        <v>0</v>
      </c>
    </row>
    <row r="192" spans="1:5" x14ac:dyDescent="0.2">
      <c r="A192" s="666" t="s">
        <v>798</v>
      </c>
      <c r="B192" s="667"/>
      <c r="C192" s="667"/>
      <c r="D192" s="667"/>
      <c r="E192" s="668">
        <f>SUM(B192:D192)</f>
        <v>0</v>
      </c>
    </row>
    <row r="193" spans="1:5" x14ac:dyDescent="0.2">
      <c r="A193" s="669" t="s">
        <v>799</v>
      </c>
      <c r="B193" s="670">
        <v>4533000</v>
      </c>
      <c r="C193" s="670">
        <v>12616000</v>
      </c>
      <c r="D193" s="670"/>
      <c r="E193" s="671">
        <f>SUM(B193:D193)</f>
        <v>17149000</v>
      </c>
    </row>
    <row r="194" spans="1:5" x14ac:dyDescent="0.2">
      <c r="A194" s="669" t="s">
        <v>800</v>
      </c>
      <c r="B194" s="670"/>
      <c r="C194" s="670"/>
      <c r="D194" s="670"/>
      <c r="E194" s="671">
        <f>SUM(B194:D194)</f>
        <v>0</v>
      </c>
    </row>
    <row r="195" spans="1:5" x14ac:dyDescent="0.2">
      <c r="A195" s="669" t="s">
        <v>801</v>
      </c>
      <c r="B195" s="670"/>
      <c r="C195" s="670"/>
      <c r="D195" s="670"/>
      <c r="E195" s="671">
        <f>SUM(B195:D195)</f>
        <v>0</v>
      </c>
    </row>
    <row r="196" spans="1:5" ht="13.5" thickBot="1" x14ac:dyDescent="0.25">
      <c r="A196" s="669" t="s">
        <v>802</v>
      </c>
      <c r="B196" s="670"/>
      <c r="C196" s="670"/>
      <c r="D196" s="670"/>
      <c r="E196" s="671"/>
    </row>
    <row r="197" spans="1:5" ht="13.5" thickBot="1" x14ac:dyDescent="0.25">
      <c r="A197" s="672" t="s">
        <v>803</v>
      </c>
      <c r="B197" s="673">
        <f>B191+SUM(B193:B196)</f>
        <v>4533000</v>
      </c>
      <c r="C197" s="673">
        <f>C191+SUM(C193:C196)</f>
        <v>12616000</v>
      </c>
      <c r="D197" s="673">
        <f>D191+SUM(D193:D196)</f>
        <v>0</v>
      </c>
      <c r="E197" s="674">
        <f>E191+SUM(E193:E196)</f>
        <v>17149000</v>
      </c>
    </row>
    <row r="198" spans="1:5" ht="13.5" thickBot="1" x14ac:dyDescent="0.25">
      <c r="A198" s="675"/>
      <c r="B198" s="675"/>
      <c r="C198" s="675"/>
      <c r="D198" s="675"/>
      <c r="E198" s="675"/>
    </row>
    <row r="199" spans="1:5" ht="15" customHeight="1" thickBot="1" x14ac:dyDescent="0.25">
      <c r="A199" s="660" t="s">
        <v>804</v>
      </c>
      <c r="B199" s="661" t="s">
        <v>794</v>
      </c>
      <c r="C199" s="661" t="s">
        <v>795</v>
      </c>
      <c r="D199" s="661" t="s">
        <v>796</v>
      </c>
      <c r="E199" s="662" t="s">
        <v>254</v>
      </c>
    </row>
    <row r="200" spans="1:5" x14ac:dyDescent="0.2">
      <c r="A200" s="663" t="s">
        <v>805</v>
      </c>
      <c r="B200" s="664">
        <v>2964000</v>
      </c>
      <c r="C200" s="664"/>
      <c r="D200" s="664"/>
      <c r="E200" s="665">
        <f t="shared" ref="E200:E206" si="9">SUM(B200:D200)</f>
        <v>2964000</v>
      </c>
    </row>
    <row r="201" spans="1:5" x14ac:dyDescent="0.2">
      <c r="A201" s="676" t="s">
        <v>806</v>
      </c>
      <c r="B201" s="670">
        <v>1569000</v>
      </c>
      <c r="C201" s="670"/>
      <c r="D201" s="670"/>
      <c r="E201" s="671">
        <f t="shared" si="9"/>
        <v>1569000</v>
      </c>
    </row>
    <row r="202" spans="1:5" x14ac:dyDescent="0.2">
      <c r="A202" s="669" t="s">
        <v>807</v>
      </c>
      <c r="B202" s="670"/>
      <c r="C202" s="670">
        <v>12616000</v>
      </c>
      <c r="D202" s="670"/>
      <c r="E202" s="671">
        <f t="shared" si="9"/>
        <v>12616000</v>
      </c>
    </row>
    <row r="203" spans="1:5" x14ac:dyDescent="0.2">
      <c r="A203" s="669" t="s">
        <v>808</v>
      </c>
      <c r="B203" s="670"/>
      <c r="C203" s="670"/>
      <c r="D203" s="670"/>
      <c r="E203" s="671">
        <f t="shared" si="9"/>
        <v>0</v>
      </c>
    </row>
    <row r="204" spans="1:5" x14ac:dyDescent="0.2">
      <c r="A204" s="677"/>
      <c r="B204" s="670"/>
      <c r="C204" s="670"/>
      <c r="D204" s="670"/>
      <c r="E204" s="671">
        <f t="shared" si="9"/>
        <v>0</v>
      </c>
    </row>
    <row r="205" spans="1:5" x14ac:dyDescent="0.2">
      <c r="A205" s="677"/>
      <c r="B205" s="670"/>
      <c r="C205" s="670"/>
      <c r="D205" s="670"/>
      <c r="E205" s="671">
        <f t="shared" si="9"/>
        <v>0</v>
      </c>
    </row>
    <row r="206" spans="1:5" ht="13.5" thickBot="1" x14ac:dyDescent="0.25">
      <c r="A206" s="678"/>
      <c r="B206" s="679"/>
      <c r="C206" s="679"/>
      <c r="D206" s="679"/>
      <c r="E206" s="671">
        <f t="shared" si="9"/>
        <v>0</v>
      </c>
    </row>
    <row r="207" spans="1:5" ht="13.5" thickBot="1" x14ac:dyDescent="0.25">
      <c r="A207" s="672" t="s">
        <v>288</v>
      </c>
      <c r="B207" s="673">
        <f>SUM(B200:B206)</f>
        <v>4533000</v>
      </c>
      <c r="C207" s="673">
        <f>SUM(C200:C206)</f>
        <v>12616000</v>
      </c>
      <c r="D207" s="673">
        <f>SUM(D200:D206)</f>
        <v>0</v>
      </c>
      <c r="E207" s="674">
        <f>SUM(E200:E206)</f>
        <v>17149000</v>
      </c>
    </row>
    <row r="209" spans="1:5" ht="30" customHeight="1" x14ac:dyDescent="0.25">
      <c r="A209" s="658" t="s">
        <v>791</v>
      </c>
      <c r="B209" s="905" t="s">
        <v>1395</v>
      </c>
      <c r="C209" s="905"/>
      <c r="D209" s="905"/>
      <c r="E209" s="905"/>
    </row>
    <row r="210" spans="1:5" ht="14.25" thickBot="1" x14ac:dyDescent="0.3">
      <c r="D210" s="906" t="s">
        <v>792</v>
      </c>
      <c r="E210" s="906"/>
    </row>
    <row r="211" spans="1:5" ht="15" customHeight="1" thickBot="1" x14ac:dyDescent="0.25">
      <c r="A211" s="660" t="s">
        <v>793</v>
      </c>
      <c r="B211" s="661" t="s">
        <v>794</v>
      </c>
      <c r="C211" s="661" t="s">
        <v>795</v>
      </c>
      <c r="D211" s="661" t="s">
        <v>796</v>
      </c>
      <c r="E211" s="662" t="s">
        <v>254</v>
      </c>
    </row>
    <row r="212" spans="1:5" x14ac:dyDescent="0.2">
      <c r="A212" s="663" t="s">
        <v>797</v>
      </c>
      <c r="B212" s="664"/>
      <c r="C212" s="664"/>
      <c r="D212" s="664"/>
      <c r="E212" s="665">
        <f>SUM(B212:D212)</f>
        <v>0</v>
      </c>
    </row>
    <row r="213" spans="1:5" x14ac:dyDescent="0.2">
      <c r="A213" s="666" t="s">
        <v>798</v>
      </c>
      <c r="B213" s="667"/>
      <c r="C213" s="667"/>
      <c r="D213" s="667"/>
      <c r="E213" s="668">
        <f>SUM(B213:D213)</f>
        <v>0</v>
      </c>
    </row>
    <row r="214" spans="1:5" x14ac:dyDescent="0.2">
      <c r="A214" s="669" t="s">
        <v>799</v>
      </c>
      <c r="B214" s="670">
        <v>1610195000</v>
      </c>
      <c r="C214" s="670"/>
      <c r="D214" s="670"/>
      <c r="E214" s="671">
        <f>SUM(B214:D214)</f>
        <v>1610195000</v>
      </c>
    </row>
    <row r="215" spans="1:5" x14ac:dyDescent="0.2">
      <c r="A215" s="669" t="s">
        <v>800</v>
      </c>
      <c r="B215" s="670"/>
      <c r="C215" s="670"/>
      <c r="D215" s="670"/>
      <c r="E215" s="671">
        <f>SUM(B215:D215)</f>
        <v>0</v>
      </c>
    </row>
    <row r="216" spans="1:5" x14ac:dyDescent="0.2">
      <c r="A216" s="669" t="s">
        <v>801</v>
      </c>
      <c r="B216" s="670"/>
      <c r="C216" s="670"/>
      <c r="D216" s="670"/>
      <c r="E216" s="671">
        <f>SUM(B216:D216)</f>
        <v>0</v>
      </c>
    </row>
    <row r="217" spans="1:5" ht="13.5" thickBot="1" x14ac:dyDescent="0.25">
      <c r="A217" s="669" t="s">
        <v>802</v>
      </c>
      <c r="B217" s="670"/>
      <c r="C217" s="670"/>
      <c r="D217" s="670"/>
      <c r="E217" s="671"/>
    </row>
    <row r="218" spans="1:5" ht="13.5" thickBot="1" x14ac:dyDescent="0.25">
      <c r="A218" s="672" t="s">
        <v>803</v>
      </c>
      <c r="B218" s="673">
        <f>B212+SUM(B214:B217)</f>
        <v>1610195000</v>
      </c>
      <c r="C218" s="673">
        <f>C212+SUM(C214:C217)</f>
        <v>0</v>
      </c>
      <c r="D218" s="673">
        <f>D212+SUM(D214:D217)</f>
        <v>0</v>
      </c>
      <c r="E218" s="674">
        <f>E212+SUM(E214:E217)</f>
        <v>1610195000</v>
      </c>
    </row>
    <row r="219" spans="1:5" ht="13.5" thickBot="1" x14ac:dyDescent="0.25">
      <c r="A219" s="675"/>
      <c r="B219" s="675"/>
      <c r="C219" s="675"/>
      <c r="D219" s="675"/>
      <c r="E219" s="675"/>
    </row>
    <row r="220" spans="1:5" ht="15" customHeight="1" thickBot="1" x14ac:dyDescent="0.25">
      <c r="A220" s="660" t="s">
        <v>804</v>
      </c>
      <c r="B220" s="661" t="s">
        <v>794</v>
      </c>
      <c r="C220" s="661" t="s">
        <v>795</v>
      </c>
      <c r="D220" s="661" t="s">
        <v>796</v>
      </c>
      <c r="E220" s="662" t="s">
        <v>254</v>
      </c>
    </row>
    <row r="221" spans="1:5" x14ac:dyDescent="0.2">
      <c r="A221" s="663" t="s">
        <v>805</v>
      </c>
      <c r="B221" s="664"/>
      <c r="C221" s="664"/>
      <c r="D221" s="664"/>
      <c r="E221" s="665">
        <f t="shared" ref="E221:E227" si="10">SUM(B221:D221)</f>
        <v>0</v>
      </c>
    </row>
    <row r="222" spans="1:5" x14ac:dyDescent="0.2">
      <c r="A222" s="676" t="s">
        <v>806</v>
      </c>
      <c r="B222" s="670">
        <v>1601199000</v>
      </c>
      <c r="C222" s="670"/>
      <c r="D222" s="670"/>
      <c r="E222" s="671">
        <f t="shared" si="10"/>
        <v>1601199000</v>
      </c>
    </row>
    <row r="223" spans="1:5" x14ac:dyDescent="0.2">
      <c r="A223" s="669" t="s">
        <v>807</v>
      </c>
      <c r="B223" s="670">
        <v>8996000</v>
      </c>
      <c r="C223" s="670"/>
      <c r="D223" s="670"/>
      <c r="E223" s="671">
        <f t="shared" si="10"/>
        <v>8996000</v>
      </c>
    </row>
    <row r="224" spans="1:5" x14ac:dyDescent="0.2">
      <c r="A224" s="669" t="s">
        <v>808</v>
      </c>
      <c r="B224" s="670"/>
      <c r="C224" s="670"/>
      <c r="D224" s="670"/>
      <c r="E224" s="671">
        <f t="shared" si="10"/>
        <v>0</v>
      </c>
    </row>
    <row r="225" spans="1:5" x14ac:dyDescent="0.2">
      <c r="A225" s="677"/>
      <c r="B225" s="670"/>
      <c r="C225" s="670"/>
      <c r="D225" s="670"/>
      <c r="E225" s="671">
        <f t="shared" si="10"/>
        <v>0</v>
      </c>
    </row>
    <row r="226" spans="1:5" x14ac:dyDescent="0.2">
      <c r="A226" s="677"/>
      <c r="B226" s="670"/>
      <c r="C226" s="670"/>
      <c r="D226" s="670"/>
      <c r="E226" s="671">
        <f t="shared" si="10"/>
        <v>0</v>
      </c>
    </row>
    <row r="227" spans="1:5" ht="13.5" thickBot="1" x14ac:dyDescent="0.25">
      <c r="A227" s="678"/>
      <c r="B227" s="679"/>
      <c r="C227" s="679"/>
      <c r="D227" s="679"/>
      <c r="E227" s="671">
        <f t="shared" si="10"/>
        <v>0</v>
      </c>
    </row>
    <row r="228" spans="1:5" ht="13.5" thickBot="1" x14ac:dyDescent="0.25">
      <c r="A228" s="672" t="s">
        <v>288</v>
      </c>
      <c r="B228" s="673">
        <f>SUM(B221:B227)</f>
        <v>1610195000</v>
      </c>
      <c r="C228" s="673">
        <f>SUM(C221:C227)</f>
        <v>0</v>
      </c>
      <c r="D228" s="673">
        <f>SUM(D221:D227)</f>
        <v>0</v>
      </c>
      <c r="E228" s="674">
        <f>SUM(E221:E227)</f>
        <v>1610195000</v>
      </c>
    </row>
    <row r="230" spans="1:5" ht="30" customHeight="1" x14ac:dyDescent="0.25">
      <c r="A230" s="658" t="s">
        <v>791</v>
      </c>
      <c r="B230" s="905" t="s">
        <v>1384</v>
      </c>
      <c r="C230" s="905"/>
      <c r="D230" s="905"/>
      <c r="E230" s="905"/>
    </row>
    <row r="231" spans="1:5" ht="14.25" thickBot="1" x14ac:dyDescent="0.3">
      <c r="D231" s="906" t="s">
        <v>792</v>
      </c>
      <c r="E231" s="906"/>
    </row>
    <row r="232" spans="1:5" ht="15" customHeight="1" thickBot="1" x14ac:dyDescent="0.25">
      <c r="A232" s="660" t="s">
        <v>793</v>
      </c>
      <c r="B232" s="661" t="s">
        <v>794</v>
      </c>
      <c r="C232" s="661" t="s">
        <v>795</v>
      </c>
      <c r="D232" s="661" t="s">
        <v>796</v>
      </c>
      <c r="E232" s="662" t="s">
        <v>254</v>
      </c>
    </row>
    <row r="233" spans="1:5" x14ac:dyDescent="0.2">
      <c r="A233" s="663" t="s">
        <v>797</v>
      </c>
      <c r="B233" s="664"/>
      <c r="C233" s="664"/>
      <c r="D233" s="664"/>
      <c r="E233" s="665">
        <f>SUM(B233:D233)</f>
        <v>0</v>
      </c>
    </row>
    <row r="234" spans="1:5" x14ac:dyDescent="0.2">
      <c r="A234" s="666" t="s">
        <v>798</v>
      </c>
      <c r="B234" s="667"/>
      <c r="C234" s="667"/>
      <c r="D234" s="667"/>
      <c r="E234" s="668">
        <f>SUM(B234:D234)</f>
        <v>0</v>
      </c>
    </row>
    <row r="235" spans="1:5" x14ac:dyDescent="0.2">
      <c r="A235" s="669" t="s">
        <v>799</v>
      </c>
      <c r="B235" s="670">
        <v>11982173</v>
      </c>
      <c r="C235" s="670">
        <v>13923917</v>
      </c>
      <c r="D235" s="670">
        <v>11593910</v>
      </c>
      <c r="E235" s="671">
        <f>SUM(B235:D235)</f>
        <v>37500000</v>
      </c>
    </row>
    <row r="236" spans="1:5" x14ac:dyDescent="0.2">
      <c r="A236" s="669" t="s">
        <v>800</v>
      </c>
      <c r="B236" s="670"/>
      <c r="C236" s="670"/>
      <c r="D236" s="670"/>
      <c r="E236" s="671">
        <f>SUM(B236:D236)</f>
        <v>0</v>
      </c>
    </row>
    <row r="237" spans="1:5" x14ac:dyDescent="0.2">
      <c r="A237" s="669" t="s">
        <v>801</v>
      </c>
      <c r="B237" s="670"/>
      <c r="C237" s="670"/>
      <c r="D237" s="670"/>
      <c r="E237" s="671">
        <f>SUM(B237:D237)</f>
        <v>0</v>
      </c>
    </row>
    <row r="238" spans="1:5" ht="13.5" thickBot="1" x14ac:dyDescent="0.25">
      <c r="A238" s="669" t="s">
        <v>802</v>
      </c>
      <c r="B238" s="670"/>
      <c r="C238" s="670"/>
      <c r="D238" s="670"/>
      <c r="E238" s="671"/>
    </row>
    <row r="239" spans="1:5" ht="13.5" thickBot="1" x14ac:dyDescent="0.25">
      <c r="A239" s="672" t="s">
        <v>803</v>
      </c>
      <c r="B239" s="673">
        <f>B233+SUM(B235:B238)</f>
        <v>11982173</v>
      </c>
      <c r="C239" s="673">
        <f>C233+SUM(C235:C238)</f>
        <v>13923917</v>
      </c>
      <c r="D239" s="673">
        <f>D233+SUM(D235:D238)</f>
        <v>11593910</v>
      </c>
      <c r="E239" s="674">
        <f>E233+SUM(E235:E238)</f>
        <v>37500000</v>
      </c>
    </row>
    <row r="240" spans="1:5" ht="13.5" thickBot="1" x14ac:dyDescent="0.25">
      <c r="A240" s="675"/>
      <c r="B240" s="675"/>
      <c r="C240" s="675"/>
      <c r="D240" s="675"/>
      <c r="E240" s="675"/>
    </row>
    <row r="241" spans="1:5" ht="15" customHeight="1" thickBot="1" x14ac:dyDescent="0.25">
      <c r="A241" s="660" t="s">
        <v>804</v>
      </c>
      <c r="B241" s="661" t="s">
        <v>794</v>
      </c>
      <c r="C241" s="661" t="s">
        <v>795</v>
      </c>
      <c r="D241" s="661" t="s">
        <v>796</v>
      </c>
      <c r="E241" s="662" t="s">
        <v>254</v>
      </c>
    </row>
    <row r="242" spans="1:5" x14ac:dyDescent="0.2">
      <c r="A242" s="663" t="s">
        <v>805</v>
      </c>
      <c r="B242" s="664">
        <v>6182160</v>
      </c>
      <c r="C242" s="664">
        <v>13132000</v>
      </c>
      <c r="D242" s="664">
        <v>9181840</v>
      </c>
      <c r="E242" s="665">
        <f t="shared" ref="E242:E248" si="11">SUM(B242:D242)</f>
        <v>28496000</v>
      </c>
    </row>
    <row r="243" spans="1:5" x14ac:dyDescent="0.2">
      <c r="A243" s="676" t="s">
        <v>806</v>
      </c>
      <c r="B243" s="670"/>
      <c r="C243" s="670"/>
      <c r="D243" s="670"/>
      <c r="E243" s="671">
        <f t="shared" si="11"/>
        <v>0</v>
      </c>
    </row>
    <row r="244" spans="1:5" x14ac:dyDescent="0.2">
      <c r="A244" s="669" t="s">
        <v>807</v>
      </c>
      <c r="B244" s="670"/>
      <c r="C244" s="670">
        <v>791917</v>
      </c>
      <c r="D244" s="670">
        <v>8212083</v>
      </c>
      <c r="E244" s="671">
        <f t="shared" si="11"/>
        <v>9004000</v>
      </c>
    </row>
    <row r="245" spans="1:5" x14ac:dyDescent="0.2">
      <c r="A245" s="669" t="s">
        <v>808</v>
      </c>
      <c r="B245" s="670"/>
      <c r="C245" s="670"/>
      <c r="D245" s="670"/>
      <c r="E245" s="671">
        <f t="shared" si="11"/>
        <v>0</v>
      </c>
    </row>
    <row r="246" spans="1:5" x14ac:dyDescent="0.2">
      <c r="A246" s="677" t="s">
        <v>291</v>
      </c>
      <c r="B246" s="670"/>
      <c r="C246" s="670"/>
      <c r="D246" s="670"/>
      <c r="E246" s="671">
        <f t="shared" si="11"/>
        <v>0</v>
      </c>
    </row>
    <row r="247" spans="1:5" x14ac:dyDescent="0.2">
      <c r="A247" s="677"/>
      <c r="B247" s="670"/>
      <c r="C247" s="670"/>
      <c r="D247" s="670"/>
      <c r="E247" s="671">
        <f t="shared" si="11"/>
        <v>0</v>
      </c>
    </row>
    <row r="248" spans="1:5" ht="13.5" thickBot="1" x14ac:dyDescent="0.25">
      <c r="A248" s="678"/>
      <c r="B248" s="679"/>
      <c r="C248" s="679"/>
      <c r="D248" s="679"/>
      <c r="E248" s="671">
        <f t="shared" si="11"/>
        <v>0</v>
      </c>
    </row>
    <row r="249" spans="1:5" ht="13.5" thickBot="1" x14ac:dyDescent="0.25">
      <c r="A249" s="672" t="s">
        <v>288</v>
      </c>
      <c r="B249" s="673">
        <f>SUM(B242:B248)</f>
        <v>6182160</v>
      </c>
      <c r="C249" s="673">
        <f>SUM(C242:C248)</f>
        <v>13923917</v>
      </c>
      <c r="D249" s="673">
        <f>SUM(D242:D248)</f>
        <v>17393923</v>
      </c>
      <c r="E249" s="674">
        <f>SUM(E242:E248)</f>
        <v>37500000</v>
      </c>
    </row>
  </sheetData>
  <mergeCells count="24">
    <mergeCell ref="D107:E107"/>
    <mergeCell ref="B1:E1"/>
    <mergeCell ref="D2:E2"/>
    <mergeCell ref="B22:E22"/>
    <mergeCell ref="D23:E23"/>
    <mergeCell ref="B43:E43"/>
    <mergeCell ref="D44:E44"/>
    <mergeCell ref="B64:E64"/>
    <mergeCell ref="D65:E65"/>
    <mergeCell ref="B85:E85"/>
    <mergeCell ref="D86:E86"/>
    <mergeCell ref="B106:E106"/>
    <mergeCell ref="D231:E231"/>
    <mergeCell ref="B126:E126"/>
    <mergeCell ref="D127:E127"/>
    <mergeCell ref="B146:E146"/>
    <mergeCell ref="D147:E147"/>
    <mergeCell ref="B167:E167"/>
    <mergeCell ref="D168:E168"/>
    <mergeCell ref="B188:E188"/>
    <mergeCell ref="D189:E189"/>
    <mergeCell ref="B209:E209"/>
    <mergeCell ref="D210:E210"/>
    <mergeCell ref="B230:E230"/>
  </mergeCells>
  <conditionalFormatting sqref="B155:D155 B165:E165 E158:E164 E149:E155">
    <cfRule type="cellIs" dxfId="11" priority="12" stopIfTrue="1" operator="equal">
      <formula>0</formula>
    </cfRule>
  </conditionalFormatting>
  <conditionalFormatting sqref="B10:D10 B20:E20 E13:E19 E4:E10">
    <cfRule type="cellIs" dxfId="10" priority="11" stopIfTrue="1" operator="equal">
      <formula>0</formula>
    </cfRule>
  </conditionalFormatting>
  <conditionalFormatting sqref="B31:D31 B41:E41 E34:E40 E25:E31">
    <cfRule type="cellIs" dxfId="9" priority="10" stopIfTrue="1" operator="equal">
      <formula>0</formula>
    </cfRule>
  </conditionalFormatting>
  <conditionalFormatting sqref="B52:D52 B62:E62 E55:E61 E46:E52">
    <cfRule type="cellIs" dxfId="8" priority="9" stopIfTrue="1" operator="equal">
      <formula>0</formula>
    </cfRule>
  </conditionalFormatting>
  <conditionalFormatting sqref="B73:D73 B83:E83 E76:E82 E67:E73">
    <cfRule type="cellIs" dxfId="7" priority="8" stopIfTrue="1" operator="equal">
      <formula>0</formula>
    </cfRule>
  </conditionalFormatting>
  <conditionalFormatting sqref="B94:D94 B104:E104 E97:E103 E88:E94">
    <cfRule type="cellIs" dxfId="6" priority="7" stopIfTrue="1" operator="equal">
      <formula>0</formula>
    </cfRule>
  </conditionalFormatting>
  <conditionalFormatting sqref="B115:D115 B125:E125 E118:E124 E109:E115">
    <cfRule type="cellIs" dxfId="5" priority="6" stopIfTrue="1" operator="equal">
      <formula>0</formula>
    </cfRule>
  </conditionalFormatting>
  <conditionalFormatting sqref="B135:D135 B145:E145 E138:E144 E129:E135">
    <cfRule type="cellIs" dxfId="4" priority="5" stopIfTrue="1" operator="equal">
      <formula>0</formula>
    </cfRule>
  </conditionalFormatting>
  <conditionalFormatting sqref="B176:D176 B186:E186 E179:E185 E170:E176">
    <cfRule type="cellIs" dxfId="3" priority="4" stopIfTrue="1" operator="equal">
      <formula>0</formula>
    </cfRule>
  </conditionalFormatting>
  <conditionalFormatting sqref="B197:D197 B207:E207 E200:E206 E191:E197">
    <cfRule type="cellIs" dxfId="2" priority="3" stopIfTrue="1" operator="equal">
      <formula>0</formula>
    </cfRule>
  </conditionalFormatting>
  <conditionalFormatting sqref="B218:D218 B228:E228 E221:E227 E212:E218">
    <cfRule type="cellIs" dxfId="1" priority="2" stopIfTrue="1" operator="equal">
      <formula>0</formula>
    </cfRule>
  </conditionalFormatting>
  <conditionalFormatting sqref="B239:D239 B249:E249 E242:E248 E233:E239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82" orientation="portrait" r:id="rId1"/>
  <headerFooter alignWithMargins="0">
    <oddHeader xml:space="preserve">&amp;C&amp;"Times New Roman CE,Félkövér"&amp;12Európai uniós támogatással megvalósuló projektek
 bevételei, kiadásai, hozzájárulások&amp;R&amp;"Times New Roman CE,Félkövér dőlt" 9. melléklet </oddHeader>
  </headerFooter>
  <rowBreaks count="3" manualBreakCount="3">
    <brk id="62" max="16383" man="1"/>
    <brk id="125" max="16383" man="1"/>
    <brk id="187" max="16383" man="1"/>
  </rowBreaks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K28"/>
  <sheetViews>
    <sheetView zoomScaleNormal="100" workbookViewId="0">
      <selection activeCell="D25" sqref="D25:F25"/>
    </sheetView>
  </sheetViews>
  <sheetFormatPr defaultColWidth="9.140625" defaultRowHeight="12.75" x14ac:dyDescent="0.25"/>
  <cols>
    <col min="1" max="1" width="5.85546875" style="121" customWidth="1"/>
    <col min="2" max="2" width="42.5703125" style="50" customWidth="1"/>
    <col min="3" max="8" width="11" style="50" customWidth="1"/>
    <col min="9" max="9" width="11.85546875" style="50" customWidth="1"/>
    <col min="10" max="10" width="9.140625" style="50"/>
    <col min="11" max="11" width="0" style="50" hidden="1" customWidth="1"/>
    <col min="12" max="16384" width="9.140625" style="50"/>
  </cols>
  <sheetData>
    <row r="1" spans="1:11" ht="27.75" customHeight="1" x14ac:dyDescent="0.25">
      <c r="A1" s="875" t="s">
        <v>809</v>
      </c>
      <c r="B1" s="875"/>
      <c r="C1" s="875"/>
      <c r="D1" s="875"/>
      <c r="E1" s="875"/>
      <c r="F1" s="875"/>
      <c r="G1" s="875"/>
      <c r="H1" s="875"/>
      <c r="I1" s="875"/>
    </row>
    <row r="2" spans="1:11" ht="20.25" customHeight="1" thickBot="1" x14ac:dyDescent="0.3">
      <c r="I2" s="681" t="s">
        <v>670</v>
      </c>
    </row>
    <row r="3" spans="1:11" s="682" customFormat="1" ht="26.25" customHeight="1" x14ac:dyDescent="0.25">
      <c r="A3" s="876" t="s">
        <v>4</v>
      </c>
      <c r="B3" s="878" t="s">
        <v>810</v>
      </c>
      <c r="C3" s="876" t="s">
        <v>811</v>
      </c>
      <c r="D3" s="876" t="s">
        <v>812</v>
      </c>
      <c r="E3" s="880" t="s">
        <v>813</v>
      </c>
      <c r="F3" s="881"/>
      <c r="G3" s="881"/>
      <c r="H3" s="882"/>
      <c r="I3" s="878" t="s">
        <v>254</v>
      </c>
    </row>
    <row r="4" spans="1:11" s="685" customFormat="1" ht="32.25" customHeight="1" thickBot="1" x14ac:dyDescent="0.3">
      <c r="A4" s="877"/>
      <c r="B4" s="879"/>
      <c r="C4" s="879"/>
      <c r="D4" s="877"/>
      <c r="E4" s="683" t="s">
        <v>794</v>
      </c>
      <c r="F4" s="683" t="s">
        <v>795</v>
      </c>
      <c r="G4" s="683" t="s">
        <v>814</v>
      </c>
      <c r="H4" s="684" t="s">
        <v>815</v>
      </c>
      <c r="I4" s="879"/>
    </row>
    <row r="5" spans="1:11" s="691" customFormat="1" ht="15" thickBot="1" x14ac:dyDescent="0.3">
      <c r="A5" s="686">
        <v>1</v>
      </c>
      <c r="B5" s="687">
        <v>2</v>
      </c>
      <c r="C5" s="688">
        <v>3</v>
      </c>
      <c r="D5" s="687">
        <v>4</v>
      </c>
      <c r="E5" s="686">
        <v>5</v>
      </c>
      <c r="F5" s="688">
        <v>6</v>
      </c>
      <c r="G5" s="688">
        <v>7</v>
      </c>
      <c r="H5" s="689">
        <v>8</v>
      </c>
      <c r="I5" s="690" t="s">
        <v>816</v>
      </c>
    </row>
    <row r="6" spans="1:11" ht="21.75" thickBot="1" x14ac:dyDescent="0.3">
      <c r="A6" s="692" t="s">
        <v>6</v>
      </c>
      <c r="B6" s="693" t="s">
        <v>817</v>
      </c>
      <c r="C6" s="694"/>
      <c r="D6" s="695">
        <f>+D7+D8</f>
        <v>0</v>
      </c>
      <c r="E6" s="696">
        <f>+E7+E8</f>
        <v>0</v>
      </c>
      <c r="F6" s="697">
        <f>+F7+F8</f>
        <v>0</v>
      </c>
      <c r="G6" s="697">
        <f>+G7+G8</f>
        <v>0</v>
      </c>
      <c r="H6" s="698">
        <f>+H7+H8</f>
        <v>0</v>
      </c>
      <c r="I6" s="695">
        <f t="shared" ref="I6:I27" si="0">SUM(D6:H6)</f>
        <v>0</v>
      </c>
    </row>
    <row r="7" spans="1:11" x14ac:dyDescent="0.25">
      <c r="A7" s="699" t="s">
        <v>17</v>
      </c>
      <c r="B7" s="700"/>
      <c r="C7" s="701"/>
      <c r="D7" s="702"/>
      <c r="E7" s="703"/>
      <c r="F7" s="704"/>
      <c r="G7" s="704"/>
      <c r="H7" s="705"/>
      <c r="I7" s="706">
        <f t="shared" si="0"/>
        <v>0</v>
      </c>
    </row>
    <row r="8" spans="1:11" ht="13.5" thickBot="1" x14ac:dyDescent="0.3">
      <c r="A8" s="699" t="s">
        <v>29</v>
      </c>
      <c r="B8" s="700" t="s">
        <v>818</v>
      </c>
      <c r="C8" s="701"/>
      <c r="D8" s="702"/>
      <c r="E8" s="703"/>
      <c r="F8" s="704"/>
      <c r="G8" s="704"/>
      <c r="H8" s="705"/>
      <c r="I8" s="706">
        <f t="shared" si="0"/>
        <v>0</v>
      </c>
    </row>
    <row r="9" spans="1:11" ht="21.75" thickBot="1" x14ac:dyDescent="0.3">
      <c r="A9" s="692" t="s">
        <v>141</v>
      </c>
      <c r="B9" s="693" t="s">
        <v>819</v>
      </c>
      <c r="C9" s="707"/>
      <c r="D9" s="695">
        <f>SUM(D10:D21)</f>
        <v>25107544</v>
      </c>
      <c r="E9" s="695">
        <f t="shared" ref="E9:H9" si="1">SUM(E10:E21)</f>
        <v>13894800</v>
      </c>
      <c r="F9" s="695">
        <f t="shared" si="1"/>
        <v>13544800</v>
      </c>
      <c r="G9" s="695">
        <f t="shared" si="1"/>
        <v>13294800</v>
      </c>
      <c r="H9" s="695">
        <f t="shared" si="1"/>
        <v>58804603</v>
      </c>
      <c r="I9" s="695">
        <f t="shared" si="0"/>
        <v>124646547</v>
      </c>
    </row>
    <row r="10" spans="1:11" ht="17.25" customHeight="1" x14ac:dyDescent="0.25">
      <c r="A10" s="708" t="s">
        <v>820</v>
      </c>
      <c r="B10" s="700" t="s">
        <v>821</v>
      </c>
      <c r="C10" s="701" t="s">
        <v>822</v>
      </c>
      <c r="D10" s="702">
        <v>4176000</v>
      </c>
      <c r="E10" s="709">
        <v>1392000</v>
      </c>
      <c r="F10" s="709">
        <v>1392000</v>
      </c>
      <c r="G10" s="709">
        <v>1392000</v>
      </c>
      <c r="H10" s="705">
        <v>5898000</v>
      </c>
      <c r="I10" s="706">
        <f t="shared" si="0"/>
        <v>14250000</v>
      </c>
      <c r="K10" s="50">
        <v>14250</v>
      </c>
    </row>
    <row r="11" spans="1:11" ht="17.25" customHeight="1" x14ac:dyDescent="0.25">
      <c r="A11" s="708"/>
      <c r="B11" s="700" t="s">
        <v>823</v>
      </c>
      <c r="C11" s="701"/>
      <c r="D11" s="702">
        <v>1075732</v>
      </c>
      <c r="E11" s="710">
        <v>430000</v>
      </c>
      <c r="F11" s="709">
        <v>400000</v>
      </c>
      <c r="G11" s="709">
        <v>370000</v>
      </c>
      <c r="H11" s="705">
        <v>1500000</v>
      </c>
      <c r="I11" s="706">
        <f t="shared" si="0"/>
        <v>3775732</v>
      </c>
    </row>
    <row r="12" spans="1:11" ht="17.25" customHeight="1" x14ac:dyDescent="0.25">
      <c r="A12" s="708" t="s">
        <v>824</v>
      </c>
      <c r="B12" s="700" t="s">
        <v>825</v>
      </c>
      <c r="C12" s="701" t="s">
        <v>826</v>
      </c>
      <c r="D12" s="702"/>
      <c r="E12" s="710">
        <v>4169800</v>
      </c>
      <c r="F12" s="710">
        <v>4169800</v>
      </c>
      <c r="G12" s="710">
        <v>4169800</v>
      </c>
      <c r="H12" s="705">
        <v>20018853</v>
      </c>
      <c r="I12" s="706">
        <f t="shared" si="0"/>
        <v>32528253</v>
      </c>
      <c r="K12" s="50">
        <v>41698</v>
      </c>
    </row>
    <row r="13" spans="1:11" ht="17.25" customHeight="1" x14ac:dyDescent="0.25">
      <c r="A13" s="708"/>
      <c r="B13" s="700" t="s">
        <v>823</v>
      </c>
      <c r="C13" s="701"/>
      <c r="D13" s="702"/>
      <c r="E13" s="710">
        <v>1300000</v>
      </c>
      <c r="F13" s="709">
        <v>1100000</v>
      </c>
      <c r="G13" s="709">
        <v>1000000</v>
      </c>
      <c r="H13" s="705">
        <v>4500000</v>
      </c>
      <c r="I13" s="706">
        <f t="shared" si="0"/>
        <v>7900000</v>
      </c>
    </row>
    <row r="14" spans="1:11" ht="17.25" customHeight="1" x14ac:dyDescent="0.25">
      <c r="A14" s="708" t="s">
        <v>827</v>
      </c>
      <c r="B14" s="700" t="s">
        <v>828</v>
      </c>
      <c r="C14" s="701" t="s">
        <v>822</v>
      </c>
      <c r="D14" s="702">
        <v>2784000</v>
      </c>
      <c r="E14" s="710">
        <v>928000</v>
      </c>
      <c r="F14" s="710">
        <v>928000</v>
      </c>
      <c r="G14" s="710">
        <v>928000</v>
      </c>
      <c r="H14" s="705">
        <v>3932000</v>
      </c>
      <c r="I14" s="706">
        <f t="shared" si="0"/>
        <v>9500000</v>
      </c>
      <c r="K14" s="50">
        <v>9500</v>
      </c>
    </row>
    <row r="15" spans="1:11" ht="17.25" customHeight="1" x14ac:dyDescent="0.25">
      <c r="A15" s="708"/>
      <c r="B15" s="700" t="s">
        <v>823</v>
      </c>
      <c r="C15" s="701"/>
      <c r="D15" s="702">
        <v>766699</v>
      </c>
      <c r="E15" s="710">
        <v>250000</v>
      </c>
      <c r="F15" s="709">
        <v>210000</v>
      </c>
      <c r="G15" s="709">
        <v>170000</v>
      </c>
      <c r="H15" s="705">
        <v>550000</v>
      </c>
      <c r="I15" s="706">
        <f t="shared" si="0"/>
        <v>1946699</v>
      </c>
    </row>
    <row r="16" spans="1:11" ht="17.25" customHeight="1" x14ac:dyDescent="0.25">
      <c r="A16" s="708" t="s">
        <v>829</v>
      </c>
      <c r="B16" s="700" t="s">
        <v>830</v>
      </c>
      <c r="C16" s="701" t="s">
        <v>822</v>
      </c>
      <c r="D16" s="702">
        <v>4441250</v>
      </c>
      <c r="E16" s="710">
        <v>1615000</v>
      </c>
      <c r="F16" s="710">
        <v>1615000</v>
      </c>
      <c r="G16" s="710">
        <v>1615000</v>
      </c>
      <c r="H16" s="705">
        <v>6863750</v>
      </c>
      <c r="I16" s="706">
        <f t="shared" si="0"/>
        <v>16150000</v>
      </c>
      <c r="K16" s="50">
        <v>16150</v>
      </c>
    </row>
    <row r="17" spans="1:11" ht="17.25" customHeight="1" x14ac:dyDescent="0.25">
      <c r="A17" s="708"/>
      <c r="B17" s="700" t="s">
        <v>823</v>
      </c>
      <c r="C17" s="701"/>
      <c r="D17" s="702">
        <v>1469280</v>
      </c>
      <c r="E17" s="710">
        <v>500000</v>
      </c>
      <c r="F17" s="709">
        <v>460000</v>
      </c>
      <c r="G17" s="709">
        <v>420000</v>
      </c>
      <c r="H17" s="705">
        <v>1600000</v>
      </c>
      <c r="I17" s="706">
        <f t="shared" si="0"/>
        <v>4449280</v>
      </c>
    </row>
    <row r="18" spans="1:11" ht="17.25" customHeight="1" x14ac:dyDescent="0.25">
      <c r="A18" s="708" t="s">
        <v>831</v>
      </c>
      <c r="B18" s="700" t="s">
        <v>832</v>
      </c>
      <c r="C18" s="701" t="s">
        <v>822</v>
      </c>
      <c r="D18" s="702">
        <v>1344000</v>
      </c>
      <c r="E18" s="710">
        <v>448000</v>
      </c>
      <c r="F18" s="710">
        <v>448000</v>
      </c>
      <c r="G18" s="710">
        <v>448000</v>
      </c>
      <c r="H18" s="705">
        <v>1872000</v>
      </c>
      <c r="I18" s="706">
        <f t="shared" si="0"/>
        <v>4560000</v>
      </c>
      <c r="K18" s="50">
        <v>4560</v>
      </c>
    </row>
    <row r="19" spans="1:11" ht="17.25" customHeight="1" x14ac:dyDescent="0.25">
      <c r="A19" s="708"/>
      <c r="B19" s="700" t="s">
        <v>823</v>
      </c>
      <c r="C19" s="701"/>
      <c r="D19" s="702">
        <v>486919</v>
      </c>
      <c r="E19" s="710">
        <v>120000</v>
      </c>
      <c r="F19" s="709">
        <v>100000</v>
      </c>
      <c r="G19" s="709">
        <v>80000</v>
      </c>
      <c r="H19" s="705">
        <v>250000</v>
      </c>
      <c r="I19" s="706">
        <f t="shared" si="0"/>
        <v>1036919</v>
      </c>
    </row>
    <row r="20" spans="1:11" ht="17.25" customHeight="1" x14ac:dyDescent="0.25">
      <c r="A20" s="708" t="s">
        <v>833</v>
      </c>
      <c r="B20" s="700" t="s">
        <v>834</v>
      </c>
      <c r="C20" s="701" t="s">
        <v>822</v>
      </c>
      <c r="D20" s="702">
        <v>6276000</v>
      </c>
      <c r="E20" s="710">
        <v>2092000</v>
      </c>
      <c r="F20" s="710">
        <v>2092000</v>
      </c>
      <c r="G20" s="710">
        <v>2092000</v>
      </c>
      <c r="H20" s="705">
        <v>8870000</v>
      </c>
      <c r="I20" s="706">
        <f t="shared" si="0"/>
        <v>21422000</v>
      </c>
      <c r="K20" s="50">
        <v>21422</v>
      </c>
    </row>
    <row r="21" spans="1:11" ht="17.25" customHeight="1" thickBot="1" x14ac:dyDescent="0.3">
      <c r="A21" s="708" t="s">
        <v>65</v>
      </c>
      <c r="B21" s="700" t="s">
        <v>823</v>
      </c>
      <c r="C21" s="701"/>
      <c r="D21" s="702">
        <v>2287664</v>
      </c>
      <c r="E21" s="703">
        <v>650000</v>
      </c>
      <c r="F21" s="704">
        <v>630000</v>
      </c>
      <c r="G21" s="704">
        <v>610000</v>
      </c>
      <c r="H21" s="705">
        <v>2950000</v>
      </c>
      <c r="I21" s="706">
        <f t="shared" si="0"/>
        <v>7127664</v>
      </c>
    </row>
    <row r="22" spans="1:11" ht="17.25" customHeight="1" thickBot="1" x14ac:dyDescent="0.3">
      <c r="A22" s="692" t="s">
        <v>148</v>
      </c>
      <c r="B22" s="693" t="s">
        <v>835</v>
      </c>
      <c r="C22" s="707"/>
      <c r="D22" s="695">
        <f>+D23</f>
        <v>0</v>
      </c>
      <c r="E22" s="696">
        <f>+E23</f>
        <v>0</v>
      </c>
      <c r="F22" s="697">
        <f>+F23</f>
        <v>0</v>
      </c>
      <c r="G22" s="697">
        <f>+G23</f>
        <v>0</v>
      </c>
      <c r="H22" s="698">
        <f>+H23</f>
        <v>0</v>
      </c>
      <c r="I22" s="695">
        <f t="shared" si="0"/>
        <v>0</v>
      </c>
    </row>
    <row r="23" spans="1:11" ht="17.25" customHeight="1" thickBot="1" x14ac:dyDescent="0.3">
      <c r="A23" s="699" t="s">
        <v>83</v>
      </c>
      <c r="B23" s="700" t="s">
        <v>818</v>
      </c>
      <c r="C23" s="701"/>
      <c r="D23" s="702"/>
      <c r="E23" s="703"/>
      <c r="F23" s="704"/>
      <c r="G23" s="704"/>
      <c r="H23" s="705"/>
      <c r="I23" s="706">
        <f t="shared" si="0"/>
        <v>0</v>
      </c>
    </row>
    <row r="24" spans="1:11" ht="17.25" customHeight="1" thickBot="1" x14ac:dyDescent="0.3">
      <c r="A24" s="692" t="s">
        <v>85</v>
      </c>
      <c r="B24" s="693" t="s">
        <v>836</v>
      </c>
      <c r="C24" s="707"/>
      <c r="D24" s="695">
        <f>+D25</f>
        <v>0</v>
      </c>
      <c r="E24" s="696">
        <f>+E25</f>
        <v>0</v>
      </c>
      <c r="F24" s="697">
        <f>+F25</f>
        <v>0</v>
      </c>
      <c r="G24" s="697">
        <f>+G25</f>
        <v>0</v>
      </c>
      <c r="H24" s="698">
        <f>+H25</f>
        <v>0</v>
      </c>
      <c r="I24" s="695">
        <f t="shared" si="0"/>
        <v>0</v>
      </c>
    </row>
    <row r="25" spans="1:11" ht="17.25" customHeight="1" thickBot="1" x14ac:dyDescent="0.3">
      <c r="A25" s="711" t="s">
        <v>154</v>
      </c>
      <c r="B25" s="712" t="s">
        <v>818</v>
      </c>
      <c r="C25" s="713"/>
      <c r="D25" s="714"/>
      <c r="E25" s="715"/>
      <c r="F25" s="716"/>
      <c r="G25" s="716"/>
      <c r="H25" s="717"/>
      <c r="I25" s="718">
        <f t="shared" si="0"/>
        <v>0</v>
      </c>
    </row>
    <row r="26" spans="1:11" ht="17.25" customHeight="1" thickBot="1" x14ac:dyDescent="0.3">
      <c r="A26" s="692" t="s">
        <v>171</v>
      </c>
      <c r="B26" s="719" t="s">
        <v>837</v>
      </c>
      <c r="C26" s="707"/>
      <c r="D26" s="695">
        <f>+D27</f>
        <v>0</v>
      </c>
      <c r="E26" s="696">
        <f>+E27</f>
        <v>0</v>
      </c>
      <c r="F26" s="697">
        <f>+F27</f>
        <v>0</v>
      </c>
      <c r="G26" s="697">
        <f>+G27</f>
        <v>0</v>
      </c>
      <c r="H26" s="698">
        <f>+H27</f>
        <v>0</v>
      </c>
      <c r="I26" s="695">
        <f t="shared" si="0"/>
        <v>0</v>
      </c>
    </row>
    <row r="27" spans="1:11" ht="17.25" customHeight="1" thickBot="1" x14ac:dyDescent="0.3">
      <c r="A27" s="720" t="s">
        <v>172</v>
      </c>
      <c r="B27" s="721" t="s">
        <v>818</v>
      </c>
      <c r="C27" s="722"/>
      <c r="D27" s="723"/>
      <c r="E27" s="724"/>
      <c r="F27" s="725"/>
      <c r="G27" s="725"/>
      <c r="H27" s="726"/>
      <c r="I27" s="727">
        <f t="shared" si="0"/>
        <v>0</v>
      </c>
    </row>
    <row r="28" spans="1:11" ht="17.25" customHeight="1" thickBot="1" x14ac:dyDescent="0.3">
      <c r="A28" s="873" t="s">
        <v>838</v>
      </c>
      <c r="B28" s="874"/>
      <c r="C28" s="728"/>
      <c r="D28" s="695">
        <f t="shared" ref="D28:I28" si="2">+D6+D9+D22+D24+D26</f>
        <v>25107544</v>
      </c>
      <c r="E28" s="696">
        <f t="shared" si="2"/>
        <v>13894800</v>
      </c>
      <c r="F28" s="697">
        <f t="shared" si="2"/>
        <v>13544800</v>
      </c>
      <c r="G28" s="697">
        <f t="shared" si="2"/>
        <v>13294800</v>
      </c>
      <c r="H28" s="698">
        <f t="shared" si="2"/>
        <v>58804603</v>
      </c>
      <c r="I28" s="695">
        <f t="shared" si="2"/>
        <v>124646547</v>
      </c>
    </row>
  </sheetData>
  <mergeCells count="8">
    <mergeCell ref="A28:B2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dőlt"10.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D31"/>
  <sheetViews>
    <sheetView workbookViewId="0">
      <selection activeCell="D25" sqref="D25:F25"/>
    </sheetView>
  </sheetViews>
  <sheetFormatPr defaultColWidth="9.140625" defaultRowHeight="12.75" x14ac:dyDescent="0.25"/>
  <cols>
    <col min="1" max="1" width="5" style="729" customWidth="1"/>
    <col min="2" max="2" width="47" style="6" customWidth="1"/>
    <col min="3" max="4" width="15.140625" style="6" customWidth="1"/>
    <col min="5" max="16384" width="9.140625" style="6"/>
  </cols>
  <sheetData>
    <row r="1" spans="1:4" ht="31.5" customHeight="1" x14ac:dyDescent="0.25">
      <c r="B1" s="883" t="s">
        <v>839</v>
      </c>
      <c r="C1" s="883"/>
      <c r="D1" s="883"/>
    </row>
    <row r="2" spans="1:4" s="732" customFormat="1" ht="16.5" thickBot="1" x14ac:dyDescent="0.3">
      <c r="A2" s="730"/>
      <c r="B2" s="731"/>
      <c r="D2" s="122" t="s">
        <v>670</v>
      </c>
    </row>
    <row r="3" spans="1:4" s="736" customFormat="1" ht="48" customHeight="1" thickBot="1" x14ac:dyDescent="0.3">
      <c r="A3" s="733" t="s">
        <v>290</v>
      </c>
      <c r="B3" s="734" t="s">
        <v>5</v>
      </c>
      <c r="C3" s="734" t="s">
        <v>840</v>
      </c>
      <c r="D3" s="735" t="s">
        <v>841</v>
      </c>
    </row>
    <row r="4" spans="1:4" s="736" customFormat="1" ht="14.1" customHeight="1" thickBot="1" x14ac:dyDescent="0.3">
      <c r="A4" s="7">
        <v>1</v>
      </c>
      <c r="B4" s="737">
        <v>2</v>
      </c>
      <c r="C4" s="737">
        <v>3</v>
      </c>
      <c r="D4" s="178">
        <v>4</v>
      </c>
    </row>
    <row r="5" spans="1:4" ht="18" customHeight="1" x14ac:dyDescent="0.25">
      <c r="A5" s="738" t="s">
        <v>6</v>
      </c>
      <c r="B5" s="739" t="s">
        <v>842</v>
      </c>
      <c r="C5" s="740"/>
      <c r="D5" s="24"/>
    </row>
    <row r="6" spans="1:4" ht="18" customHeight="1" x14ac:dyDescent="0.25">
      <c r="A6" s="741" t="s">
        <v>17</v>
      </c>
      <c r="B6" s="742" t="s">
        <v>843</v>
      </c>
      <c r="C6" s="743"/>
      <c r="D6" s="41"/>
    </row>
    <row r="7" spans="1:4" ht="18" customHeight="1" x14ac:dyDescent="0.25">
      <c r="A7" s="741" t="s">
        <v>29</v>
      </c>
      <c r="B7" s="742" t="s">
        <v>844</v>
      </c>
      <c r="C7" s="743"/>
      <c r="D7" s="41"/>
    </row>
    <row r="8" spans="1:4" ht="18" customHeight="1" x14ac:dyDescent="0.25">
      <c r="A8" s="741" t="s">
        <v>141</v>
      </c>
      <c r="B8" s="742" t="s">
        <v>845</v>
      </c>
      <c r="C8" s="743"/>
      <c r="D8" s="41"/>
    </row>
    <row r="9" spans="1:4" ht="18" customHeight="1" x14ac:dyDescent="0.25">
      <c r="A9" s="741" t="s">
        <v>43</v>
      </c>
      <c r="B9" s="742" t="s">
        <v>846</v>
      </c>
      <c r="C9" s="743">
        <f>SUM(C10:C15)</f>
        <v>57358043</v>
      </c>
      <c r="D9" s="743">
        <f>SUM(D10:D15)</f>
        <v>1380000</v>
      </c>
    </row>
    <row r="10" spans="1:4" ht="18" customHeight="1" x14ac:dyDescent="0.25">
      <c r="A10" s="741" t="s">
        <v>65</v>
      </c>
      <c r="B10" s="742" t="s">
        <v>847</v>
      </c>
      <c r="C10" s="743"/>
      <c r="D10" s="41"/>
    </row>
    <row r="11" spans="1:4" ht="18" customHeight="1" x14ac:dyDescent="0.25">
      <c r="A11" s="741" t="s">
        <v>148</v>
      </c>
      <c r="B11" s="744" t="s">
        <v>848</v>
      </c>
      <c r="C11" s="743"/>
      <c r="D11" s="41"/>
    </row>
    <row r="12" spans="1:4" ht="18" customHeight="1" x14ac:dyDescent="0.25">
      <c r="A12" s="741" t="s">
        <v>85</v>
      </c>
      <c r="B12" s="744" t="s">
        <v>849</v>
      </c>
      <c r="C12" s="743">
        <v>57358043</v>
      </c>
      <c r="D12" s="41">
        <v>1380000</v>
      </c>
    </row>
    <row r="13" spans="1:4" ht="18" customHeight="1" x14ac:dyDescent="0.25">
      <c r="A13" s="741" t="s">
        <v>154</v>
      </c>
      <c r="B13" s="744" t="s">
        <v>850</v>
      </c>
      <c r="C13" s="743"/>
      <c r="D13" s="41"/>
    </row>
    <row r="14" spans="1:4" ht="18" customHeight="1" x14ac:dyDescent="0.25">
      <c r="A14" s="741" t="s">
        <v>171</v>
      </c>
      <c r="B14" s="744" t="s">
        <v>851</v>
      </c>
      <c r="C14" s="743"/>
      <c r="D14" s="41"/>
    </row>
    <row r="15" spans="1:4" ht="22.5" customHeight="1" x14ac:dyDescent="0.25">
      <c r="A15" s="741" t="s">
        <v>172</v>
      </c>
      <c r="B15" s="744" t="s">
        <v>852</v>
      </c>
      <c r="C15" s="743"/>
      <c r="D15" s="41"/>
    </row>
    <row r="16" spans="1:4" ht="18" customHeight="1" x14ac:dyDescent="0.25">
      <c r="A16" s="741" t="s">
        <v>173</v>
      </c>
      <c r="B16" s="742" t="s">
        <v>853</v>
      </c>
      <c r="C16" s="743"/>
      <c r="D16" s="41"/>
    </row>
    <row r="17" spans="1:4" ht="18" customHeight="1" x14ac:dyDescent="0.25">
      <c r="A17" s="741" t="s">
        <v>176</v>
      </c>
      <c r="B17" s="742" t="s">
        <v>854</v>
      </c>
      <c r="C17" s="743"/>
      <c r="D17" s="41"/>
    </row>
    <row r="18" spans="1:4" ht="18" customHeight="1" x14ac:dyDescent="0.25">
      <c r="A18" s="741" t="s">
        <v>179</v>
      </c>
      <c r="B18" s="742" t="s">
        <v>855</v>
      </c>
      <c r="C18" s="743"/>
      <c r="D18" s="41"/>
    </row>
    <row r="19" spans="1:4" ht="18" customHeight="1" x14ac:dyDescent="0.25">
      <c r="A19" s="741" t="s">
        <v>182</v>
      </c>
      <c r="B19" s="742" t="s">
        <v>856</v>
      </c>
      <c r="C19" s="743"/>
      <c r="D19" s="41"/>
    </row>
    <row r="20" spans="1:4" ht="18" customHeight="1" x14ac:dyDescent="0.25">
      <c r="A20" s="741" t="s">
        <v>185</v>
      </c>
      <c r="B20" s="742" t="s">
        <v>857</v>
      </c>
      <c r="C20" s="743"/>
      <c r="D20" s="41"/>
    </row>
    <row r="21" spans="1:4" ht="18" customHeight="1" x14ac:dyDescent="0.25">
      <c r="A21" s="741" t="s">
        <v>188</v>
      </c>
      <c r="B21" s="742" t="s">
        <v>858</v>
      </c>
      <c r="C21" s="154">
        <v>848260</v>
      </c>
      <c r="D21" s="41">
        <v>588200</v>
      </c>
    </row>
    <row r="22" spans="1:4" ht="18" customHeight="1" x14ac:dyDescent="0.25">
      <c r="A22" s="741" t="s">
        <v>191</v>
      </c>
      <c r="B22" s="742" t="s">
        <v>859</v>
      </c>
      <c r="C22" s="154"/>
      <c r="D22" s="41"/>
    </row>
    <row r="23" spans="1:4" ht="18" customHeight="1" x14ac:dyDescent="0.25">
      <c r="A23" s="741" t="s">
        <v>194</v>
      </c>
      <c r="B23" s="745"/>
      <c r="C23" s="154"/>
      <c r="D23" s="41"/>
    </row>
    <row r="24" spans="1:4" ht="18" customHeight="1" x14ac:dyDescent="0.25">
      <c r="A24" s="741" t="s">
        <v>197</v>
      </c>
      <c r="B24" s="745"/>
      <c r="C24" s="154"/>
      <c r="D24" s="41"/>
    </row>
    <row r="25" spans="1:4" ht="18" customHeight="1" x14ac:dyDescent="0.25">
      <c r="A25" s="741" t="s">
        <v>199</v>
      </c>
      <c r="B25" s="745"/>
      <c r="C25" s="154"/>
      <c r="D25" s="41"/>
    </row>
    <row r="26" spans="1:4" ht="18" customHeight="1" x14ac:dyDescent="0.25">
      <c r="A26" s="741" t="s">
        <v>202</v>
      </c>
      <c r="B26" s="745"/>
      <c r="C26" s="154"/>
      <c r="D26" s="41"/>
    </row>
    <row r="27" spans="1:4" ht="18" customHeight="1" x14ac:dyDescent="0.25">
      <c r="A27" s="741" t="s">
        <v>205</v>
      </c>
      <c r="B27" s="745"/>
      <c r="C27" s="154"/>
      <c r="D27" s="41"/>
    </row>
    <row r="28" spans="1:4" ht="18" customHeight="1" x14ac:dyDescent="0.25">
      <c r="A28" s="741" t="s">
        <v>208</v>
      </c>
      <c r="B28" s="745"/>
      <c r="C28" s="154"/>
      <c r="D28" s="41"/>
    </row>
    <row r="29" spans="1:4" ht="18" customHeight="1" thickBot="1" x14ac:dyDescent="0.3">
      <c r="A29" s="746" t="s">
        <v>237</v>
      </c>
      <c r="B29" s="747"/>
      <c r="C29" s="748"/>
      <c r="D29" s="27"/>
    </row>
    <row r="30" spans="1:4" ht="18" customHeight="1" thickBot="1" x14ac:dyDescent="0.3">
      <c r="A30" s="19" t="s">
        <v>240</v>
      </c>
      <c r="B30" s="749" t="s">
        <v>288</v>
      </c>
      <c r="C30" s="750">
        <f>+C5+C6+C7+C8+C9+C16+C17+C18+C19+C20+C21+C22+C23+C24+C25+C26+C27+C28+C29</f>
        <v>58206303</v>
      </c>
      <c r="D30" s="751">
        <f>+D5+D6+D7+D8+D9+D16+D17+D18+D19+D20+D21+D22+D23+D24+D25+D26+D27+D28+D29</f>
        <v>1968200</v>
      </c>
    </row>
    <row r="31" spans="1:4" ht="8.25" customHeight="1" x14ac:dyDescent="0.25">
      <c r="A31" s="752"/>
      <c r="B31" s="884"/>
      <c r="C31" s="884"/>
      <c r="D31" s="884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CE,Dőlt" 11&amp;"Times New Roman CE,Félkövér dőlt".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58"/>
  <sheetViews>
    <sheetView view="pageBreakPreview" zoomScale="75" zoomScaleNormal="100" zoomScaleSheetLayoutView="75" workbookViewId="0">
      <selection activeCell="F59" sqref="F59"/>
    </sheetView>
  </sheetViews>
  <sheetFormatPr defaultRowHeight="15" x14ac:dyDescent="0.25"/>
  <cols>
    <col min="1" max="1" width="15.28515625" customWidth="1"/>
    <col min="4" max="4" width="8.5703125" bestFit="1" customWidth="1"/>
    <col min="5" max="5" width="10.42578125" customWidth="1"/>
    <col min="9" max="9" width="11" customWidth="1"/>
    <col min="13" max="13" width="10.42578125" bestFit="1" customWidth="1"/>
    <col min="17" max="17" width="10.42578125" bestFit="1" customWidth="1"/>
    <col min="18" max="21" width="10.42578125" customWidth="1"/>
    <col min="25" max="25" width="10.42578125" bestFit="1" customWidth="1"/>
  </cols>
  <sheetData>
    <row r="1" spans="1:33" x14ac:dyDescent="0.25">
      <c r="A1" s="898" t="s">
        <v>506</v>
      </c>
      <c r="B1" s="889" t="s">
        <v>507</v>
      </c>
      <c r="C1" s="889"/>
      <c r="D1" s="889"/>
      <c r="E1" s="890"/>
      <c r="F1" s="891" t="s">
        <v>508</v>
      </c>
      <c r="G1" s="889"/>
      <c r="H1" s="889"/>
      <c r="I1" s="890"/>
      <c r="J1" s="891" t="s">
        <v>509</v>
      </c>
      <c r="K1" s="889"/>
      <c r="L1" s="889"/>
      <c r="M1" s="890"/>
      <c r="N1" s="891" t="s">
        <v>510</v>
      </c>
      <c r="O1" s="892"/>
      <c r="P1" s="892"/>
      <c r="Q1" s="893"/>
      <c r="R1" s="891" t="s">
        <v>510</v>
      </c>
      <c r="S1" s="889"/>
      <c r="T1" s="889"/>
      <c r="U1" s="890"/>
      <c r="V1" s="889" t="s">
        <v>507</v>
      </c>
      <c r="W1" s="889"/>
      <c r="X1" s="889"/>
      <c r="Y1" s="901"/>
      <c r="Z1" s="891" t="s">
        <v>510</v>
      </c>
      <c r="AA1" s="889"/>
      <c r="AB1" s="889"/>
      <c r="AC1" s="890"/>
      <c r="AD1" s="889" t="s">
        <v>507</v>
      </c>
      <c r="AE1" s="889"/>
      <c r="AF1" s="889"/>
      <c r="AG1" s="901"/>
    </row>
    <row r="2" spans="1:33" x14ac:dyDescent="0.25">
      <c r="A2" s="899"/>
      <c r="B2" s="885">
        <v>43101</v>
      </c>
      <c r="C2" s="886"/>
      <c r="D2" s="886"/>
      <c r="E2" s="902"/>
      <c r="F2" s="888">
        <v>43101</v>
      </c>
      <c r="G2" s="885"/>
      <c r="H2" s="885"/>
      <c r="I2" s="903"/>
      <c r="J2" s="888">
        <v>43101</v>
      </c>
      <c r="K2" s="885"/>
      <c r="L2" s="885"/>
      <c r="M2" s="903"/>
      <c r="N2" s="885">
        <v>43191</v>
      </c>
      <c r="O2" s="886"/>
      <c r="P2" s="886"/>
      <c r="Q2" s="902"/>
      <c r="R2" s="888">
        <v>43191</v>
      </c>
      <c r="S2" s="886"/>
      <c r="T2" s="886"/>
      <c r="U2" s="886"/>
      <c r="V2" s="885">
        <v>43191</v>
      </c>
      <c r="W2" s="886"/>
      <c r="X2" s="886"/>
      <c r="Y2" s="887"/>
      <c r="Z2" s="888">
        <v>43221</v>
      </c>
      <c r="AA2" s="886"/>
      <c r="AB2" s="886"/>
      <c r="AC2" s="886"/>
      <c r="AD2" s="885">
        <v>43221</v>
      </c>
      <c r="AE2" s="886"/>
      <c r="AF2" s="886"/>
      <c r="AG2" s="887"/>
    </row>
    <row r="3" spans="1:33" ht="25.5" x14ac:dyDescent="0.25">
      <c r="A3" s="900"/>
      <c r="B3" s="454" t="s">
        <v>252</v>
      </c>
      <c r="C3" s="455" t="s">
        <v>511</v>
      </c>
      <c r="D3" s="456" t="s">
        <v>686</v>
      </c>
      <c r="E3" s="456" t="s">
        <v>254</v>
      </c>
      <c r="F3" s="454" t="s">
        <v>252</v>
      </c>
      <c r="G3" s="454" t="s">
        <v>512</v>
      </c>
      <c r="H3" s="454" t="s">
        <v>513</v>
      </c>
      <c r="I3" s="454" t="s">
        <v>254</v>
      </c>
      <c r="J3" s="454" t="s">
        <v>252</v>
      </c>
      <c r="K3" s="456" t="s">
        <v>512</v>
      </c>
      <c r="L3" s="454" t="s">
        <v>513</v>
      </c>
      <c r="M3" s="454" t="s">
        <v>254</v>
      </c>
      <c r="N3" s="454" t="s">
        <v>252</v>
      </c>
      <c r="O3" s="455" t="s">
        <v>511</v>
      </c>
      <c r="P3" s="456" t="s">
        <v>731</v>
      </c>
      <c r="Q3" s="456" t="s">
        <v>254</v>
      </c>
      <c r="R3" s="454" t="s">
        <v>252</v>
      </c>
      <c r="S3" s="454" t="s">
        <v>511</v>
      </c>
      <c r="T3" s="454" t="s">
        <v>732</v>
      </c>
      <c r="U3" s="454" t="s">
        <v>254</v>
      </c>
      <c r="V3" s="454" t="s">
        <v>252</v>
      </c>
      <c r="W3" s="455" t="s">
        <v>511</v>
      </c>
      <c r="X3" s="456" t="s">
        <v>686</v>
      </c>
      <c r="Y3" s="543" t="s">
        <v>254</v>
      </c>
      <c r="Z3" s="454" t="s">
        <v>252</v>
      </c>
      <c r="AA3" s="454" t="s">
        <v>511</v>
      </c>
      <c r="AB3" s="454" t="s">
        <v>732</v>
      </c>
      <c r="AC3" s="454" t="s">
        <v>254</v>
      </c>
      <c r="AD3" s="454" t="s">
        <v>252</v>
      </c>
      <c r="AE3" s="455" t="s">
        <v>511</v>
      </c>
      <c r="AF3" s="456" t="s">
        <v>686</v>
      </c>
      <c r="AG3" s="543" t="s">
        <v>254</v>
      </c>
    </row>
    <row r="4" spans="1:33" x14ac:dyDescent="0.25">
      <c r="A4" s="457"/>
      <c r="B4" s="458"/>
      <c r="C4" s="458"/>
      <c r="D4" s="458"/>
      <c r="E4" s="464"/>
      <c r="F4" s="458"/>
      <c r="G4" s="458"/>
      <c r="H4" s="458"/>
      <c r="I4" s="458"/>
      <c r="J4" s="458"/>
      <c r="K4" s="459"/>
      <c r="L4" s="458"/>
      <c r="M4" s="464"/>
      <c r="N4" s="458"/>
      <c r="O4" s="458"/>
      <c r="P4" s="464"/>
      <c r="Q4" s="458"/>
      <c r="R4" s="458"/>
      <c r="S4" s="458"/>
      <c r="T4" s="458"/>
      <c r="U4" s="458"/>
      <c r="V4" s="458"/>
      <c r="W4" s="458"/>
      <c r="X4" s="464"/>
      <c r="Y4" s="544"/>
      <c r="Z4" s="458"/>
      <c r="AA4" s="458"/>
      <c r="AB4" s="458"/>
      <c r="AC4" s="458"/>
      <c r="AD4" s="458"/>
      <c r="AE4" s="458"/>
      <c r="AF4" s="464"/>
      <c r="AG4" s="544"/>
    </row>
    <row r="5" spans="1:33" ht="26.25" x14ac:dyDescent="0.25">
      <c r="A5" s="517" t="s">
        <v>514</v>
      </c>
      <c r="B5" s="460">
        <v>8.75</v>
      </c>
      <c r="C5" s="460"/>
      <c r="D5" s="460"/>
      <c r="E5" s="461">
        <f>B5+C5+D5</f>
        <v>8.75</v>
      </c>
      <c r="F5" s="460"/>
      <c r="G5" s="460"/>
      <c r="H5" s="460"/>
      <c r="I5" s="460"/>
      <c r="J5" s="460">
        <f>B5+F5</f>
        <v>8.75</v>
      </c>
      <c r="K5" s="460">
        <f>C5+G5</f>
        <v>0</v>
      </c>
      <c r="L5" s="460"/>
      <c r="M5" s="461">
        <f>J5+K5+L5</f>
        <v>8.75</v>
      </c>
      <c r="N5" s="460"/>
      <c r="O5" s="460"/>
      <c r="P5" s="461"/>
      <c r="Q5" s="460"/>
      <c r="R5" s="460"/>
      <c r="S5" s="460"/>
      <c r="T5" s="460"/>
      <c r="U5" s="460"/>
      <c r="V5" s="460">
        <f>J5+N5</f>
        <v>8.75</v>
      </c>
      <c r="W5" s="460">
        <f>K5+O5</f>
        <v>0</v>
      </c>
      <c r="X5" s="461">
        <f>L5+P5</f>
        <v>0</v>
      </c>
      <c r="Y5" s="545">
        <f>V5+W5+X5</f>
        <v>8.75</v>
      </c>
      <c r="Z5" s="460"/>
      <c r="AA5" s="460"/>
      <c r="AB5" s="460"/>
      <c r="AC5" s="460"/>
      <c r="AD5" s="460">
        <f>R5+V5</f>
        <v>8.75</v>
      </c>
      <c r="AE5" s="460">
        <f>S5+W5</f>
        <v>0</v>
      </c>
      <c r="AF5" s="461">
        <f>T5+X5</f>
        <v>0</v>
      </c>
      <c r="AG5" s="545">
        <f>AD5+AE5+AF5</f>
        <v>8.75</v>
      </c>
    </row>
    <row r="6" spans="1:33" x14ac:dyDescent="0.25">
      <c r="A6" s="462"/>
      <c r="B6" s="459"/>
      <c r="C6" s="459"/>
      <c r="D6" s="459"/>
      <c r="E6" s="461"/>
      <c r="F6" s="459"/>
      <c r="G6" s="459"/>
      <c r="H6" s="459"/>
      <c r="I6" s="460"/>
      <c r="J6" s="460"/>
      <c r="K6" s="460"/>
      <c r="L6" s="460"/>
      <c r="M6" s="461"/>
      <c r="N6" s="459"/>
      <c r="O6" s="459"/>
      <c r="P6" s="464"/>
      <c r="Q6" s="460"/>
      <c r="R6" s="460"/>
      <c r="S6" s="460"/>
      <c r="T6" s="460"/>
      <c r="U6" s="460"/>
      <c r="V6" s="460">
        <f t="shared" ref="V6:X27" si="0">J6+N6</f>
        <v>0</v>
      </c>
      <c r="W6" s="460">
        <f t="shared" si="0"/>
        <v>0</v>
      </c>
      <c r="X6" s="461">
        <f t="shared" si="0"/>
        <v>0</v>
      </c>
      <c r="Y6" s="545">
        <f t="shared" ref="Y6:Y27" si="1">V6+W6+X6</f>
        <v>0</v>
      </c>
      <c r="Z6" s="460"/>
      <c r="AA6" s="460"/>
      <c r="AB6" s="460"/>
      <c r="AC6" s="460"/>
      <c r="AD6" s="460">
        <f t="shared" ref="AD6:AF13" si="2">R6+V6</f>
        <v>0</v>
      </c>
      <c r="AE6" s="460">
        <f t="shared" si="2"/>
        <v>0</v>
      </c>
      <c r="AF6" s="461">
        <f t="shared" si="2"/>
        <v>0</v>
      </c>
      <c r="AG6" s="545">
        <f t="shared" ref="AG6:AG13" si="3">AD6+AE6+AF6</f>
        <v>0</v>
      </c>
    </row>
    <row r="7" spans="1:33" ht="26.25" x14ac:dyDescent="0.25">
      <c r="A7" s="516" t="s">
        <v>248</v>
      </c>
      <c r="B7" s="460">
        <v>82.5</v>
      </c>
      <c r="C7" s="460"/>
      <c r="D7" s="460"/>
      <c r="E7" s="461">
        <f>B7+C7+D7</f>
        <v>82.5</v>
      </c>
      <c r="F7" s="460"/>
      <c r="G7" s="460"/>
      <c r="H7" s="460"/>
      <c r="I7" s="460"/>
      <c r="J7" s="460">
        <f>B7+F7</f>
        <v>82.5</v>
      </c>
      <c r="K7" s="460"/>
      <c r="L7" s="460"/>
      <c r="M7" s="461">
        <f>J7+K7+L7</f>
        <v>82.5</v>
      </c>
      <c r="N7" s="460"/>
      <c r="O7" s="460"/>
      <c r="P7" s="461"/>
      <c r="Q7" s="460"/>
      <c r="R7" s="460"/>
      <c r="S7" s="460"/>
      <c r="T7" s="460"/>
      <c r="U7" s="460"/>
      <c r="V7" s="460">
        <f t="shared" si="0"/>
        <v>82.5</v>
      </c>
      <c r="W7" s="460">
        <f t="shared" si="0"/>
        <v>0</v>
      </c>
      <c r="X7" s="461">
        <f t="shared" si="0"/>
        <v>0</v>
      </c>
      <c r="Y7" s="545">
        <f t="shared" si="1"/>
        <v>82.5</v>
      </c>
      <c r="Z7" s="460">
        <v>2.5</v>
      </c>
      <c r="AA7" s="460"/>
      <c r="AB7" s="460"/>
      <c r="AC7" s="460"/>
      <c r="AD7" s="460">
        <f>V7+Z7</f>
        <v>85</v>
      </c>
      <c r="AE7" s="460">
        <f t="shared" si="2"/>
        <v>0</v>
      </c>
      <c r="AF7" s="461">
        <f t="shared" si="2"/>
        <v>0</v>
      </c>
      <c r="AG7" s="545">
        <f t="shared" si="3"/>
        <v>85</v>
      </c>
    </row>
    <row r="8" spans="1:33" x14ac:dyDescent="0.25">
      <c r="A8" s="462"/>
      <c r="B8" s="459"/>
      <c r="C8" s="459"/>
      <c r="D8" s="459"/>
      <c r="E8" s="461"/>
      <c r="F8" s="459"/>
      <c r="G8" s="459"/>
      <c r="H8" s="459"/>
      <c r="I8" s="530"/>
      <c r="J8" s="460"/>
      <c r="K8" s="460"/>
      <c r="L8" s="460"/>
      <c r="M8" s="461"/>
      <c r="N8" s="459"/>
      <c r="O8" s="459"/>
      <c r="P8" s="464"/>
      <c r="Q8" s="460"/>
      <c r="R8" s="460"/>
      <c r="S8" s="460"/>
      <c r="T8" s="460"/>
      <c r="U8" s="460"/>
      <c r="V8" s="460">
        <f t="shared" si="0"/>
        <v>0</v>
      </c>
      <c r="W8" s="460">
        <f t="shared" si="0"/>
        <v>0</v>
      </c>
      <c r="X8" s="461">
        <f t="shared" si="0"/>
        <v>0</v>
      </c>
      <c r="Y8" s="545">
        <f t="shared" si="1"/>
        <v>0</v>
      </c>
      <c r="Z8" s="460"/>
      <c r="AA8" s="460"/>
      <c r="AB8" s="460"/>
      <c r="AC8" s="460"/>
      <c r="AD8" s="460">
        <f t="shared" si="2"/>
        <v>0</v>
      </c>
      <c r="AE8" s="460">
        <f t="shared" si="2"/>
        <v>0</v>
      </c>
      <c r="AF8" s="461">
        <f t="shared" si="2"/>
        <v>0</v>
      </c>
      <c r="AG8" s="545">
        <f t="shared" si="3"/>
        <v>0</v>
      </c>
    </row>
    <row r="9" spans="1:33" ht="26.25" x14ac:dyDescent="0.25">
      <c r="A9" s="516" t="s">
        <v>515</v>
      </c>
      <c r="B9" s="460">
        <v>14</v>
      </c>
      <c r="C9" s="460"/>
      <c r="D9" s="460"/>
      <c r="E9" s="461">
        <f>B9+C9+D9</f>
        <v>14</v>
      </c>
      <c r="F9" s="460"/>
      <c r="G9" s="460"/>
      <c r="H9" s="460"/>
      <c r="I9" s="530"/>
      <c r="J9" s="460">
        <f>B9+F9</f>
        <v>14</v>
      </c>
      <c r="K9" s="460"/>
      <c r="L9" s="460"/>
      <c r="M9" s="461">
        <f>J9+K9+L9</f>
        <v>14</v>
      </c>
      <c r="N9" s="460"/>
      <c r="O9" s="460"/>
      <c r="P9" s="461"/>
      <c r="Q9" s="460"/>
      <c r="R9" s="460"/>
      <c r="S9" s="460"/>
      <c r="T9" s="460"/>
      <c r="U9" s="460"/>
      <c r="V9" s="460">
        <f t="shared" si="0"/>
        <v>14</v>
      </c>
      <c r="W9" s="460">
        <f t="shared" si="0"/>
        <v>0</v>
      </c>
      <c r="X9" s="461">
        <f t="shared" si="0"/>
        <v>0</v>
      </c>
      <c r="Y9" s="545">
        <f t="shared" si="1"/>
        <v>14</v>
      </c>
      <c r="Z9" s="460"/>
      <c r="AA9" s="460"/>
      <c r="AB9" s="460"/>
      <c r="AC9" s="460"/>
      <c r="AD9" s="460">
        <f t="shared" si="2"/>
        <v>14</v>
      </c>
      <c r="AE9" s="460">
        <f t="shared" si="2"/>
        <v>0</v>
      </c>
      <c r="AF9" s="461">
        <f t="shared" si="2"/>
        <v>0</v>
      </c>
      <c r="AG9" s="545">
        <f t="shared" si="3"/>
        <v>14</v>
      </c>
    </row>
    <row r="10" spans="1:33" x14ac:dyDescent="0.25">
      <c r="A10" s="462"/>
      <c r="B10" s="459"/>
      <c r="C10" s="459"/>
      <c r="D10" s="459"/>
      <c r="E10" s="461"/>
      <c r="F10" s="459"/>
      <c r="G10" s="459"/>
      <c r="H10" s="459"/>
      <c r="I10" s="530"/>
      <c r="J10" s="460"/>
      <c r="K10" s="460"/>
      <c r="L10" s="460"/>
      <c r="M10" s="461"/>
      <c r="N10" s="459"/>
      <c r="O10" s="459"/>
      <c r="P10" s="464"/>
      <c r="Q10" s="460"/>
      <c r="R10" s="460"/>
      <c r="S10" s="460"/>
      <c r="T10" s="460"/>
      <c r="U10" s="460"/>
      <c r="V10" s="460">
        <f t="shared" si="0"/>
        <v>0</v>
      </c>
      <c r="W10" s="460">
        <f t="shared" si="0"/>
        <v>0</v>
      </c>
      <c r="X10" s="461">
        <f t="shared" si="0"/>
        <v>0</v>
      </c>
      <c r="Y10" s="545">
        <f t="shared" si="1"/>
        <v>0</v>
      </c>
      <c r="Z10" s="460"/>
      <c r="AA10" s="460"/>
      <c r="AB10" s="460"/>
      <c r="AC10" s="460"/>
      <c r="AD10" s="460">
        <f t="shared" si="2"/>
        <v>0</v>
      </c>
      <c r="AE10" s="460">
        <f t="shared" si="2"/>
        <v>0</v>
      </c>
      <c r="AF10" s="461">
        <f t="shared" si="2"/>
        <v>0</v>
      </c>
      <c r="AG10" s="545">
        <f t="shared" si="3"/>
        <v>0</v>
      </c>
    </row>
    <row r="11" spans="1:33" ht="26.25" x14ac:dyDescent="0.25">
      <c r="A11" s="516" t="s">
        <v>250</v>
      </c>
      <c r="B11" s="460">
        <v>6</v>
      </c>
      <c r="C11" s="460"/>
      <c r="D11" s="460"/>
      <c r="E11" s="461">
        <f>B11+C11+D11</f>
        <v>6</v>
      </c>
      <c r="F11" s="460"/>
      <c r="G11" s="460"/>
      <c r="H11" s="460"/>
      <c r="I11" s="530"/>
      <c r="J11" s="460">
        <f>B11+F11</f>
        <v>6</v>
      </c>
      <c r="K11" s="460">
        <f>C11+G11</f>
        <v>0</v>
      </c>
      <c r="L11" s="460"/>
      <c r="M11" s="461">
        <f>J11+K11+L11</f>
        <v>6</v>
      </c>
      <c r="N11" s="460"/>
      <c r="O11" s="460"/>
      <c r="P11" s="461"/>
      <c r="Q11" s="460"/>
      <c r="R11" s="460"/>
      <c r="S11" s="460"/>
      <c r="T11" s="460"/>
      <c r="U11" s="460"/>
      <c r="V11" s="460">
        <f t="shared" si="0"/>
        <v>6</v>
      </c>
      <c r="W11" s="460">
        <f t="shared" si="0"/>
        <v>0</v>
      </c>
      <c r="X11" s="461">
        <f t="shared" si="0"/>
        <v>0</v>
      </c>
      <c r="Y11" s="545">
        <f t="shared" si="1"/>
        <v>6</v>
      </c>
      <c r="Z11" s="460"/>
      <c r="AA11" s="460"/>
      <c r="AB11" s="460"/>
      <c r="AC11" s="460"/>
      <c r="AD11" s="460">
        <f t="shared" si="2"/>
        <v>6</v>
      </c>
      <c r="AE11" s="460">
        <f t="shared" si="2"/>
        <v>0</v>
      </c>
      <c r="AF11" s="461">
        <f t="shared" si="2"/>
        <v>0</v>
      </c>
      <c r="AG11" s="545">
        <f t="shared" si="3"/>
        <v>6</v>
      </c>
    </row>
    <row r="12" spans="1:33" x14ac:dyDescent="0.25">
      <c r="A12" s="462"/>
      <c r="B12" s="459"/>
      <c r="C12" s="459"/>
      <c r="D12" s="459"/>
      <c r="E12" s="461"/>
      <c r="F12" s="459"/>
      <c r="G12" s="459"/>
      <c r="H12" s="459"/>
      <c r="I12" s="530"/>
      <c r="J12" s="460"/>
      <c r="K12" s="460"/>
      <c r="L12" s="460"/>
      <c r="M12" s="461"/>
      <c r="N12" s="459"/>
      <c r="O12" s="459"/>
      <c r="P12" s="464"/>
      <c r="Q12" s="460"/>
      <c r="R12" s="460"/>
      <c r="S12" s="460"/>
      <c r="T12" s="460"/>
      <c r="U12" s="460"/>
      <c r="V12" s="460">
        <f t="shared" si="0"/>
        <v>0</v>
      </c>
      <c r="W12" s="460">
        <f t="shared" si="0"/>
        <v>0</v>
      </c>
      <c r="X12" s="461">
        <f t="shared" si="0"/>
        <v>0</v>
      </c>
      <c r="Y12" s="545">
        <f t="shared" si="1"/>
        <v>0</v>
      </c>
      <c r="Z12" s="460"/>
      <c r="AA12" s="460"/>
      <c r="AB12" s="460"/>
      <c r="AC12" s="460"/>
      <c r="AD12" s="460">
        <f t="shared" si="2"/>
        <v>0</v>
      </c>
      <c r="AE12" s="460">
        <f t="shared" si="2"/>
        <v>0</v>
      </c>
      <c r="AF12" s="461">
        <f t="shared" si="2"/>
        <v>0</v>
      </c>
      <c r="AG12" s="545">
        <f t="shared" si="3"/>
        <v>0</v>
      </c>
    </row>
    <row r="13" spans="1:33" ht="26.25" x14ac:dyDescent="0.25">
      <c r="A13" s="516" t="s">
        <v>251</v>
      </c>
      <c r="B13" s="460"/>
      <c r="C13" s="460">
        <v>2.75</v>
      </c>
      <c r="D13" s="460"/>
      <c r="E13" s="461">
        <f>B13+C13+D13</f>
        <v>2.75</v>
      </c>
      <c r="F13" s="460"/>
      <c r="G13" s="460"/>
      <c r="H13" s="460"/>
      <c r="I13" s="530"/>
      <c r="J13" s="460"/>
      <c r="K13" s="460">
        <f>C13+G13</f>
        <v>2.75</v>
      </c>
      <c r="L13" s="460"/>
      <c r="M13" s="461">
        <f>J13+K13+L13</f>
        <v>2.75</v>
      </c>
      <c r="N13" s="460"/>
      <c r="O13" s="460"/>
      <c r="P13" s="461"/>
      <c r="Q13" s="460"/>
      <c r="R13" s="460"/>
      <c r="S13" s="460"/>
      <c r="T13" s="460"/>
      <c r="U13" s="460"/>
      <c r="V13" s="460">
        <f t="shared" si="0"/>
        <v>0</v>
      </c>
      <c r="W13" s="460">
        <f t="shared" si="0"/>
        <v>2.75</v>
      </c>
      <c r="X13" s="461">
        <f t="shared" si="0"/>
        <v>0</v>
      </c>
      <c r="Y13" s="545">
        <f t="shared" si="1"/>
        <v>2.75</v>
      </c>
      <c r="Z13" s="460"/>
      <c r="AA13" s="460"/>
      <c r="AB13" s="460"/>
      <c r="AC13" s="460"/>
      <c r="AD13" s="460">
        <f t="shared" si="2"/>
        <v>0</v>
      </c>
      <c r="AE13" s="460">
        <f t="shared" si="2"/>
        <v>2.75</v>
      </c>
      <c r="AF13" s="461">
        <f t="shared" si="2"/>
        <v>0</v>
      </c>
      <c r="AG13" s="545">
        <f t="shared" si="3"/>
        <v>2.75</v>
      </c>
    </row>
    <row r="14" spans="1:33" x14ac:dyDescent="0.25">
      <c r="A14" s="462"/>
      <c r="B14" s="459"/>
      <c r="C14" s="459"/>
      <c r="D14" s="459"/>
      <c r="E14" s="461"/>
      <c r="F14" s="459"/>
      <c r="G14" s="459"/>
      <c r="H14" s="459"/>
      <c r="I14" s="530"/>
      <c r="J14" s="460"/>
      <c r="K14" s="460"/>
      <c r="L14" s="460"/>
      <c r="M14" s="461"/>
      <c r="N14" s="459"/>
      <c r="O14" s="459"/>
      <c r="P14" s="464"/>
      <c r="Q14" s="460"/>
      <c r="R14" s="460"/>
      <c r="S14" s="460"/>
      <c r="T14" s="460"/>
      <c r="U14" s="460"/>
      <c r="V14" s="460"/>
      <c r="W14" s="460"/>
      <c r="X14" s="461"/>
      <c r="Y14" s="545"/>
      <c r="Z14" s="460"/>
      <c r="AA14" s="460"/>
      <c r="AB14" s="460"/>
      <c r="AC14" s="460"/>
      <c r="AD14" s="460"/>
      <c r="AE14" s="460"/>
      <c r="AF14" s="461"/>
      <c r="AG14" s="545"/>
    </row>
    <row r="15" spans="1:33" ht="26.25" x14ac:dyDescent="0.25">
      <c r="A15" s="516" t="s">
        <v>733</v>
      </c>
      <c r="B15" s="460"/>
      <c r="C15" s="460"/>
      <c r="D15" s="460"/>
      <c r="E15" s="461"/>
      <c r="F15" s="460"/>
      <c r="G15" s="460"/>
      <c r="H15" s="460"/>
      <c r="I15" s="530"/>
      <c r="J15" s="460"/>
      <c r="K15" s="460"/>
      <c r="L15" s="460"/>
      <c r="M15" s="461"/>
      <c r="N15" s="460"/>
      <c r="O15" s="460"/>
      <c r="P15" s="461"/>
      <c r="Q15" s="460"/>
      <c r="R15" s="460">
        <v>8.6</v>
      </c>
      <c r="S15" s="460">
        <v>1.4</v>
      </c>
      <c r="T15" s="460"/>
      <c r="U15" s="460">
        <f t="shared" ref="U15" si="4">R15+S15+T15</f>
        <v>10</v>
      </c>
      <c r="V15" s="460">
        <f>J15+N15+R15</f>
        <v>8.6</v>
      </c>
      <c r="W15" s="460">
        <f>K15+O15+S15</f>
        <v>1.4</v>
      </c>
      <c r="X15" s="461">
        <f>L15+P15+T15</f>
        <v>0</v>
      </c>
      <c r="Y15" s="545">
        <f t="shared" si="1"/>
        <v>10</v>
      </c>
      <c r="Z15" s="460"/>
      <c r="AA15" s="460"/>
      <c r="AB15" s="460"/>
      <c r="AC15" s="460">
        <f t="shared" ref="AC15" si="5">Z15+AA15+AB15</f>
        <v>0</v>
      </c>
      <c r="AD15" s="460">
        <f>V15+Z15</f>
        <v>8.6</v>
      </c>
      <c r="AE15" s="460">
        <f>W15+AA15</f>
        <v>1.4</v>
      </c>
      <c r="AF15" s="461">
        <f>T15+X15+AB15</f>
        <v>0</v>
      </c>
      <c r="AG15" s="545">
        <f t="shared" ref="AG15" si="6">AD15+AE15+AF15</f>
        <v>10</v>
      </c>
    </row>
    <row r="16" spans="1:33" x14ac:dyDescent="0.25">
      <c r="A16" s="462"/>
      <c r="B16" s="459"/>
      <c r="C16" s="459"/>
      <c r="D16" s="459"/>
      <c r="E16" s="461"/>
      <c r="F16" s="459"/>
      <c r="G16" s="459"/>
      <c r="H16" s="459"/>
      <c r="I16" s="530"/>
      <c r="J16" s="460"/>
      <c r="K16" s="460"/>
      <c r="L16" s="460"/>
      <c r="M16" s="461"/>
      <c r="N16" s="459"/>
      <c r="O16" s="459"/>
      <c r="P16" s="464"/>
      <c r="Q16" s="460"/>
      <c r="R16" s="460"/>
      <c r="S16" s="460"/>
      <c r="T16" s="460"/>
      <c r="U16" s="460"/>
      <c r="V16" s="460"/>
      <c r="W16" s="460"/>
      <c r="X16" s="461"/>
      <c r="Y16" s="545"/>
      <c r="Z16" s="460"/>
      <c r="AA16" s="460"/>
      <c r="AB16" s="460"/>
      <c r="AC16" s="460"/>
      <c r="AD16" s="460"/>
      <c r="AE16" s="460"/>
      <c r="AF16" s="461"/>
      <c r="AG16" s="545"/>
    </row>
    <row r="17" spans="1:33" x14ac:dyDescent="0.25">
      <c r="A17" s="462"/>
      <c r="B17" s="460"/>
      <c r="C17" s="460"/>
      <c r="D17" s="460"/>
      <c r="E17" s="461"/>
      <c r="F17" s="460"/>
      <c r="G17" s="460"/>
      <c r="H17" s="460"/>
      <c r="I17" s="530"/>
      <c r="J17" s="460"/>
      <c r="K17" s="460"/>
      <c r="L17" s="460"/>
      <c r="M17" s="461"/>
      <c r="N17" s="460"/>
      <c r="O17" s="460"/>
      <c r="P17" s="461"/>
      <c r="Q17" s="460"/>
      <c r="R17" s="460"/>
      <c r="S17" s="460"/>
      <c r="T17" s="460"/>
      <c r="U17" s="460"/>
      <c r="V17" s="460"/>
      <c r="W17" s="460"/>
      <c r="X17" s="461"/>
      <c r="Y17" s="545"/>
      <c r="Z17" s="460"/>
      <c r="AA17" s="460"/>
      <c r="AB17" s="460"/>
      <c r="AC17" s="460"/>
      <c r="AD17" s="460"/>
      <c r="AE17" s="460"/>
      <c r="AF17" s="461"/>
      <c r="AG17" s="545"/>
    </row>
    <row r="18" spans="1:33" x14ac:dyDescent="0.25">
      <c r="A18" s="462"/>
      <c r="B18" s="459"/>
      <c r="C18" s="459"/>
      <c r="D18" s="459"/>
      <c r="E18" s="461"/>
      <c r="F18" s="459"/>
      <c r="G18" s="459"/>
      <c r="H18" s="459"/>
      <c r="I18" s="530"/>
      <c r="J18" s="460"/>
      <c r="K18" s="460"/>
      <c r="L18" s="460"/>
      <c r="M18" s="461"/>
      <c r="N18" s="459"/>
      <c r="O18" s="459"/>
      <c r="P18" s="464"/>
      <c r="Q18" s="460"/>
      <c r="R18" s="460"/>
      <c r="S18" s="460"/>
      <c r="T18" s="460"/>
      <c r="U18" s="460"/>
      <c r="V18" s="460"/>
      <c r="W18" s="460"/>
      <c r="X18" s="461"/>
      <c r="Y18" s="545"/>
      <c r="Z18" s="460"/>
      <c r="AA18" s="460"/>
      <c r="AB18" s="460"/>
      <c r="AC18" s="460"/>
      <c r="AD18" s="460"/>
      <c r="AE18" s="460"/>
      <c r="AF18" s="461"/>
      <c r="AG18" s="545"/>
    </row>
    <row r="19" spans="1:33" ht="38.25" x14ac:dyDescent="0.25">
      <c r="A19" s="463" t="s">
        <v>516</v>
      </c>
      <c r="B19" s="460">
        <v>34</v>
      </c>
      <c r="C19" s="460">
        <v>2</v>
      </c>
      <c r="D19" s="460">
        <v>20</v>
      </c>
      <c r="E19" s="461">
        <f t="shared" ref="E19:E27" si="7">B19+C19+D19</f>
        <v>56</v>
      </c>
      <c r="F19" s="460"/>
      <c r="G19" s="460"/>
      <c r="H19" s="460"/>
      <c r="I19" s="530">
        <f t="shared" ref="I19:I25" si="8">F19+G19+H19</f>
        <v>0</v>
      </c>
      <c r="J19" s="460">
        <f>B19+F19</f>
        <v>34</v>
      </c>
      <c r="K19" s="460">
        <f>C19+G19</f>
        <v>2</v>
      </c>
      <c r="L19" s="460">
        <f>D19+H19</f>
        <v>20</v>
      </c>
      <c r="M19" s="460">
        <f t="shared" ref="M19:M27" si="9">J19+K19+L19</f>
        <v>56</v>
      </c>
      <c r="N19" s="460"/>
      <c r="O19" s="460"/>
      <c r="P19" s="460"/>
      <c r="Q19" s="460"/>
      <c r="R19" s="460"/>
      <c r="S19" s="460"/>
      <c r="T19" s="460"/>
      <c r="U19" s="460"/>
      <c r="V19" s="460">
        <f t="shared" ref="V19:X20" si="10">J19+N19</f>
        <v>34</v>
      </c>
      <c r="W19" s="460">
        <f t="shared" si="10"/>
        <v>2</v>
      </c>
      <c r="X19" s="460">
        <f t="shared" si="10"/>
        <v>20</v>
      </c>
      <c r="Y19" s="545">
        <f t="shared" ref="Y19:Y20" si="11">V19+W19+X19</f>
        <v>56</v>
      </c>
      <c r="Z19" s="460"/>
      <c r="AA19" s="460"/>
      <c r="AB19" s="460"/>
      <c r="AC19" s="460"/>
      <c r="AD19" s="460">
        <f t="shared" ref="AD19:AF20" si="12">R19+V19</f>
        <v>34</v>
      </c>
      <c r="AE19" s="460">
        <f t="shared" si="12"/>
        <v>2</v>
      </c>
      <c r="AF19" s="460">
        <f t="shared" si="12"/>
        <v>20</v>
      </c>
      <c r="AG19" s="545">
        <f t="shared" ref="AG19:AG27" si="13">AD19+AE19+AF19</f>
        <v>56</v>
      </c>
    </row>
    <row r="20" spans="1:33" x14ac:dyDescent="0.25">
      <c r="A20" s="463" t="s">
        <v>696</v>
      </c>
      <c r="B20" s="459">
        <v>1</v>
      </c>
      <c r="C20" s="459"/>
      <c r="D20" s="459"/>
      <c r="E20" s="461">
        <f t="shared" si="7"/>
        <v>1</v>
      </c>
      <c r="F20" s="459">
        <v>1</v>
      </c>
      <c r="G20" s="459"/>
      <c r="H20" s="459"/>
      <c r="I20" s="460">
        <f t="shared" si="8"/>
        <v>1</v>
      </c>
      <c r="J20" s="460">
        <f>B20+F20</f>
        <v>2</v>
      </c>
      <c r="K20" s="460"/>
      <c r="L20" s="460"/>
      <c r="M20" s="461">
        <f t="shared" si="9"/>
        <v>2</v>
      </c>
      <c r="N20" s="461"/>
      <c r="O20" s="461"/>
      <c r="P20" s="461"/>
      <c r="Q20" s="461"/>
      <c r="R20" s="461"/>
      <c r="S20" s="461"/>
      <c r="T20" s="461"/>
      <c r="U20" s="460"/>
      <c r="V20" s="460">
        <f t="shared" si="10"/>
        <v>2</v>
      </c>
      <c r="W20" s="460">
        <f t="shared" si="10"/>
        <v>0</v>
      </c>
      <c r="X20" s="460">
        <f t="shared" si="10"/>
        <v>0</v>
      </c>
      <c r="Y20" s="545">
        <f t="shared" si="11"/>
        <v>2</v>
      </c>
      <c r="Z20" s="461"/>
      <c r="AA20" s="461"/>
      <c r="AB20" s="461"/>
      <c r="AC20" s="460"/>
      <c r="AD20" s="460">
        <f t="shared" si="12"/>
        <v>2</v>
      </c>
      <c r="AE20" s="460">
        <f t="shared" si="12"/>
        <v>0</v>
      </c>
      <c r="AF20" s="460">
        <f t="shared" si="12"/>
        <v>0</v>
      </c>
      <c r="AG20" s="545">
        <f t="shared" si="13"/>
        <v>2</v>
      </c>
    </row>
    <row r="21" spans="1:33" x14ac:dyDescent="0.25">
      <c r="A21" s="462" t="s">
        <v>517</v>
      </c>
      <c r="B21" s="460">
        <f>B22+B23+B24+B25+B26</f>
        <v>12.98</v>
      </c>
      <c r="C21" s="460">
        <f t="shared" ref="C21:X21" si="14">C22+C23+C24+C25+C26</f>
        <v>1.27</v>
      </c>
      <c r="D21" s="460">
        <f t="shared" si="14"/>
        <v>0</v>
      </c>
      <c r="E21" s="460">
        <f t="shared" si="14"/>
        <v>14.25</v>
      </c>
      <c r="F21" s="460">
        <v>-1</v>
      </c>
      <c r="G21" s="460"/>
      <c r="H21" s="460">
        <f t="shared" si="14"/>
        <v>0</v>
      </c>
      <c r="I21" s="460">
        <f t="shared" si="14"/>
        <v>-1</v>
      </c>
      <c r="J21" s="460">
        <f t="shared" si="14"/>
        <v>11.98</v>
      </c>
      <c r="K21" s="460">
        <f t="shared" si="14"/>
        <v>1.27</v>
      </c>
      <c r="L21" s="460">
        <f t="shared" si="14"/>
        <v>0</v>
      </c>
      <c r="M21" s="460">
        <f t="shared" si="14"/>
        <v>13.25</v>
      </c>
      <c r="N21" s="460">
        <f t="shared" si="14"/>
        <v>2.5</v>
      </c>
      <c r="O21" s="460">
        <f t="shared" si="14"/>
        <v>0</v>
      </c>
      <c r="P21" s="460">
        <f t="shared" si="14"/>
        <v>0</v>
      </c>
      <c r="Q21" s="460">
        <f t="shared" si="14"/>
        <v>2.5</v>
      </c>
      <c r="R21" s="460">
        <f t="shared" si="14"/>
        <v>-8.73</v>
      </c>
      <c r="S21" s="460">
        <f t="shared" si="14"/>
        <v>-1.27</v>
      </c>
      <c r="T21" s="460">
        <f t="shared" si="14"/>
        <v>0</v>
      </c>
      <c r="U21" s="460">
        <f>R21+S21+T21</f>
        <v>-10</v>
      </c>
      <c r="V21" s="460">
        <f t="shared" si="14"/>
        <v>5.75</v>
      </c>
      <c r="W21" s="460">
        <f>K21+O21+S21</f>
        <v>0</v>
      </c>
      <c r="X21" s="460">
        <f t="shared" si="14"/>
        <v>0</v>
      </c>
      <c r="Y21" s="545">
        <f t="shared" si="1"/>
        <v>5.75</v>
      </c>
      <c r="Z21" s="460"/>
      <c r="AA21" s="460"/>
      <c r="AB21" s="460">
        <f t="shared" ref="AB21" si="15">AB22+AB23+AB24+AB25+AB26</f>
        <v>0</v>
      </c>
      <c r="AC21" s="460">
        <f>Z21+AA21+AB21</f>
        <v>0</v>
      </c>
      <c r="AD21" s="460">
        <f>AD22+AD23+AD24+AD25+AD26</f>
        <v>5.75</v>
      </c>
      <c r="AE21" s="460">
        <f>W21+AA21</f>
        <v>0</v>
      </c>
      <c r="AF21" s="460">
        <f t="shared" ref="AF21" si="16">AF22+AF23+AF24+AF25+AF26</f>
        <v>0</v>
      </c>
      <c r="AG21" s="545">
        <f t="shared" si="13"/>
        <v>5.75</v>
      </c>
    </row>
    <row r="22" spans="1:33" ht="39" x14ac:dyDescent="0.25">
      <c r="A22" s="516" t="s">
        <v>608</v>
      </c>
      <c r="B22" s="460">
        <v>1</v>
      </c>
      <c r="C22" s="460"/>
      <c r="D22" s="460"/>
      <c r="E22" s="461">
        <v>1</v>
      </c>
      <c r="F22" s="460"/>
      <c r="G22" s="460"/>
      <c r="H22" s="460"/>
      <c r="I22" s="460">
        <f t="shared" si="8"/>
        <v>0</v>
      </c>
      <c r="J22" s="460">
        <f t="shared" ref="J22:K27" si="17">B22+F22</f>
        <v>1</v>
      </c>
      <c r="K22" s="460">
        <f t="shared" si="17"/>
        <v>0</v>
      </c>
      <c r="L22" s="460"/>
      <c r="M22" s="461">
        <f t="shared" si="9"/>
        <v>1</v>
      </c>
      <c r="N22" s="460"/>
      <c r="O22" s="460"/>
      <c r="P22" s="461"/>
      <c r="Q22" s="460"/>
      <c r="R22" s="460"/>
      <c r="S22" s="460"/>
      <c r="T22" s="460"/>
      <c r="U22" s="460"/>
      <c r="V22" s="460">
        <f t="shared" si="0"/>
        <v>1</v>
      </c>
      <c r="W22" s="460">
        <f t="shared" si="0"/>
        <v>0</v>
      </c>
      <c r="X22" s="461">
        <f t="shared" si="0"/>
        <v>0</v>
      </c>
      <c r="Y22" s="545">
        <f t="shared" si="1"/>
        <v>1</v>
      </c>
      <c r="Z22" s="460"/>
      <c r="AA22" s="460"/>
      <c r="AB22" s="460"/>
      <c r="AC22" s="460"/>
      <c r="AD22" s="460">
        <f t="shared" ref="AD22:AF27" si="18">R22+V22</f>
        <v>1</v>
      </c>
      <c r="AE22" s="460">
        <f t="shared" si="18"/>
        <v>0</v>
      </c>
      <c r="AF22" s="461">
        <f t="shared" si="18"/>
        <v>0</v>
      </c>
      <c r="AG22" s="545">
        <f t="shared" si="13"/>
        <v>1</v>
      </c>
    </row>
    <row r="23" spans="1:33" x14ac:dyDescent="0.25">
      <c r="A23" s="462" t="s">
        <v>518</v>
      </c>
      <c r="B23" s="460">
        <v>2</v>
      </c>
      <c r="C23" s="460"/>
      <c r="D23" s="460"/>
      <c r="E23" s="461">
        <f t="shared" si="7"/>
        <v>2</v>
      </c>
      <c r="F23" s="460"/>
      <c r="G23" s="460"/>
      <c r="H23" s="460"/>
      <c r="I23" s="460"/>
      <c r="J23" s="460">
        <f t="shared" si="17"/>
        <v>2</v>
      </c>
      <c r="K23" s="460">
        <f t="shared" si="17"/>
        <v>0</v>
      </c>
      <c r="L23" s="460"/>
      <c r="M23" s="461">
        <f t="shared" si="9"/>
        <v>2</v>
      </c>
      <c r="N23" s="460"/>
      <c r="O23" s="460"/>
      <c r="P23" s="461"/>
      <c r="Q23" s="460"/>
      <c r="R23" s="460"/>
      <c r="S23" s="460"/>
      <c r="T23" s="460"/>
      <c r="U23" s="460"/>
      <c r="V23" s="460">
        <f t="shared" si="0"/>
        <v>2</v>
      </c>
      <c r="W23" s="460">
        <f t="shared" si="0"/>
        <v>0</v>
      </c>
      <c r="X23" s="461">
        <f t="shared" si="0"/>
        <v>0</v>
      </c>
      <c r="Y23" s="545">
        <f t="shared" si="1"/>
        <v>2</v>
      </c>
      <c r="Z23" s="460"/>
      <c r="AA23" s="460"/>
      <c r="AB23" s="460"/>
      <c r="AC23" s="460"/>
      <c r="AD23" s="460">
        <f t="shared" si="18"/>
        <v>2</v>
      </c>
      <c r="AE23" s="460">
        <f t="shared" si="18"/>
        <v>0</v>
      </c>
      <c r="AF23" s="461">
        <f t="shared" si="18"/>
        <v>0</v>
      </c>
      <c r="AG23" s="545">
        <f t="shared" si="13"/>
        <v>2</v>
      </c>
    </row>
    <row r="24" spans="1:33" x14ac:dyDescent="0.25">
      <c r="A24" s="462" t="s">
        <v>1</v>
      </c>
      <c r="B24" s="531">
        <v>6.23</v>
      </c>
      <c r="C24" s="531">
        <v>1.27</v>
      </c>
      <c r="D24" s="531"/>
      <c r="E24" s="461">
        <f t="shared" si="7"/>
        <v>7.5</v>
      </c>
      <c r="F24" s="531"/>
      <c r="G24" s="531"/>
      <c r="H24" s="531"/>
      <c r="I24" s="460"/>
      <c r="J24" s="460">
        <f t="shared" si="17"/>
        <v>6.23</v>
      </c>
      <c r="K24" s="460">
        <f t="shared" si="17"/>
        <v>1.27</v>
      </c>
      <c r="L24" s="460"/>
      <c r="M24" s="461">
        <f t="shared" si="9"/>
        <v>7.5</v>
      </c>
      <c r="N24" s="531">
        <v>2.5</v>
      </c>
      <c r="O24" s="531"/>
      <c r="P24" s="532"/>
      <c r="Q24" s="460">
        <f>N24+O24+P24</f>
        <v>2.5</v>
      </c>
      <c r="R24" s="460">
        <v>-8.73</v>
      </c>
      <c r="S24" s="460">
        <v>-1.27</v>
      </c>
      <c r="T24" s="460"/>
      <c r="U24" s="460">
        <f t="shared" ref="U24" si="19">R24+S24+T24</f>
        <v>-10</v>
      </c>
      <c r="V24" s="460">
        <f>J24+N24+R24</f>
        <v>0</v>
      </c>
      <c r="W24" s="460">
        <f>K24+O24+S24</f>
        <v>0</v>
      </c>
      <c r="X24" s="461">
        <f t="shared" si="0"/>
        <v>0</v>
      </c>
      <c r="Y24" s="545">
        <f t="shared" si="1"/>
        <v>0</v>
      </c>
      <c r="Z24" s="460"/>
      <c r="AA24" s="460"/>
      <c r="AB24" s="460"/>
      <c r="AC24" s="460">
        <f t="shared" ref="AC24" si="20">Z24+AA24+AB24</f>
        <v>0</v>
      </c>
      <c r="AD24" s="460">
        <f>V24+Z24</f>
        <v>0</v>
      </c>
      <c r="AE24" s="460">
        <f>W24+AA24</f>
        <v>0</v>
      </c>
      <c r="AF24" s="461">
        <f t="shared" si="18"/>
        <v>0</v>
      </c>
      <c r="AG24" s="545">
        <f t="shared" si="13"/>
        <v>0</v>
      </c>
    </row>
    <row r="25" spans="1:33" x14ac:dyDescent="0.25">
      <c r="A25" s="462" t="s">
        <v>520</v>
      </c>
      <c r="B25" s="460">
        <v>3.75</v>
      </c>
      <c r="C25" s="460"/>
      <c r="D25" s="460"/>
      <c r="E25" s="461">
        <f t="shared" si="7"/>
        <v>3.75</v>
      </c>
      <c r="F25" s="460">
        <v>-1</v>
      </c>
      <c r="G25" s="460"/>
      <c r="H25" s="460"/>
      <c r="I25" s="460">
        <f t="shared" si="8"/>
        <v>-1</v>
      </c>
      <c r="J25" s="460">
        <f t="shared" si="17"/>
        <v>2.75</v>
      </c>
      <c r="K25" s="460">
        <f t="shared" si="17"/>
        <v>0</v>
      </c>
      <c r="L25" s="460"/>
      <c r="M25" s="461">
        <f t="shared" si="9"/>
        <v>2.75</v>
      </c>
      <c r="N25" s="460"/>
      <c r="O25" s="460"/>
      <c r="P25" s="461"/>
      <c r="Q25" s="460"/>
      <c r="R25" s="460"/>
      <c r="S25" s="460"/>
      <c r="T25" s="460"/>
      <c r="U25" s="460"/>
      <c r="V25" s="460">
        <f t="shared" si="0"/>
        <v>2.75</v>
      </c>
      <c r="W25" s="460">
        <f t="shared" si="0"/>
        <v>0</v>
      </c>
      <c r="X25" s="461">
        <f t="shared" si="0"/>
        <v>0</v>
      </c>
      <c r="Y25" s="545">
        <f t="shared" si="1"/>
        <v>2.75</v>
      </c>
      <c r="Z25" s="460"/>
      <c r="AA25" s="460"/>
      <c r="AB25" s="460"/>
      <c r="AC25" s="460"/>
      <c r="AD25" s="460">
        <f t="shared" ref="AD25:AE27" si="21">R25+V25</f>
        <v>2.75</v>
      </c>
      <c r="AE25" s="460">
        <f t="shared" si="21"/>
        <v>0</v>
      </c>
      <c r="AF25" s="461">
        <f t="shared" si="18"/>
        <v>0</v>
      </c>
      <c r="AG25" s="545">
        <f t="shared" si="13"/>
        <v>2.75</v>
      </c>
    </row>
    <row r="26" spans="1:33" x14ac:dyDescent="0.25">
      <c r="A26" s="462"/>
      <c r="B26" s="459"/>
      <c r="C26" s="459"/>
      <c r="D26" s="459"/>
      <c r="E26" s="464"/>
      <c r="F26" s="459"/>
      <c r="G26" s="459"/>
      <c r="H26" s="459"/>
      <c r="I26" s="460"/>
      <c r="J26" s="460">
        <f t="shared" si="17"/>
        <v>0</v>
      </c>
      <c r="K26" s="460">
        <f t="shared" si="17"/>
        <v>0</v>
      </c>
      <c r="L26" s="458"/>
      <c r="M26" s="461">
        <f t="shared" si="9"/>
        <v>0</v>
      </c>
      <c r="N26" s="458"/>
      <c r="O26" s="458"/>
      <c r="P26" s="464"/>
      <c r="Q26" s="458"/>
      <c r="R26" s="458"/>
      <c r="S26" s="458"/>
      <c r="T26" s="458"/>
      <c r="U26" s="460"/>
      <c r="V26" s="460">
        <f t="shared" si="0"/>
        <v>0</v>
      </c>
      <c r="W26" s="460">
        <f t="shared" si="0"/>
        <v>0</v>
      </c>
      <c r="X26" s="461">
        <f t="shared" si="0"/>
        <v>0</v>
      </c>
      <c r="Y26" s="545">
        <f t="shared" si="1"/>
        <v>0</v>
      </c>
      <c r="Z26" s="458"/>
      <c r="AA26" s="458"/>
      <c r="AB26" s="458"/>
      <c r="AC26" s="460"/>
      <c r="AD26" s="460">
        <f t="shared" si="21"/>
        <v>0</v>
      </c>
      <c r="AE26" s="460">
        <f t="shared" si="21"/>
        <v>0</v>
      </c>
      <c r="AF26" s="461">
        <f t="shared" si="18"/>
        <v>0</v>
      </c>
      <c r="AG26" s="545">
        <f t="shared" si="13"/>
        <v>0</v>
      </c>
    </row>
    <row r="27" spans="1:33" ht="15.75" thickBot="1" x14ac:dyDescent="0.3">
      <c r="A27" s="537" t="s">
        <v>519</v>
      </c>
      <c r="B27" s="458">
        <v>30</v>
      </c>
      <c r="C27" s="458"/>
      <c r="D27" s="458"/>
      <c r="E27" s="533">
        <f t="shared" si="7"/>
        <v>30</v>
      </c>
      <c r="F27" s="458"/>
      <c r="G27" s="458"/>
      <c r="H27" s="458"/>
      <c r="I27" s="458"/>
      <c r="J27" s="458">
        <f t="shared" si="17"/>
        <v>30</v>
      </c>
      <c r="K27" s="458">
        <f t="shared" si="17"/>
        <v>0</v>
      </c>
      <c r="L27" s="458"/>
      <c r="M27" s="458">
        <f t="shared" si="9"/>
        <v>30</v>
      </c>
      <c r="N27" s="458"/>
      <c r="O27" s="458"/>
      <c r="P27" s="458"/>
      <c r="Q27" s="458">
        <f t="shared" ref="Q27" si="22">N27+O27+P27</f>
        <v>0</v>
      </c>
      <c r="R27" s="458"/>
      <c r="S27" s="458"/>
      <c r="T27" s="458"/>
      <c r="U27" s="458"/>
      <c r="V27" s="458">
        <f t="shared" si="0"/>
        <v>30</v>
      </c>
      <c r="W27" s="458">
        <f t="shared" si="0"/>
        <v>0</v>
      </c>
      <c r="X27" s="533">
        <f t="shared" si="0"/>
        <v>0</v>
      </c>
      <c r="Y27" s="546">
        <f t="shared" si="1"/>
        <v>30</v>
      </c>
      <c r="Z27" s="458"/>
      <c r="AA27" s="458"/>
      <c r="AB27" s="458"/>
      <c r="AC27" s="458"/>
      <c r="AD27" s="458">
        <f t="shared" si="21"/>
        <v>30</v>
      </c>
      <c r="AE27" s="458">
        <f t="shared" si="21"/>
        <v>0</v>
      </c>
      <c r="AF27" s="533">
        <f t="shared" si="18"/>
        <v>0</v>
      </c>
      <c r="AG27" s="546">
        <f t="shared" si="13"/>
        <v>30</v>
      </c>
    </row>
    <row r="28" spans="1:33" ht="15.75" thickBot="1" x14ac:dyDescent="0.3">
      <c r="A28" s="538" t="s">
        <v>254</v>
      </c>
      <c r="B28" s="465">
        <f>B5+B183+B7+B9+B11+B13+B15+B17+B19+B21+B20+B27</f>
        <v>189.23</v>
      </c>
      <c r="C28" s="465">
        <f t="shared" ref="C28:AB28" si="23">C5+C183+C7+C9+C11+C13+C15+C17+C19+C21+C20+C27</f>
        <v>6.02</v>
      </c>
      <c r="D28" s="465">
        <f t="shared" si="23"/>
        <v>20</v>
      </c>
      <c r="E28" s="465">
        <f>E5+E183+E7+E9+E11+E13+E15+E17+E19+E21+E20+E27</f>
        <v>215.25</v>
      </c>
      <c r="F28" s="465">
        <f t="shared" si="23"/>
        <v>0</v>
      </c>
      <c r="G28" s="465">
        <f t="shared" si="23"/>
        <v>0</v>
      </c>
      <c r="H28" s="465">
        <f t="shared" si="23"/>
        <v>0</v>
      </c>
      <c r="I28" s="465">
        <f t="shared" si="23"/>
        <v>0</v>
      </c>
      <c r="J28" s="465">
        <f>J5+J183+J7+J9+J11+J13+J15+J17+J19+J21+J20+J27</f>
        <v>189.23</v>
      </c>
      <c r="K28" s="465">
        <f t="shared" si="23"/>
        <v>6.02</v>
      </c>
      <c r="L28" s="465">
        <f t="shared" si="23"/>
        <v>20</v>
      </c>
      <c r="M28" s="465">
        <f t="shared" si="23"/>
        <v>215.25</v>
      </c>
      <c r="N28" s="465">
        <f t="shared" si="23"/>
        <v>2.5</v>
      </c>
      <c r="O28" s="465">
        <f t="shared" si="23"/>
        <v>0</v>
      </c>
      <c r="P28" s="465">
        <f t="shared" si="23"/>
        <v>0</v>
      </c>
      <c r="Q28" s="465">
        <f>Q5+Q183+Q7+Q9+Q11+Q13+Q15+Q17+Q19+Q21+Q20+Q27</f>
        <v>2.5</v>
      </c>
      <c r="R28" s="465">
        <f t="shared" ref="R28:T28" si="24">R5+R183+R7+R9+R11+R13+R15+R17+R19+R21+R20+R27</f>
        <v>-0.13000000000000078</v>
      </c>
      <c r="S28" s="465">
        <f t="shared" si="24"/>
        <v>0.12999999999999989</v>
      </c>
      <c r="T28" s="465">
        <f t="shared" si="24"/>
        <v>0</v>
      </c>
      <c r="U28" s="560">
        <f>R28+S28+T28</f>
        <v>-8.8817841970012523E-16</v>
      </c>
      <c r="V28" s="561">
        <f>V5+V183+V7+V9+V11+V13+V15+V17+V19+V21+V20+V27</f>
        <v>191.6</v>
      </c>
      <c r="W28" s="465">
        <f t="shared" si="23"/>
        <v>6.15</v>
      </c>
      <c r="X28" s="465">
        <f t="shared" si="23"/>
        <v>20</v>
      </c>
      <c r="Y28" s="535">
        <f t="shared" si="23"/>
        <v>217.75</v>
      </c>
      <c r="Z28" s="465">
        <f t="shared" si="23"/>
        <v>2.5</v>
      </c>
      <c r="AA28" s="465">
        <f t="shared" si="23"/>
        <v>0</v>
      </c>
      <c r="AB28" s="465">
        <f t="shared" si="23"/>
        <v>0</v>
      </c>
      <c r="AC28" s="560">
        <f>Z28+AA28+AB28</f>
        <v>2.5</v>
      </c>
      <c r="AD28" s="561">
        <f>AD5+AD183+AD7+AD9+AD11+AD13+AD15+AD17+AD19+AD21+AD20+AD27</f>
        <v>194.1</v>
      </c>
      <c r="AE28" s="465">
        <f t="shared" ref="AE28:AG28" si="25">AE5+AE183+AE7+AE9+AE11+AE13+AE15+AE17+AE19+AE21+AE20+AE27</f>
        <v>6.15</v>
      </c>
      <c r="AF28" s="465">
        <f t="shared" si="25"/>
        <v>20</v>
      </c>
      <c r="AG28" s="535">
        <f t="shared" si="25"/>
        <v>220.25</v>
      </c>
    </row>
    <row r="29" spans="1:33" x14ac:dyDescent="0.25">
      <c r="A29" s="466"/>
      <c r="B29" s="464"/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/>
      <c r="P29" s="464"/>
      <c r="Q29" s="464"/>
      <c r="R29" s="464"/>
      <c r="S29" s="464"/>
      <c r="T29" s="464"/>
      <c r="U29" s="464"/>
      <c r="V29" s="464"/>
      <c r="W29" s="464"/>
      <c r="X29" s="464"/>
      <c r="Y29" s="536"/>
    </row>
    <row r="30" spans="1:33" x14ac:dyDescent="0.25">
      <c r="A30" s="466"/>
      <c r="B30" s="464"/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4"/>
    </row>
    <row r="31" spans="1:33" x14ac:dyDescent="0.25">
      <c r="A31" s="895"/>
      <c r="B31" s="896"/>
      <c r="C31" s="896"/>
      <c r="D31" s="896"/>
      <c r="E31" s="896"/>
      <c r="F31" s="896"/>
      <c r="G31" s="896"/>
      <c r="H31" s="896"/>
      <c r="I31" s="896"/>
    </row>
    <row r="32" spans="1:33" x14ac:dyDescent="0.25">
      <c r="A32" s="895"/>
      <c r="B32" s="897"/>
      <c r="C32" s="896"/>
      <c r="D32" s="896"/>
      <c r="E32" s="896"/>
      <c r="F32" s="897"/>
      <c r="G32" s="896"/>
      <c r="H32" s="896"/>
      <c r="I32" s="896"/>
    </row>
    <row r="33" spans="1:9" x14ac:dyDescent="0.25">
      <c r="A33" s="895"/>
      <c r="B33" s="539"/>
      <c r="C33" s="540"/>
      <c r="D33" s="539"/>
      <c r="E33" s="539"/>
      <c r="F33" s="539"/>
      <c r="G33" s="540"/>
      <c r="H33" s="539"/>
      <c r="I33" s="539"/>
    </row>
    <row r="34" spans="1:9" x14ac:dyDescent="0.25">
      <c r="A34" s="466"/>
      <c r="B34" s="464"/>
      <c r="C34" s="464"/>
      <c r="D34" s="464"/>
      <c r="E34" s="464"/>
      <c r="F34" s="464"/>
      <c r="G34" s="464"/>
      <c r="H34" s="464"/>
      <c r="I34" s="464"/>
    </row>
    <row r="35" spans="1:9" x14ac:dyDescent="0.25">
      <c r="A35" s="894"/>
      <c r="B35" s="464"/>
      <c r="C35" s="464"/>
      <c r="D35" s="464"/>
      <c r="E35" s="464"/>
      <c r="F35" s="464"/>
      <c r="G35" s="464"/>
      <c r="H35" s="464"/>
      <c r="I35" s="464"/>
    </row>
    <row r="36" spans="1:9" x14ac:dyDescent="0.25">
      <c r="A36" s="894"/>
      <c r="B36" s="464"/>
      <c r="C36" s="464"/>
      <c r="D36" s="464"/>
      <c r="E36" s="464"/>
      <c r="F36" s="464"/>
      <c r="G36" s="464"/>
      <c r="H36" s="464"/>
      <c r="I36" s="464"/>
    </row>
    <row r="37" spans="1:9" x14ac:dyDescent="0.25">
      <c r="A37" s="541"/>
      <c r="B37" s="464"/>
      <c r="C37" s="464"/>
      <c r="D37" s="464"/>
      <c r="E37" s="464"/>
      <c r="F37" s="464"/>
      <c r="G37" s="464"/>
      <c r="H37" s="464"/>
      <c r="I37" s="464"/>
    </row>
    <row r="38" spans="1:9" x14ac:dyDescent="0.25">
      <c r="A38" s="466"/>
      <c r="B38" s="464"/>
      <c r="C38" s="464"/>
      <c r="D38" s="464"/>
      <c r="E38" s="464"/>
      <c r="F38" s="464"/>
      <c r="G38" s="464"/>
      <c r="H38" s="464"/>
      <c r="I38" s="464"/>
    </row>
    <row r="39" spans="1:9" x14ac:dyDescent="0.25">
      <c r="A39" s="541"/>
      <c r="B39" s="464"/>
      <c r="C39" s="464"/>
      <c r="D39" s="464"/>
      <c r="E39" s="464"/>
      <c r="F39" s="464"/>
      <c r="G39" s="464"/>
      <c r="H39" s="464"/>
      <c r="I39" s="464"/>
    </row>
    <row r="40" spans="1:9" x14ac:dyDescent="0.25">
      <c r="A40" s="466"/>
      <c r="B40" s="464"/>
      <c r="C40" s="464"/>
      <c r="D40" s="464"/>
      <c r="E40" s="464"/>
      <c r="F40" s="464"/>
      <c r="G40" s="464"/>
      <c r="H40" s="464"/>
      <c r="I40" s="464"/>
    </row>
    <row r="41" spans="1:9" x14ac:dyDescent="0.25">
      <c r="A41" s="541"/>
      <c r="B41" s="464"/>
      <c r="C41" s="464"/>
      <c r="D41" s="464"/>
      <c r="E41" s="464"/>
      <c r="F41" s="464"/>
      <c r="G41" s="464"/>
      <c r="H41" s="464"/>
      <c r="I41" s="464"/>
    </row>
    <row r="42" spans="1:9" x14ac:dyDescent="0.25">
      <c r="A42" s="466"/>
      <c r="B42" s="464"/>
      <c r="C42" s="464"/>
      <c r="D42" s="464"/>
      <c r="E42" s="464"/>
      <c r="F42" s="464"/>
      <c r="G42" s="464"/>
      <c r="H42" s="464"/>
      <c r="I42" s="464"/>
    </row>
    <row r="43" spans="1:9" x14ac:dyDescent="0.25">
      <c r="A43" s="541"/>
      <c r="B43" s="464"/>
      <c r="C43" s="464"/>
      <c r="D43" s="464"/>
      <c r="E43" s="464"/>
      <c r="F43" s="464"/>
      <c r="G43" s="464"/>
      <c r="H43" s="464"/>
      <c r="I43" s="464"/>
    </row>
    <row r="44" spans="1:9" x14ac:dyDescent="0.25">
      <c r="A44" s="466"/>
      <c r="B44" s="464"/>
      <c r="C44" s="464"/>
      <c r="D44" s="464"/>
      <c r="E44" s="464"/>
      <c r="F44" s="464"/>
      <c r="G44" s="464"/>
      <c r="H44" s="464"/>
      <c r="I44" s="464"/>
    </row>
    <row r="45" spans="1:9" x14ac:dyDescent="0.25">
      <c r="A45" s="466"/>
      <c r="B45" s="464"/>
      <c r="C45" s="464"/>
      <c r="D45" s="464"/>
      <c r="E45" s="464"/>
      <c r="F45" s="464"/>
      <c r="G45" s="464"/>
      <c r="H45" s="464"/>
      <c r="I45" s="464"/>
    </row>
    <row r="46" spans="1:9" x14ac:dyDescent="0.25">
      <c r="A46" s="466"/>
      <c r="B46" s="464"/>
      <c r="C46" s="464"/>
      <c r="D46" s="464"/>
      <c r="E46" s="464"/>
      <c r="F46" s="464"/>
      <c r="G46" s="464"/>
      <c r="H46" s="464"/>
      <c r="I46" s="464"/>
    </row>
    <row r="47" spans="1:9" x14ac:dyDescent="0.25">
      <c r="A47" s="466"/>
      <c r="B47" s="464"/>
      <c r="C47" s="464"/>
      <c r="D47" s="464"/>
      <c r="E47" s="464"/>
      <c r="F47" s="464"/>
      <c r="G47" s="464"/>
      <c r="H47" s="464"/>
      <c r="I47" s="464"/>
    </row>
    <row r="48" spans="1:9" x14ac:dyDescent="0.25">
      <c r="A48" s="466"/>
      <c r="B48" s="464"/>
      <c r="C48" s="464"/>
      <c r="D48" s="464"/>
      <c r="E48" s="464"/>
      <c r="F48" s="464"/>
      <c r="G48" s="464"/>
      <c r="H48" s="464"/>
      <c r="I48" s="464"/>
    </row>
    <row r="49" spans="1:9" x14ac:dyDescent="0.25">
      <c r="A49" s="542"/>
      <c r="B49" s="464"/>
      <c r="C49" s="464"/>
      <c r="D49" s="464"/>
      <c r="E49" s="464"/>
      <c r="F49" s="464"/>
      <c r="G49" s="464"/>
      <c r="H49" s="464"/>
      <c r="I49" s="464"/>
    </row>
    <row r="50" spans="1:9" x14ac:dyDescent="0.25">
      <c r="A50" s="466"/>
      <c r="B50" s="464"/>
      <c r="C50" s="464"/>
      <c r="D50" s="464"/>
      <c r="E50" s="464"/>
      <c r="F50" s="464"/>
      <c r="G50" s="464"/>
      <c r="H50" s="464"/>
      <c r="I50" s="464"/>
    </row>
    <row r="51" spans="1:9" x14ac:dyDescent="0.25">
      <c r="A51" s="466"/>
      <c r="B51" s="464"/>
      <c r="C51" s="464"/>
      <c r="D51" s="464"/>
      <c r="E51" s="464"/>
      <c r="F51" s="464"/>
      <c r="G51" s="464"/>
      <c r="H51" s="464"/>
      <c r="I51" s="464"/>
    </row>
    <row r="52" spans="1:9" x14ac:dyDescent="0.25">
      <c r="A52" s="466"/>
      <c r="B52" s="464"/>
      <c r="C52" s="464"/>
      <c r="D52" s="464"/>
      <c r="E52" s="464"/>
      <c r="F52" s="464"/>
      <c r="G52" s="464"/>
      <c r="H52" s="464"/>
      <c r="I52" s="464"/>
    </row>
    <row r="53" spans="1:9" x14ac:dyDescent="0.25">
      <c r="A53" s="466"/>
      <c r="B53" s="464"/>
      <c r="C53" s="464"/>
      <c r="D53" s="464"/>
      <c r="E53" s="464"/>
      <c r="F53" s="464"/>
      <c r="G53" s="464"/>
      <c r="H53" s="464"/>
      <c r="I53" s="464"/>
    </row>
    <row r="54" spans="1:9" x14ac:dyDescent="0.25">
      <c r="A54" s="466"/>
      <c r="B54" s="464"/>
      <c r="C54" s="464"/>
      <c r="D54" s="464"/>
      <c r="E54" s="464"/>
      <c r="F54" s="464"/>
      <c r="G54" s="464"/>
      <c r="H54" s="464"/>
      <c r="I54" s="464"/>
    </row>
    <row r="55" spans="1:9" x14ac:dyDescent="0.25">
      <c r="A55" s="466"/>
      <c r="B55" s="464"/>
      <c r="C55" s="464"/>
      <c r="D55" s="464"/>
      <c r="E55" s="464"/>
      <c r="F55" s="464"/>
      <c r="G55" s="464"/>
      <c r="H55" s="464"/>
      <c r="I55" s="464"/>
    </row>
    <row r="56" spans="1:9" x14ac:dyDescent="0.25">
      <c r="A56" s="466"/>
      <c r="B56" s="464"/>
      <c r="C56" s="464"/>
      <c r="D56" s="464"/>
      <c r="E56" s="464"/>
      <c r="F56" s="464"/>
      <c r="G56" s="464"/>
      <c r="H56" s="464"/>
      <c r="I56" s="464"/>
    </row>
    <row r="57" spans="1:9" x14ac:dyDescent="0.25">
      <c r="A57" s="466"/>
      <c r="B57" s="464"/>
      <c r="C57" s="464"/>
      <c r="D57" s="464"/>
      <c r="E57" s="464"/>
      <c r="F57" s="464"/>
      <c r="G57" s="464"/>
      <c r="H57" s="464"/>
      <c r="I57" s="464"/>
    </row>
    <row r="58" spans="1:9" x14ac:dyDescent="0.25">
      <c r="A58" s="466"/>
      <c r="B58" s="464"/>
      <c r="C58" s="464"/>
      <c r="D58" s="464"/>
      <c r="E58" s="464"/>
      <c r="F58" s="464"/>
      <c r="G58" s="464"/>
      <c r="H58" s="464"/>
      <c r="I58" s="464"/>
    </row>
  </sheetData>
  <mergeCells count="23">
    <mergeCell ref="A35:A36"/>
    <mergeCell ref="AD2:AG2"/>
    <mergeCell ref="A31:A33"/>
    <mergeCell ref="B31:E31"/>
    <mergeCell ref="F31:I31"/>
    <mergeCell ref="B32:E32"/>
    <mergeCell ref="F32:I32"/>
    <mergeCell ref="A1:A3"/>
    <mergeCell ref="V1:Y1"/>
    <mergeCell ref="Z1:AC1"/>
    <mergeCell ref="AD1:AG1"/>
    <mergeCell ref="B2:E2"/>
    <mergeCell ref="F2:I2"/>
    <mergeCell ref="J2:M2"/>
    <mergeCell ref="N2:Q2"/>
    <mergeCell ref="R2:U2"/>
    <mergeCell ref="V2:Y2"/>
    <mergeCell ref="Z2:AC2"/>
    <mergeCell ref="B1:E1"/>
    <mergeCell ref="F1:I1"/>
    <mergeCell ref="J1:M1"/>
    <mergeCell ref="N1:Q1"/>
    <mergeCell ref="R1:U1"/>
  </mergeCells>
  <pageMargins left="0.7" right="0.7" top="0.75" bottom="0.75" header="0.3" footer="0.3"/>
  <pageSetup paperSize="9" scale="2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82"/>
  <sheetViews>
    <sheetView topLeftCell="A63" zoomScaleNormal="100" workbookViewId="0">
      <selection activeCell="G76" sqref="G76"/>
    </sheetView>
  </sheetViews>
  <sheetFormatPr defaultRowHeight="15" x14ac:dyDescent="0.25"/>
  <cols>
    <col min="1" max="1" width="4" bestFit="1" customWidth="1"/>
    <col min="2" max="2" width="16.28515625" bestFit="1" customWidth="1"/>
    <col min="3" max="3" width="69.7109375" style="760" customWidth="1"/>
    <col min="4" max="4" width="23.85546875" style="760" customWidth="1"/>
    <col min="5" max="5" width="10.85546875" bestFit="1" customWidth="1"/>
    <col min="6" max="6" width="9.85546875" bestFit="1" customWidth="1"/>
    <col min="7" max="7" width="11.140625" bestFit="1" customWidth="1"/>
  </cols>
  <sheetData>
    <row r="1" spans="1:7" ht="26.25" x14ac:dyDescent="0.25">
      <c r="A1" s="753" t="s">
        <v>860</v>
      </c>
      <c r="B1" s="753" t="s">
        <v>861</v>
      </c>
      <c r="C1" s="753" t="s">
        <v>862</v>
      </c>
      <c r="D1" s="753" t="s">
        <v>863</v>
      </c>
      <c r="E1" s="754" t="s">
        <v>864</v>
      </c>
      <c r="F1" s="754" t="s">
        <v>865</v>
      </c>
      <c r="G1" s="754" t="s">
        <v>866</v>
      </c>
    </row>
    <row r="2" spans="1:7" ht="30" x14ac:dyDescent="0.25">
      <c r="A2" s="755" t="s">
        <v>867</v>
      </c>
      <c r="B2" s="756" t="s">
        <v>868</v>
      </c>
      <c r="C2" s="755" t="s">
        <v>869</v>
      </c>
      <c r="D2" s="755" t="s">
        <v>870</v>
      </c>
      <c r="E2" s="757">
        <v>4580000</v>
      </c>
      <c r="F2" s="757">
        <v>48.68</v>
      </c>
      <c r="G2" s="757">
        <v>222954400</v>
      </c>
    </row>
    <row r="3" spans="1:7" x14ac:dyDescent="0.25">
      <c r="A3" s="755" t="s">
        <v>871</v>
      </c>
      <c r="B3" s="756" t="s">
        <v>872</v>
      </c>
      <c r="C3" s="755" t="s">
        <v>873</v>
      </c>
      <c r="D3" s="755" t="s">
        <v>874</v>
      </c>
      <c r="E3" s="757" t="s">
        <v>875</v>
      </c>
      <c r="F3" s="757" t="s">
        <v>875</v>
      </c>
      <c r="G3" s="757">
        <v>222954400</v>
      </c>
    </row>
    <row r="4" spans="1:7" x14ac:dyDescent="0.25">
      <c r="A4" s="904" t="s">
        <v>876</v>
      </c>
      <c r="B4" s="904"/>
      <c r="C4" s="904"/>
      <c r="D4" s="755"/>
      <c r="E4" s="757"/>
      <c r="F4" s="757"/>
      <c r="G4" s="757"/>
    </row>
    <row r="5" spans="1:7" x14ac:dyDescent="0.25">
      <c r="A5" s="755" t="s">
        <v>274</v>
      </c>
      <c r="B5" s="756" t="s">
        <v>877</v>
      </c>
      <c r="C5" s="755" t="s">
        <v>878</v>
      </c>
      <c r="D5" s="755" t="s">
        <v>874</v>
      </c>
      <c r="E5" s="757" t="s">
        <v>875</v>
      </c>
      <c r="F5" s="757" t="s">
        <v>875</v>
      </c>
      <c r="G5" s="757">
        <v>79065356</v>
      </c>
    </row>
    <row r="6" spans="1:7" x14ac:dyDescent="0.25">
      <c r="A6" s="755" t="s">
        <v>879</v>
      </c>
      <c r="B6" s="756" t="s">
        <v>880</v>
      </c>
      <c r="C6" s="755" t="s">
        <v>881</v>
      </c>
      <c r="D6" s="755" t="s">
        <v>882</v>
      </c>
      <c r="E6" s="757">
        <v>22300</v>
      </c>
      <c r="F6" s="757" t="s">
        <v>875</v>
      </c>
      <c r="G6" s="757">
        <v>16669250</v>
      </c>
    </row>
    <row r="7" spans="1:7" x14ac:dyDescent="0.25">
      <c r="A7" s="755" t="s">
        <v>883</v>
      </c>
      <c r="B7" s="756" t="s">
        <v>884</v>
      </c>
      <c r="C7" s="755" t="s">
        <v>885</v>
      </c>
      <c r="D7" s="755" t="s">
        <v>886</v>
      </c>
      <c r="E7" s="757" t="s">
        <v>875</v>
      </c>
      <c r="F7" s="757" t="s">
        <v>875</v>
      </c>
      <c r="G7" s="757">
        <v>40520000</v>
      </c>
    </row>
    <row r="8" spans="1:7" x14ac:dyDescent="0.25">
      <c r="A8" s="755" t="s">
        <v>887</v>
      </c>
      <c r="B8" s="756" t="s">
        <v>888</v>
      </c>
      <c r="C8" s="755" t="s">
        <v>889</v>
      </c>
      <c r="D8" s="755" t="s">
        <v>890</v>
      </c>
      <c r="E8" s="757" t="s">
        <v>875</v>
      </c>
      <c r="F8" s="757" t="s">
        <v>875</v>
      </c>
      <c r="G8" s="757">
        <v>721656</v>
      </c>
    </row>
    <row r="9" spans="1:7" x14ac:dyDescent="0.25">
      <c r="A9" s="755" t="s">
        <v>891</v>
      </c>
      <c r="B9" s="756" t="s">
        <v>892</v>
      </c>
      <c r="C9" s="755" t="s">
        <v>893</v>
      </c>
      <c r="D9" s="755" t="s">
        <v>886</v>
      </c>
      <c r="E9" s="757" t="s">
        <v>875</v>
      </c>
      <c r="F9" s="757" t="s">
        <v>875</v>
      </c>
      <c r="G9" s="757">
        <v>21154450</v>
      </c>
    </row>
    <row r="10" spans="1:7" x14ac:dyDescent="0.25">
      <c r="A10" s="755" t="s">
        <v>894</v>
      </c>
      <c r="B10" s="756" t="s">
        <v>895</v>
      </c>
      <c r="C10" s="755" t="s">
        <v>896</v>
      </c>
      <c r="D10" s="755" t="s">
        <v>874</v>
      </c>
      <c r="E10" s="757" t="s">
        <v>875</v>
      </c>
      <c r="F10" s="757" t="s">
        <v>875</v>
      </c>
      <c r="G10" s="757">
        <v>29392723</v>
      </c>
    </row>
    <row r="11" spans="1:7" ht="30" x14ac:dyDescent="0.25">
      <c r="A11" s="755" t="s">
        <v>603</v>
      </c>
      <c r="B11" s="756" t="s">
        <v>897</v>
      </c>
      <c r="C11" s="755" t="s">
        <v>898</v>
      </c>
      <c r="D11" s="755" t="s">
        <v>874</v>
      </c>
      <c r="E11" s="757">
        <v>22300</v>
      </c>
      <c r="F11" s="757" t="s">
        <v>875</v>
      </c>
      <c r="G11" s="757">
        <v>0</v>
      </c>
    </row>
    <row r="12" spans="1:7" x14ac:dyDescent="0.25">
      <c r="A12" s="755" t="s">
        <v>604</v>
      </c>
      <c r="B12" s="756" t="s">
        <v>899</v>
      </c>
      <c r="C12" s="755" t="s">
        <v>900</v>
      </c>
      <c r="D12" s="755" t="s">
        <v>874</v>
      </c>
      <c r="E12" s="757" t="s">
        <v>875</v>
      </c>
      <c r="F12" s="757" t="s">
        <v>875</v>
      </c>
      <c r="G12" s="757">
        <v>7516617</v>
      </c>
    </row>
    <row r="13" spans="1:7" ht="30" x14ac:dyDescent="0.25">
      <c r="A13" s="755" t="s">
        <v>901</v>
      </c>
      <c r="B13" s="756" t="s">
        <v>902</v>
      </c>
      <c r="C13" s="755" t="s">
        <v>903</v>
      </c>
      <c r="D13" s="755" t="s">
        <v>874</v>
      </c>
      <c r="E13" s="757" t="s">
        <v>875</v>
      </c>
      <c r="F13" s="757" t="s">
        <v>875</v>
      </c>
      <c r="G13" s="757">
        <v>721656</v>
      </c>
    </row>
    <row r="14" spans="1:7" x14ac:dyDescent="0.25">
      <c r="A14" s="755" t="s">
        <v>904</v>
      </c>
      <c r="B14" s="756" t="s">
        <v>905</v>
      </c>
      <c r="C14" s="755" t="s">
        <v>906</v>
      </c>
      <c r="D14" s="755" t="s">
        <v>874</v>
      </c>
      <c r="E14" s="757" t="s">
        <v>875</v>
      </c>
      <c r="F14" s="757" t="s">
        <v>875</v>
      </c>
      <c r="G14" s="757">
        <v>21154450</v>
      </c>
    </row>
    <row r="15" spans="1:7" x14ac:dyDescent="0.25">
      <c r="A15" s="755" t="s">
        <v>907</v>
      </c>
      <c r="B15" s="756" t="s">
        <v>908</v>
      </c>
      <c r="C15" s="755" t="s">
        <v>909</v>
      </c>
      <c r="D15" s="755" t="s">
        <v>910</v>
      </c>
      <c r="E15" s="757">
        <v>2700</v>
      </c>
      <c r="F15" s="757" t="s">
        <v>875</v>
      </c>
      <c r="G15" s="757">
        <v>36255600</v>
      </c>
    </row>
    <row r="16" spans="1:7" x14ac:dyDescent="0.25">
      <c r="A16" s="755" t="s">
        <v>911</v>
      </c>
      <c r="B16" s="756" t="s">
        <v>912</v>
      </c>
      <c r="C16" s="755" t="s">
        <v>913</v>
      </c>
      <c r="D16" s="755" t="s">
        <v>874</v>
      </c>
      <c r="E16" s="757">
        <v>2700</v>
      </c>
      <c r="F16" s="757" t="s">
        <v>875</v>
      </c>
      <c r="G16" s="757">
        <v>0</v>
      </c>
    </row>
    <row r="17" spans="1:7" x14ac:dyDescent="0.25">
      <c r="A17" s="755" t="s">
        <v>914</v>
      </c>
      <c r="B17" s="756" t="s">
        <v>915</v>
      </c>
      <c r="C17" s="755" t="s">
        <v>916</v>
      </c>
      <c r="D17" s="755" t="s">
        <v>917</v>
      </c>
      <c r="E17" s="757">
        <v>2550</v>
      </c>
      <c r="F17" s="757" t="s">
        <v>875</v>
      </c>
      <c r="G17" s="757">
        <v>918000</v>
      </c>
    </row>
    <row r="18" spans="1:7" x14ac:dyDescent="0.25">
      <c r="A18" s="755" t="s">
        <v>918</v>
      </c>
      <c r="B18" s="756" t="s">
        <v>919</v>
      </c>
      <c r="C18" s="755" t="s">
        <v>920</v>
      </c>
      <c r="D18" s="755" t="s">
        <v>874</v>
      </c>
      <c r="E18" s="757">
        <v>2550</v>
      </c>
      <c r="F18" s="757" t="s">
        <v>875</v>
      </c>
      <c r="G18" s="757">
        <v>0</v>
      </c>
    </row>
    <row r="19" spans="1:7" x14ac:dyDescent="0.25">
      <c r="A19" s="755" t="s">
        <v>921</v>
      </c>
      <c r="B19" s="756" t="s">
        <v>922</v>
      </c>
      <c r="C19" s="755" t="s">
        <v>923</v>
      </c>
      <c r="D19" s="755" t="s">
        <v>924</v>
      </c>
      <c r="E19" s="757">
        <v>1</v>
      </c>
      <c r="F19" s="757" t="s">
        <v>875</v>
      </c>
      <c r="G19" s="757">
        <v>516900</v>
      </c>
    </row>
    <row r="20" spans="1:7" x14ac:dyDescent="0.25">
      <c r="A20" s="755" t="s">
        <v>925</v>
      </c>
      <c r="B20" s="756" t="s">
        <v>926</v>
      </c>
      <c r="C20" s="755" t="s">
        <v>927</v>
      </c>
      <c r="D20" s="755" t="s">
        <v>874</v>
      </c>
      <c r="E20" s="757">
        <v>1</v>
      </c>
      <c r="F20" s="757" t="s">
        <v>875</v>
      </c>
      <c r="G20" s="757">
        <v>516900</v>
      </c>
    </row>
    <row r="21" spans="1:7" x14ac:dyDescent="0.25">
      <c r="A21" s="755" t="s">
        <v>928</v>
      </c>
      <c r="B21" s="756" t="s">
        <v>929</v>
      </c>
      <c r="C21" s="755" t="s">
        <v>930</v>
      </c>
      <c r="D21" s="755" t="s">
        <v>874</v>
      </c>
      <c r="E21" s="757" t="s">
        <v>875</v>
      </c>
      <c r="F21" s="757" t="s">
        <v>875</v>
      </c>
      <c r="G21" s="757">
        <v>86846233</v>
      </c>
    </row>
    <row r="22" spans="1:7" x14ac:dyDescent="0.25">
      <c r="A22" s="755" t="s">
        <v>931</v>
      </c>
      <c r="B22" s="756" t="s">
        <v>932</v>
      </c>
      <c r="C22" s="755" t="s">
        <v>933</v>
      </c>
      <c r="D22" s="755" t="s">
        <v>874</v>
      </c>
      <c r="E22" s="757" t="s">
        <v>875</v>
      </c>
      <c r="F22" s="757" t="s">
        <v>875</v>
      </c>
      <c r="G22" s="757">
        <v>0</v>
      </c>
    </row>
    <row r="23" spans="1:7" ht="30" x14ac:dyDescent="0.25">
      <c r="A23" s="755" t="s">
        <v>934</v>
      </c>
      <c r="B23" s="756" t="s">
        <v>935</v>
      </c>
      <c r="C23" s="755" t="s">
        <v>936</v>
      </c>
      <c r="D23" s="755" t="s">
        <v>874</v>
      </c>
      <c r="E23" s="757" t="s">
        <v>875</v>
      </c>
      <c r="F23" s="757" t="s">
        <v>875</v>
      </c>
      <c r="G23" s="757">
        <v>252864023</v>
      </c>
    </row>
    <row r="24" spans="1:7" x14ac:dyDescent="0.25">
      <c r="A24" s="755" t="s">
        <v>937</v>
      </c>
      <c r="B24" s="756" t="s">
        <v>938</v>
      </c>
      <c r="C24" s="755" t="s">
        <v>939</v>
      </c>
      <c r="D24" s="755" t="s">
        <v>874</v>
      </c>
      <c r="E24" s="757" t="s">
        <v>875</v>
      </c>
      <c r="F24" s="757" t="s">
        <v>875</v>
      </c>
      <c r="G24" s="757">
        <v>0</v>
      </c>
    </row>
    <row r="25" spans="1:7" x14ac:dyDescent="0.25">
      <c r="A25" s="755" t="s">
        <v>940</v>
      </c>
      <c r="B25" s="756" t="s">
        <v>941</v>
      </c>
      <c r="C25" s="755" t="s">
        <v>942</v>
      </c>
      <c r="D25" s="755" t="s">
        <v>874</v>
      </c>
      <c r="E25" s="757" t="s">
        <v>875</v>
      </c>
      <c r="F25" s="757" t="s">
        <v>875</v>
      </c>
      <c r="G25" s="757">
        <v>0</v>
      </c>
    </row>
    <row r="26" spans="1:7" x14ac:dyDescent="0.25">
      <c r="A26" s="755" t="s">
        <v>943</v>
      </c>
      <c r="B26" s="756" t="s">
        <v>944</v>
      </c>
      <c r="C26" s="755" t="s">
        <v>945</v>
      </c>
      <c r="D26" s="755" t="s">
        <v>946</v>
      </c>
      <c r="E26" s="757">
        <v>100</v>
      </c>
      <c r="F26" s="757">
        <v>0</v>
      </c>
      <c r="G26" s="757">
        <v>0</v>
      </c>
    </row>
    <row r="27" spans="1:7" x14ac:dyDescent="0.25">
      <c r="A27" s="755" t="s">
        <v>947</v>
      </c>
      <c r="B27" s="756" t="s">
        <v>948</v>
      </c>
      <c r="C27" s="755" t="s">
        <v>949</v>
      </c>
      <c r="D27" s="755" t="s">
        <v>950</v>
      </c>
      <c r="E27" s="757">
        <v>2</v>
      </c>
      <c r="F27" s="757">
        <v>0</v>
      </c>
      <c r="G27" s="757">
        <v>0</v>
      </c>
    </row>
    <row r="28" spans="1:7" x14ac:dyDescent="0.25">
      <c r="A28" s="755" t="s">
        <v>951</v>
      </c>
      <c r="B28" s="756" t="s">
        <v>952</v>
      </c>
      <c r="C28" s="755" t="s">
        <v>953</v>
      </c>
      <c r="D28" s="755" t="s">
        <v>874</v>
      </c>
      <c r="E28" s="757" t="s">
        <v>875</v>
      </c>
      <c r="F28" s="757">
        <v>0</v>
      </c>
      <c r="G28" s="757">
        <v>0</v>
      </c>
    </row>
    <row r="29" spans="1:7" x14ac:dyDescent="0.25">
      <c r="A29" s="755" t="s">
        <v>954</v>
      </c>
      <c r="B29" s="756" t="s">
        <v>955</v>
      </c>
      <c r="C29" s="755" t="s">
        <v>956</v>
      </c>
      <c r="D29" s="755" t="s">
        <v>874</v>
      </c>
      <c r="E29" s="757" t="s">
        <v>875</v>
      </c>
      <c r="F29" s="757">
        <v>0</v>
      </c>
      <c r="G29" s="757">
        <v>2048700</v>
      </c>
    </row>
    <row r="30" spans="1:7" x14ac:dyDescent="0.25">
      <c r="A30" s="753" t="s">
        <v>957</v>
      </c>
      <c r="B30" s="758" t="s">
        <v>958</v>
      </c>
      <c r="C30" s="753" t="s">
        <v>959</v>
      </c>
      <c r="D30" s="753" t="s">
        <v>874</v>
      </c>
      <c r="E30" s="759" t="s">
        <v>875</v>
      </c>
      <c r="F30" s="759" t="s">
        <v>875</v>
      </c>
      <c r="G30" s="759">
        <v>254912723</v>
      </c>
    </row>
    <row r="31" spans="1:7" x14ac:dyDescent="0.25">
      <c r="A31" s="755"/>
      <c r="B31" s="756"/>
      <c r="C31" s="755"/>
      <c r="D31" s="755"/>
      <c r="E31" s="757"/>
      <c r="F31" s="757"/>
      <c r="G31" s="757"/>
    </row>
    <row r="32" spans="1:7" x14ac:dyDescent="0.25">
      <c r="A32" s="904" t="s">
        <v>960</v>
      </c>
      <c r="B32" s="904"/>
      <c r="C32" s="904"/>
      <c r="D32" s="755"/>
      <c r="E32" s="757"/>
      <c r="F32" s="757"/>
      <c r="G32" s="757"/>
    </row>
    <row r="33" spans="1:7" x14ac:dyDescent="0.25">
      <c r="A33" s="904" t="s">
        <v>961</v>
      </c>
      <c r="B33" s="904"/>
      <c r="C33" s="904"/>
      <c r="D33" s="755"/>
      <c r="E33" s="757"/>
      <c r="F33" s="757"/>
      <c r="G33" s="757"/>
    </row>
    <row r="34" spans="1:7" x14ac:dyDescent="0.25">
      <c r="A34" s="755" t="s">
        <v>962</v>
      </c>
      <c r="B34" s="756" t="s">
        <v>963</v>
      </c>
      <c r="C34" s="755" t="s">
        <v>964</v>
      </c>
      <c r="D34" s="755" t="s">
        <v>910</v>
      </c>
      <c r="E34" s="757">
        <v>4419000</v>
      </c>
      <c r="F34" s="757">
        <v>42.6</v>
      </c>
      <c r="G34" s="757">
        <v>125499600</v>
      </c>
    </row>
    <row r="35" spans="1:7" ht="30" x14ac:dyDescent="0.25">
      <c r="A35" s="755" t="s">
        <v>965</v>
      </c>
      <c r="B35" s="756" t="s">
        <v>966</v>
      </c>
      <c r="C35" s="755" t="s">
        <v>967</v>
      </c>
      <c r="D35" s="755" t="s">
        <v>910</v>
      </c>
      <c r="E35" s="757">
        <v>2205000</v>
      </c>
      <c r="F35" s="757">
        <v>29</v>
      </c>
      <c r="G35" s="757">
        <v>42630000</v>
      </c>
    </row>
    <row r="36" spans="1:7" ht="30" x14ac:dyDescent="0.25">
      <c r="A36" s="755" t="s">
        <v>968</v>
      </c>
      <c r="B36" s="756" t="s">
        <v>969</v>
      </c>
      <c r="C36" s="755" t="s">
        <v>970</v>
      </c>
      <c r="D36" s="755" t="s">
        <v>910</v>
      </c>
      <c r="E36" s="757">
        <v>4419000</v>
      </c>
      <c r="F36" s="757">
        <v>0</v>
      </c>
      <c r="G36" s="757">
        <v>0</v>
      </c>
    </row>
    <row r="37" spans="1:7" x14ac:dyDescent="0.25">
      <c r="A37" s="904" t="s">
        <v>971</v>
      </c>
      <c r="B37" s="904"/>
      <c r="C37" s="904"/>
      <c r="D37" s="755"/>
      <c r="E37" s="757"/>
      <c r="F37" s="757"/>
      <c r="G37" s="757"/>
    </row>
    <row r="38" spans="1:7" x14ac:dyDescent="0.25">
      <c r="A38" s="755" t="s">
        <v>972</v>
      </c>
      <c r="B38" s="756" t="s">
        <v>973</v>
      </c>
      <c r="C38" s="755" t="s">
        <v>964</v>
      </c>
      <c r="D38" s="755" t="s">
        <v>910</v>
      </c>
      <c r="E38" s="757">
        <v>2209500</v>
      </c>
      <c r="F38" s="757">
        <v>0</v>
      </c>
      <c r="G38" s="757">
        <v>0</v>
      </c>
    </row>
    <row r="39" spans="1:7" ht="30" x14ac:dyDescent="0.25">
      <c r="A39" s="755" t="s">
        <v>974</v>
      </c>
      <c r="B39" s="756" t="s">
        <v>975</v>
      </c>
      <c r="C39" s="755" t="s">
        <v>967</v>
      </c>
      <c r="D39" s="755" t="s">
        <v>910</v>
      </c>
      <c r="E39" s="757">
        <v>1102500</v>
      </c>
      <c r="F39" s="757">
        <v>0</v>
      </c>
      <c r="G39" s="757">
        <v>0</v>
      </c>
    </row>
    <row r="40" spans="1:7" ht="30" x14ac:dyDescent="0.25">
      <c r="A40" s="755" t="s">
        <v>976</v>
      </c>
      <c r="B40" s="756" t="s">
        <v>977</v>
      </c>
      <c r="C40" s="755" t="s">
        <v>970</v>
      </c>
      <c r="D40" s="755" t="s">
        <v>910</v>
      </c>
      <c r="E40" s="757">
        <v>2209500</v>
      </c>
      <c r="F40" s="757">
        <v>0</v>
      </c>
      <c r="G40" s="757">
        <v>0</v>
      </c>
    </row>
    <row r="41" spans="1:7" x14ac:dyDescent="0.25">
      <c r="A41" s="904" t="s">
        <v>978</v>
      </c>
      <c r="B41" s="904"/>
      <c r="C41" s="904"/>
      <c r="D41" s="755"/>
      <c r="E41" s="757"/>
      <c r="F41" s="757"/>
      <c r="G41" s="757"/>
    </row>
    <row r="42" spans="1:7" x14ac:dyDescent="0.25">
      <c r="A42" s="755" t="s">
        <v>979</v>
      </c>
      <c r="B42" s="756" t="s">
        <v>980</v>
      </c>
      <c r="C42" s="755" t="s">
        <v>964</v>
      </c>
      <c r="D42" s="755" t="s">
        <v>910</v>
      </c>
      <c r="E42" s="757">
        <v>4419000</v>
      </c>
      <c r="F42" s="757">
        <v>40.6</v>
      </c>
      <c r="G42" s="757">
        <v>59803800</v>
      </c>
    </row>
    <row r="43" spans="1:7" ht="30" x14ac:dyDescent="0.25">
      <c r="A43" s="755" t="s">
        <v>981</v>
      </c>
      <c r="B43" s="756" t="s">
        <v>982</v>
      </c>
      <c r="C43" s="755" t="s">
        <v>967</v>
      </c>
      <c r="D43" s="755" t="s">
        <v>910</v>
      </c>
      <c r="E43" s="757">
        <v>2205000</v>
      </c>
      <c r="F43" s="757">
        <v>29</v>
      </c>
      <c r="G43" s="757">
        <v>21315000</v>
      </c>
    </row>
    <row r="44" spans="1:7" ht="30" x14ac:dyDescent="0.25">
      <c r="A44" s="755" t="s">
        <v>983</v>
      </c>
      <c r="B44" s="756" t="s">
        <v>984</v>
      </c>
      <c r="C44" s="755" t="s">
        <v>970</v>
      </c>
      <c r="D44" s="755" t="s">
        <v>910</v>
      </c>
      <c r="E44" s="757">
        <v>4419000</v>
      </c>
      <c r="F44" s="757">
        <v>0</v>
      </c>
      <c r="G44" s="757">
        <v>0</v>
      </c>
    </row>
    <row r="45" spans="1:7" x14ac:dyDescent="0.25">
      <c r="A45" s="904" t="s">
        <v>985</v>
      </c>
      <c r="B45" s="904"/>
      <c r="C45" s="904"/>
      <c r="D45" s="755"/>
      <c r="E45" s="757"/>
      <c r="F45" s="757"/>
      <c r="G45" s="757"/>
    </row>
    <row r="46" spans="1:7" x14ac:dyDescent="0.25">
      <c r="A46" s="755" t="s">
        <v>986</v>
      </c>
      <c r="B46" s="756" t="s">
        <v>987</v>
      </c>
      <c r="C46" s="755" t="s">
        <v>964</v>
      </c>
      <c r="D46" s="755" t="s">
        <v>910</v>
      </c>
      <c r="E46" s="757">
        <v>2209500</v>
      </c>
      <c r="F46" s="757">
        <v>0</v>
      </c>
      <c r="G46" s="757">
        <v>0</v>
      </c>
    </row>
    <row r="47" spans="1:7" ht="30" x14ac:dyDescent="0.25">
      <c r="A47" s="755" t="s">
        <v>988</v>
      </c>
      <c r="B47" s="756" t="s">
        <v>989</v>
      </c>
      <c r="C47" s="755" t="s">
        <v>967</v>
      </c>
      <c r="D47" s="755" t="s">
        <v>910</v>
      </c>
      <c r="E47" s="757">
        <v>1102500</v>
      </c>
      <c r="F47" s="757">
        <v>0</v>
      </c>
      <c r="G47" s="757">
        <v>0</v>
      </c>
    </row>
    <row r="48" spans="1:7" ht="30" x14ac:dyDescent="0.25">
      <c r="A48" s="755" t="s">
        <v>990</v>
      </c>
      <c r="B48" s="756" t="s">
        <v>991</v>
      </c>
      <c r="C48" s="755" t="s">
        <v>970</v>
      </c>
      <c r="D48" s="755" t="s">
        <v>910</v>
      </c>
      <c r="E48" s="757">
        <v>2209500</v>
      </c>
      <c r="F48" s="757">
        <v>0</v>
      </c>
      <c r="G48" s="757">
        <v>0</v>
      </c>
    </row>
    <row r="49" spans="1:7" x14ac:dyDescent="0.25">
      <c r="A49" s="904" t="s">
        <v>992</v>
      </c>
      <c r="B49" s="904"/>
      <c r="C49" s="904"/>
      <c r="D49" s="755"/>
      <c r="E49" s="757"/>
      <c r="F49" s="757"/>
      <c r="G49" s="757"/>
    </row>
    <row r="50" spans="1:7" x14ac:dyDescent="0.25">
      <c r="A50" s="755" t="s">
        <v>993</v>
      </c>
      <c r="B50" s="756" t="s">
        <v>994</v>
      </c>
      <c r="C50" s="755" t="s">
        <v>995</v>
      </c>
      <c r="D50" s="755" t="s">
        <v>910</v>
      </c>
      <c r="E50" s="757">
        <v>81700</v>
      </c>
      <c r="F50" s="757">
        <v>483</v>
      </c>
      <c r="G50" s="757">
        <v>26307400</v>
      </c>
    </row>
    <row r="51" spans="1:7" x14ac:dyDescent="0.25">
      <c r="A51" s="755" t="s">
        <v>996</v>
      </c>
      <c r="B51" s="756" t="s">
        <v>997</v>
      </c>
      <c r="C51" s="755" t="s">
        <v>998</v>
      </c>
      <c r="D51" s="755" t="s">
        <v>910</v>
      </c>
      <c r="E51" s="757">
        <v>40850</v>
      </c>
      <c r="F51" s="757">
        <v>0</v>
      </c>
      <c r="G51" s="757">
        <v>0</v>
      </c>
    </row>
    <row r="52" spans="1:7" x14ac:dyDescent="0.25">
      <c r="A52" s="755" t="s">
        <v>999</v>
      </c>
      <c r="B52" s="756" t="s">
        <v>1000</v>
      </c>
      <c r="C52" s="755" t="s">
        <v>995</v>
      </c>
      <c r="D52" s="755" t="s">
        <v>910</v>
      </c>
      <c r="E52" s="757">
        <v>81700</v>
      </c>
      <c r="F52" s="757">
        <v>467</v>
      </c>
      <c r="G52" s="757">
        <v>12717967</v>
      </c>
    </row>
    <row r="53" spans="1:7" x14ac:dyDescent="0.25">
      <c r="A53" s="755" t="s">
        <v>1001</v>
      </c>
      <c r="B53" s="756" t="s">
        <v>1002</v>
      </c>
      <c r="C53" s="755" t="s">
        <v>998</v>
      </c>
      <c r="D53" s="755" t="s">
        <v>910</v>
      </c>
      <c r="E53" s="757">
        <v>40850</v>
      </c>
      <c r="F53" s="757">
        <v>0</v>
      </c>
      <c r="G53" s="757">
        <v>0</v>
      </c>
    </row>
    <row r="54" spans="1:7" x14ac:dyDescent="0.25">
      <c r="A54" s="904" t="s">
        <v>1003</v>
      </c>
      <c r="B54" s="904"/>
      <c r="C54" s="904"/>
      <c r="D54" s="755"/>
      <c r="E54" s="757"/>
      <c r="F54" s="757"/>
      <c r="G54" s="757"/>
    </row>
    <row r="55" spans="1:7" x14ac:dyDescent="0.25">
      <c r="A55" s="755" t="s">
        <v>1004</v>
      </c>
      <c r="B55" s="756" t="s">
        <v>1005</v>
      </c>
      <c r="C55" s="755" t="s">
        <v>1006</v>
      </c>
      <c r="D55" s="755" t="s">
        <v>910</v>
      </c>
      <c r="E55" s="757">
        <v>189000</v>
      </c>
      <c r="F55" s="757">
        <v>0</v>
      </c>
      <c r="G55" s="757">
        <v>0</v>
      </c>
    </row>
    <row r="56" spans="1:7" x14ac:dyDescent="0.25">
      <c r="A56" s="755" t="s">
        <v>1007</v>
      </c>
      <c r="B56" s="756" t="s">
        <v>1008</v>
      </c>
      <c r="C56" s="755" t="s">
        <v>1009</v>
      </c>
      <c r="D56" s="755" t="s">
        <v>910</v>
      </c>
      <c r="E56" s="757">
        <v>189000</v>
      </c>
      <c r="F56" s="757">
        <v>0</v>
      </c>
      <c r="G56" s="757">
        <v>0</v>
      </c>
    </row>
    <row r="57" spans="1:7" x14ac:dyDescent="0.25">
      <c r="A57" s="904" t="s">
        <v>1010</v>
      </c>
      <c r="B57" s="904"/>
      <c r="C57" s="904"/>
      <c r="D57" s="755"/>
      <c r="E57" s="757"/>
      <c r="F57" s="757"/>
      <c r="G57" s="757"/>
    </row>
    <row r="58" spans="1:7" x14ac:dyDescent="0.25">
      <c r="A58" s="904" t="s">
        <v>995</v>
      </c>
      <c r="B58" s="904"/>
      <c r="C58" s="904"/>
      <c r="D58" s="755"/>
      <c r="E58" s="757"/>
      <c r="F58" s="757"/>
      <c r="G58" s="757"/>
    </row>
    <row r="59" spans="1:7" ht="45" x14ac:dyDescent="0.25">
      <c r="A59" s="755" t="s">
        <v>1011</v>
      </c>
      <c r="B59" s="756" t="s">
        <v>1012</v>
      </c>
      <c r="C59" s="755" t="s">
        <v>1013</v>
      </c>
      <c r="D59" s="755" t="s">
        <v>910</v>
      </c>
      <c r="E59" s="757">
        <v>401000</v>
      </c>
      <c r="F59" s="757">
        <v>7</v>
      </c>
      <c r="G59" s="757">
        <v>2807000</v>
      </c>
    </row>
    <row r="60" spans="1:7" ht="45" x14ac:dyDescent="0.25">
      <c r="A60" s="755" t="s">
        <v>1014</v>
      </c>
      <c r="B60" s="756" t="s">
        <v>1015</v>
      </c>
      <c r="C60" s="755" t="s">
        <v>1016</v>
      </c>
      <c r="D60" s="755" t="s">
        <v>910</v>
      </c>
      <c r="E60" s="757">
        <v>367584</v>
      </c>
      <c r="F60" s="757">
        <v>1</v>
      </c>
      <c r="G60" s="757">
        <v>367584</v>
      </c>
    </row>
    <row r="61" spans="1:7" ht="45" x14ac:dyDescent="0.25">
      <c r="A61" s="755" t="s">
        <v>1017</v>
      </c>
      <c r="B61" s="756" t="s">
        <v>1018</v>
      </c>
      <c r="C61" s="755" t="s">
        <v>1019</v>
      </c>
      <c r="D61" s="755" t="s">
        <v>910</v>
      </c>
      <c r="E61" s="757">
        <v>1463000</v>
      </c>
      <c r="F61" s="757">
        <v>1</v>
      </c>
      <c r="G61" s="757">
        <v>1463000</v>
      </c>
    </row>
    <row r="62" spans="1:7" ht="45" x14ac:dyDescent="0.25">
      <c r="A62" s="755" t="s">
        <v>1020</v>
      </c>
      <c r="B62" s="756" t="s">
        <v>1021</v>
      </c>
      <c r="C62" s="755" t="s">
        <v>1022</v>
      </c>
      <c r="D62" s="755" t="s">
        <v>910</v>
      </c>
      <c r="E62" s="757">
        <v>1341084</v>
      </c>
      <c r="F62" s="757">
        <v>0</v>
      </c>
      <c r="G62" s="757">
        <v>0</v>
      </c>
    </row>
    <row r="63" spans="1:7" ht="45" x14ac:dyDescent="0.25">
      <c r="A63" s="755" t="s">
        <v>1023</v>
      </c>
      <c r="B63" s="756" t="s">
        <v>1024</v>
      </c>
      <c r="C63" s="755" t="s">
        <v>1025</v>
      </c>
      <c r="D63" s="755" t="s">
        <v>910</v>
      </c>
      <c r="E63" s="757">
        <v>439000</v>
      </c>
      <c r="F63" s="757">
        <v>0</v>
      </c>
      <c r="G63" s="757">
        <v>0</v>
      </c>
    </row>
    <row r="64" spans="1:7" ht="45" x14ac:dyDescent="0.25">
      <c r="A64" s="755" t="s">
        <v>1026</v>
      </c>
      <c r="B64" s="756" t="s">
        <v>1027</v>
      </c>
      <c r="C64" s="755" t="s">
        <v>1028</v>
      </c>
      <c r="D64" s="755" t="s">
        <v>910</v>
      </c>
      <c r="E64" s="757">
        <v>402418</v>
      </c>
      <c r="F64" s="757">
        <v>0</v>
      </c>
      <c r="G64" s="757">
        <v>0</v>
      </c>
    </row>
    <row r="65" spans="1:7" ht="45" x14ac:dyDescent="0.25">
      <c r="A65" s="755" t="s">
        <v>1029</v>
      </c>
      <c r="B65" s="756" t="s">
        <v>1030</v>
      </c>
      <c r="C65" s="755" t="s">
        <v>1031</v>
      </c>
      <c r="D65" s="755" t="s">
        <v>910</v>
      </c>
      <c r="E65" s="757">
        <v>1611000</v>
      </c>
      <c r="F65" s="757">
        <v>0</v>
      </c>
      <c r="G65" s="757">
        <v>0</v>
      </c>
    </row>
    <row r="66" spans="1:7" ht="45" x14ac:dyDescent="0.25">
      <c r="A66" s="755" t="s">
        <v>1032</v>
      </c>
      <c r="B66" s="756" t="s">
        <v>1033</v>
      </c>
      <c r="C66" s="755" t="s">
        <v>1034</v>
      </c>
      <c r="D66" s="755" t="s">
        <v>910</v>
      </c>
      <c r="E66" s="757">
        <v>1476750</v>
      </c>
      <c r="F66" s="757">
        <v>0</v>
      </c>
      <c r="G66" s="757">
        <v>0</v>
      </c>
    </row>
    <row r="67" spans="1:7" x14ac:dyDescent="0.25">
      <c r="A67" s="904" t="s">
        <v>998</v>
      </c>
      <c r="B67" s="904"/>
      <c r="C67" s="904"/>
      <c r="D67" s="755"/>
      <c r="E67" s="757"/>
      <c r="F67" s="757"/>
      <c r="G67" s="757"/>
    </row>
    <row r="68" spans="1:7" ht="45" x14ac:dyDescent="0.25">
      <c r="A68" s="755" t="s">
        <v>1035</v>
      </c>
      <c r="B68" s="756" t="s">
        <v>1036</v>
      </c>
      <c r="C68" s="755" t="s">
        <v>1013</v>
      </c>
      <c r="D68" s="755" t="s">
        <v>910</v>
      </c>
      <c r="E68" s="757">
        <v>200500</v>
      </c>
      <c r="F68" s="757">
        <v>0</v>
      </c>
      <c r="G68" s="757">
        <v>0</v>
      </c>
    </row>
    <row r="69" spans="1:7" ht="45" x14ac:dyDescent="0.25">
      <c r="A69" s="755" t="s">
        <v>1037</v>
      </c>
      <c r="B69" s="756" t="s">
        <v>1038</v>
      </c>
      <c r="C69" s="755" t="s">
        <v>1016</v>
      </c>
      <c r="D69" s="755" t="s">
        <v>910</v>
      </c>
      <c r="E69" s="757">
        <v>183792</v>
      </c>
      <c r="F69" s="757">
        <v>0</v>
      </c>
      <c r="G69" s="757">
        <v>0</v>
      </c>
    </row>
    <row r="70" spans="1:7" ht="45" x14ac:dyDescent="0.25">
      <c r="A70" s="755" t="s">
        <v>1039</v>
      </c>
      <c r="B70" s="756" t="s">
        <v>1040</v>
      </c>
      <c r="C70" s="755" t="s">
        <v>1019</v>
      </c>
      <c r="D70" s="755" t="s">
        <v>910</v>
      </c>
      <c r="E70" s="757">
        <v>731500</v>
      </c>
      <c r="F70" s="757">
        <v>0</v>
      </c>
      <c r="G70" s="757">
        <v>0</v>
      </c>
    </row>
    <row r="71" spans="1:7" ht="45" x14ac:dyDescent="0.25">
      <c r="A71" s="755" t="s">
        <v>1041</v>
      </c>
      <c r="B71" s="756" t="s">
        <v>1042</v>
      </c>
      <c r="C71" s="755" t="s">
        <v>1022</v>
      </c>
      <c r="D71" s="755" t="s">
        <v>910</v>
      </c>
      <c r="E71" s="757">
        <v>670542</v>
      </c>
      <c r="F71" s="757">
        <v>0</v>
      </c>
      <c r="G71" s="757">
        <v>0</v>
      </c>
    </row>
    <row r="72" spans="1:7" ht="45" x14ac:dyDescent="0.25">
      <c r="A72" s="755" t="s">
        <v>1043</v>
      </c>
      <c r="B72" s="756" t="s">
        <v>1044</v>
      </c>
      <c r="C72" s="755" t="s">
        <v>1025</v>
      </c>
      <c r="D72" s="755" t="s">
        <v>910</v>
      </c>
      <c r="E72" s="757">
        <v>219500</v>
      </c>
      <c r="F72" s="757">
        <v>0</v>
      </c>
      <c r="G72" s="757">
        <v>0</v>
      </c>
    </row>
    <row r="73" spans="1:7" ht="45" x14ac:dyDescent="0.25">
      <c r="A73" s="755" t="s">
        <v>1045</v>
      </c>
      <c r="B73" s="756" t="s">
        <v>1046</v>
      </c>
      <c r="C73" s="755" t="s">
        <v>1028</v>
      </c>
      <c r="D73" s="755" t="s">
        <v>910</v>
      </c>
      <c r="E73" s="757">
        <v>201209</v>
      </c>
      <c r="F73" s="757">
        <v>0</v>
      </c>
      <c r="G73" s="757">
        <v>0</v>
      </c>
    </row>
    <row r="74" spans="1:7" ht="45" x14ac:dyDescent="0.25">
      <c r="A74" s="755" t="s">
        <v>1047</v>
      </c>
      <c r="B74" s="756" t="s">
        <v>1048</v>
      </c>
      <c r="C74" s="755" t="s">
        <v>1031</v>
      </c>
      <c r="D74" s="755" t="s">
        <v>910</v>
      </c>
      <c r="E74" s="757">
        <v>805500</v>
      </c>
      <c r="F74" s="757">
        <v>0</v>
      </c>
      <c r="G74" s="757">
        <v>0</v>
      </c>
    </row>
    <row r="75" spans="1:7" ht="45" x14ac:dyDescent="0.25">
      <c r="A75" s="755" t="s">
        <v>1049</v>
      </c>
      <c r="B75" s="756" t="s">
        <v>1050</v>
      </c>
      <c r="C75" s="755" t="s">
        <v>1034</v>
      </c>
      <c r="D75" s="755" t="s">
        <v>910</v>
      </c>
      <c r="E75" s="757">
        <v>738375</v>
      </c>
      <c r="F75" s="757">
        <v>0</v>
      </c>
      <c r="G75" s="757">
        <v>0</v>
      </c>
    </row>
    <row r="76" spans="1:7" x14ac:dyDescent="0.25">
      <c r="A76" s="753" t="s">
        <v>1051</v>
      </c>
      <c r="B76" s="758" t="s">
        <v>1052</v>
      </c>
      <c r="C76" s="753" t="s">
        <v>1053</v>
      </c>
      <c r="D76" s="753" t="s">
        <v>874</v>
      </c>
      <c r="E76" s="759" t="s">
        <v>875</v>
      </c>
      <c r="F76" s="759" t="s">
        <v>875</v>
      </c>
      <c r="G76" s="759">
        <v>292911351</v>
      </c>
    </row>
    <row r="77" spans="1:7" x14ac:dyDescent="0.25">
      <c r="A77" s="755"/>
      <c r="B77" s="756"/>
      <c r="C77" s="755"/>
      <c r="D77" s="755"/>
      <c r="E77" s="757"/>
      <c r="F77" s="757"/>
      <c r="G77" s="757"/>
    </row>
    <row r="78" spans="1:7" x14ac:dyDescent="0.25">
      <c r="A78" s="755" t="s">
        <v>1054</v>
      </c>
      <c r="B78" s="756" t="s">
        <v>1055</v>
      </c>
      <c r="C78" s="755" t="s">
        <v>1056</v>
      </c>
      <c r="D78" s="755" t="s">
        <v>874</v>
      </c>
      <c r="E78" s="757" t="s">
        <v>875</v>
      </c>
      <c r="F78" s="757" t="s">
        <v>875</v>
      </c>
      <c r="G78" s="757">
        <v>44904000</v>
      </c>
    </row>
    <row r="79" spans="1:7" x14ac:dyDescent="0.25">
      <c r="A79" s="904" t="s">
        <v>1057</v>
      </c>
      <c r="B79" s="904"/>
      <c r="C79" s="904"/>
      <c r="D79" s="755"/>
      <c r="E79" s="757"/>
      <c r="F79" s="757"/>
      <c r="G79" s="757"/>
    </row>
    <row r="80" spans="1:7" x14ac:dyDescent="0.25">
      <c r="A80" s="755" t="s">
        <v>1058</v>
      </c>
      <c r="B80" s="756" t="s">
        <v>1059</v>
      </c>
      <c r="C80" s="755" t="s">
        <v>1060</v>
      </c>
      <c r="D80" s="755" t="s">
        <v>1061</v>
      </c>
      <c r="E80" s="757">
        <v>3400000</v>
      </c>
      <c r="F80" s="757">
        <v>38080000</v>
      </c>
      <c r="G80" s="757">
        <v>38080000</v>
      </c>
    </row>
    <row r="81" spans="1:7" x14ac:dyDescent="0.25">
      <c r="A81" s="755" t="s">
        <v>1062</v>
      </c>
      <c r="B81" s="756" t="s">
        <v>1063</v>
      </c>
      <c r="C81" s="755" t="s">
        <v>1064</v>
      </c>
      <c r="D81" s="755" t="s">
        <v>1061</v>
      </c>
      <c r="E81" s="757">
        <v>3300000</v>
      </c>
      <c r="F81" s="757">
        <v>15180000</v>
      </c>
      <c r="G81" s="757">
        <v>15180000</v>
      </c>
    </row>
    <row r="82" spans="1:7" x14ac:dyDescent="0.25">
      <c r="A82" s="755" t="s">
        <v>1065</v>
      </c>
      <c r="B82" s="756" t="s">
        <v>1066</v>
      </c>
      <c r="C82" s="755" t="s">
        <v>1067</v>
      </c>
      <c r="D82" s="755" t="s">
        <v>910</v>
      </c>
      <c r="E82" s="757">
        <v>55360</v>
      </c>
      <c r="F82" s="757">
        <v>95</v>
      </c>
      <c r="G82" s="757">
        <v>5259200</v>
      </c>
    </row>
    <row r="83" spans="1:7" x14ac:dyDescent="0.25">
      <c r="A83" s="755" t="s">
        <v>1068</v>
      </c>
      <c r="B83" s="756" t="s">
        <v>1069</v>
      </c>
      <c r="C83" s="755" t="s">
        <v>1070</v>
      </c>
      <c r="D83" s="755" t="s">
        <v>910</v>
      </c>
      <c r="E83" s="757">
        <v>60896</v>
      </c>
      <c r="F83" s="757">
        <v>0</v>
      </c>
      <c r="G83" s="757">
        <v>0</v>
      </c>
    </row>
    <row r="84" spans="1:7" x14ac:dyDescent="0.25">
      <c r="A84" s="755" t="s">
        <v>1071</v>
      </c>
      <c r="B84" s="756" t="s">
        <v>1072</v>
      </c>
      <c r="C84" s="755" t="s">
        <v>1073</v>
      </c>
      <c r="D84" s="755" t="s">
        <v>910</v>
      </c>
      <c r="E84" s="757">
        <v>25000</v>
      </c>
      <c r="F84" s="757">
        <v>0</v>
      </c>
      <c r="G84" s="757">
        <v>0</v>
      </c>
    </row>
    <row r="85" spans="1:7" x14ac:dyDescent="0.25">
      <c r="A85" s="755" t="s">
        <v>1074</v>
      </c>
      <c r="B85" s="756" t="s">
        <v>1075</v>
      </c>
      <c r="C85" s="755" t="s">
        <v>1076</v>
      </c>
      <c r="D85" s="755" t="s">
        <v>910</v>
      </c>
      <c r="E85" s="757">
        <v>330000</v>
      </c>
      <c r="F85" s="757">
        <v>0</v>
      </c>
      <c r="G85" s="757">
        <v>0</v>
      </c>
    </row>
    <row r="86" spans="1:7" ht="30" x14ac:dyDescent="0.25">
      <c r="A86" s="755" t="s">
        <v>1077</v>
      </c>
      <c r="B86" s="756" t="s">
        <v>1078</v>
      </c>
      <c r="C86" s="755" t="s">
        <v>1079</v>
      </c>
      <c r="D86" s="755" t="s">
        <v>910</v>
      </c>
      <c r="E86" s="757">
        <v>429000</v>
      </c>
      <c r="F86" s="757">
        <v>60</v>
      </c>
      <c r="G86" s="757">
        <v>25740000</v>
      </c>
    </row>
    <row r="87" spans="1:7" x14ac:dyDescent="0.25">
      <c r="A87" s="755" t="s">
        <v>1080</v>
      </c>
      <c r="B87" s="756" t="s">
        <v>1081</v>
      </c>
      <c r="C87" s="755" t="s">
        <v>1082</v>
      </c>
      <c r="D87" s="755" t="s">
        <v>1083</v>
      </c>
      <c r="E87" s="757">
        <v>3100000</v>
      </c>
      <c r="F87" s="757">
        <v>12</v>
      </c>
      <c r="G87" s="757">
        <v>3100000</v>
      </c>
    </row>
    <row r="88" spans="1:7" x14ac:dyDescent="0.25">
      <c r="A88" s="904" t="s">
        <v>1084</v>
      </c>
      <c r="B88" s="904"/>
      <c r="C88" s="904"/>
      <c r="D88" s="755"/>
      <c r="E88" s="757"/>
      <c r="F88" s="757"/>
      <c r="G88" s="757"/>
    </row>
    <row r="89" spans="1:7" x14ac:dyDescent="0.25">
      <c r="A89" s="755" t="s">
        <v>1085</v>
      </c>
      <c r="B89" s="756" t="s">
        <v>1086</v>
      </c>
      <c r="C89" s="755" t="s">
        <v>1087</v>
      </c>
      <c r="D89" s="755" t="s">
        <v>910</v>
      </c>
      <c r="E89" s="757">
        <v>109000</v>
      </c>
      <c r="F89" s="757">
        <v>63</v>
      </c>
      <c r="G89" s="757">
        <v>6867000</v>
      </c>
    </row>
    <row r="90" spans="1:7" ht="30" x14ac:dyDescent="0.25">
      <c r="A90" s="755" t="s">
        <v>1088</v>
      </c>
      <c r="B90" s="756" t="s">
        <v>1089</v>
      </c>
      <c r="C90" s="755" t="s">
        <v>1090</v>
      </c>
      <c r="D90" s="755" t="s">
        <v>910</v>
      </c>
      <c r="E90" s="757">
        <v>163500</v>
      </c>
      <c r="F90" s="757">
        <v>0</v>
      </c>
      <c r="G90" s="757">
        <v>0</v>
      </c>
    </row>
    <row r="91" spans="1:7" ht="30" x14ac:dyDescent="0.25">
      <c r="A91" s="755" t="s">
        <v>1091</v>
      </c>
      <c r="B91" s="756" t="s">
        <v>1092</v>
      </c>
      <c r="C91" s="755" t="s">
        <v>1093</v>
      </c>
      <c r="D91" s="755" t="s">
        <v>910</v>
      </c>
      <c r="E91" s="757">
        <v>43600</v>
      </c>
      <c r="F91" s="757">
        <v>0</v>
      </c>
      <c r="G91" s="757">
        <v>0</v>
      </c>
    </row>
    <row r="92" spans="1:7" ht="30" x14ac:dyDescent="0.25">
      <c r="A92" s="755" t="s">
        <v>1094</v>
      </c>
      <c r="B92" s="756" t="s">
        <v>1095</v>
      </c>
      <c r="C92" s="755" t="s">
        <v>1096</v>
      </c>
      <c r="D92" s="755" t="s">
        <v>910</v>
      </c>
      <c r="E92" s="757">
        <v>65400</v>
      </c>
      <c r="F92" s="757">
        <v>0</v>
      </c>
      <c r="G92" s="757">
        <v>0</v>
      </c>
    </row>
    <row r="93" spans="1:7" x14ac:dyDescent="0.25">
      <c r="A93" s="904" t="s">
        <v>1097</v>
      </c>
      <c r="B93" s="904"/>
      <c r="C93" s="904"/>
      <c r="D93" s="755"/>
      <c r="E93" s="757"/>
      <c r="F93" s="757"/>
      <c r="G93" s="757"/>
    </row>
    <row r="94" spans="1:7" x14ac:dyDescent="0.25">
      <c r="A94" s="755" t="s">
        <v>1098</v>
      </c>
      <c r="B94" s="756" t="s">
        <v>1099</v>
      </c>
      <c r="C94" s="755" t="s">
        <v>1100</v>
      </c>
      <c r="D94" s="755" t="s">
        <v>910</v>
      </c>
      <c r="E94" s="757">
        <v>500000</v>
      </c>
      <c r="F94" s="757">
        <v>0</v>
      </c>
      <c r="G94" s="757">
        <v>0</v>
      </c>
    </row>
    <row r="95" spans="1:7" ht="30" x14ac:dyDescent="0.25">
      <c r="A95" s="755" t="s">
        <v>1101</v>
      </c>
      <c r="B95" s="756" t="s">
        <v>1102</v>
      </c>
      <c r="C95" s="755" t="s">
        <v>1103</v>
      </c>
      <c r="D95" s="755" t="s">
        <v>910</v>
      </c>
      <c r="E95" s="757">
        <v>550000</v>
      </c>
      <c r="F95" s="757">
        <v>0</v>
      </c>
      <c r="G95" s="757">
        <v>0</v>
      </c>
    </row>
    <row r="96" spans="1:7" ht="30" x14ac:dyDescent="0.25">
      <c r="A96" s="755" t="s">
        <v>1104</v>
      </c>
      <c r="B96" s="756" t="s">
        <v>1105</v>
      </c>
      <c r="C96" s="755" t="s">
        <v>1106</v>
      </c>
      <c r="D96" s="755" t="s">
        <v>910</v>
      </c>
      <c r="E96" s="757">
        <v>200000</v>
      </c>
      <c r="F96" s="757">
        <v>0</v>
      </c>
      <c r="G96" s="757">
        <v>0</v>
      </c>
    </row>
    <row r="97" spans="1:7" ht="30" x14ac:dyDescent="0.25">
      <c r="A97" s="755" t="s">
        <v>1107</v>
      </c>
      <c r="B97" s="756" t="s">
        <v>1108</v>
      </c>
      <c r="C97" s="755" t="s">
        <v>1109</v>
      </c>
      <c r="D97" s="755" t="s">
        <v>910</v>
      </c>
      <c r="E97" s="757">
        <v>220000</v>
      </c>
      <c r="F97" s="757">
        <v>0</v>
      </c>
      <c r="G97" s="757">
        <v>0</v>
      </c>
    </row>
    <row r="98" spans="1:7" x14ac:dyDescent="0.25">
      <c r="A98" s="755" t="s">
        <v>1110</v>
      </c>
      <c r="B98" s="756" t="s">
        <v>1111</v>
      </c>
      <c r="C98" s="755" t="s">
        <v>1112</v>
      </c>
      <c r="D98" s="755" t="s">
        <v>910</v>
      </c>
      <c r="E98" s="757">
        <v>500000</v>
      </c>
      <c r="F98" s="757">
        <v>0</v>
      </c>
      <c r="G98" s="757">
        <v>0</v>
      </c>
    </row>
    <row r="99" spans="1:7" ht="30" x14ac:dyDescent="0.25">
      <c r="A99" s="755" t="s">
        <v>1113</v>
      </c>
      <c r="B99" s="756" t="s">
        <v>1114</v>
      </c>
      <c r="C99" s="755" t="s">
        <v>1115</v>
      </c>
      <c r="D99" s="755" t="s">
        <v>910</v>
      </c>
      <c r="E99" s="757">
        <v>550000</v>
      </c>
      <c r="F99" s="757">
        <v>0</v>
      </c>
      <c r="G99" s="757">
        <v>0</v>
      </c>
    </row>
    <row r="100" spans="1:7" ht="30" x14ac:dyDescent="0.25">
      <c r="A100" s="755" t="s">
        <v>1116</v>
      </c>
      <c r="B100" s="756" t="s">
        <v>1117</v>
      </c>
      <c r="C100" s="755" t="s">
        <v>1118</v>
      </c>
      <c r="D100" s="755" t="s">
        <v>910</v>
      </c>
      <c r="E100" s="757">
        <v>200000</v>
      </c>
      <c r="F100" s="757">
        <v>0</v>
      </c>
      <c r="G100" s="757">
        <v>0</v>
      </c>
    </row>
    <row r="101" spans="1:7" ht="30" x14ac:dyDescent="0.25">
      <c r="A101" s="755" t="s">
        <v>1119</v>
      </c>
      <c r="B101" s="756" t="s">
        <v>1120</v>
      </c>
      <c r="C101" s="755" t="s">
        <v>1121</v>
      </c>
      <c r="D101" s="755" t="s">
        <v>910</v>
      </c>
      <c r="E101" s="757">
        <v>220000</v>
      </c>
      <c r="F101" s="757">
        <v>0</v>
      </c>
      <c r="G101" s="757">
        <v>0</v>
      </c>
    </row>
    <row r="102" spans="1:7" x14ac:dyDescent="0.25">
      <c r="A102" s="904" t="s">
        <v>1122</v>
      </c>
      <c r="B102" s="904"/>
      <c r="C102" s="904"/>
      <c r="D102" s="755"/>
      <c r="E102" s="757"/>
      <c r="F102" s="757"/>
      <c r="G102" s="757"/>
    </row>
    <row r="103" spans="1:7" x14ac:dyDescent="0.25">
      <c r="A103" s="755" t="s">
        <v>1123</v>
      </c>
      <c r="B103" s="756" t="s">
        <v>1124</v>
      </c>
      <c r="C103" s="755" t="s">
        <v>1125</v>
      </c>
      <c r="D103" s="755" t="s">
        <v>910</v>
      </c>
      <c r="E103" s="757">
        <v>310000</v>
      </c>
      <c r="F103" s="757">
        <v>0</v>
      </c>
      <c r="G103" s="757">
        <v>0</v>
      </c>
    </row>
    <row r="104" spans="1:7" ht="30" x14ac:dyDescent="0.25">
      <c r="A104" s="755" t="s">
        <v>1126</v>
      </c>
      <c r="B104" s="756" t="s">
        <v>1127</v>
      </c>
      <c r="C104" s="755" t="s">
        <v>1128</v>
      </c>
      <c r="D104" s="755" t="s">
        <v>910</v>
      </c>
      <c r="E104" s="757">
        <v>372000</v>
      </c>
      <c r="F104" s="757">
        <v>0</v>
      </c>
      <c r="G104" s="757">
        <v>0</v>
      </c>
    </row>
    <row r="105" spans="1:7" ht="30" x14ac:dyDescent="0.25">
      <c r="A105" s="755" t="s">
        <v>1129</v>
      </c>
      <c r="B105" s="756" t="s">
        <v>1130</v>
      </c>
      <c r="C105" s="755" t="s">
        <v>1131</v>
      </c>
      <c r="D105" s="755" t="s">
        <v>910</v>
      </c>
      <c r="E105" s="757">
        <v>124000</v>
      </c>
      <c r="F105" s="757">
        <v>0</v>
      </c>
      <c r="G105" s="757">
        <v>0</v>
      </c>
    </row>
    <row r="106" spans="1:7" ht="30" x14ac:dyDescent="0.25">
      <c r="A106" s="755" t="s">
        <v>1132</v>
      </c>
      <c r="B106" s="756" t="s">
        <v>1133</v>
      </c>
      <c r="C106" s="755" t="s">
        <v>1134</v>
      </c>
      <c r="D106" s="755" t="s">
        <v>910</v>
      </c>
      <c r="E106" s="757">
        <v>148800</v>
      </c>
      <c r="F106" s="757">
        <v>0</v>
      </c>
      <c r="G106" s="757">
        <v>0</v>
      </c>
    </row>
    <row r="107" spans="1:7" x14ac:dyDescent="0.25">
      <c r="A107" s="755" t="s">
        <v>1135</v>
      </c>
      <c r="B107" s="756" t="s">
        <v>1136</v>
      </c>
      <c r="C107" s="755" t="s">
        <v>1137</v>
      </c>
      <c r="D107" s="755" t="s">
        <v>910</v>
      </c>
      <c r="E107" s="757">
        <v>310000</v>
      </c>
      <c r="F107" s="757">
        <v>0</v>
      </c>
      <c r="G107" s="757">
        <v>0</v>
      </c>
    </row>
    <row r="108" spans="1:7" ht="30" x14ac:dyDescent="0.25">
      <c r="A108" s="755" t="s">
        <v>1138</v>
      </c>
      <c r="B108" s="756" t="s">
        <v>1139</v>
      </c>
      <c r="C108" s="755" t="s">
        <v>1140</v>
      </c>
      <c r="D108" s="755" t="s">
        <v>910</v>
      </c>
      <c r="E108" s="757">
        <v>372000</v>
      </c>
      <c r="F108" s="757">
        <v>0</v>
      </c>
      <c r="G108" s="757">
        <v>0</v>
      </c>
    </row>
    <row r="109" spans="1:7" ht="30" x14ac:dyDescent="0.25">
      <c r="A109" s="755" t="s">
        <v>1141</v>
      </c>
      <c r="B109" s="756" t="s">
        <v>1142</v>
      </c>
      <c r="C109" s="755" t="s">
        <v>1143</v>
      </c>
      <c r="D109" s="755" t="s">
        <v>910</v>
      </c>
      <c r="E109" s="757">
        <v>124000</v>
      </c>
      <c r="F109" s="757">
        <v>0</v>
      </c>
      <c r="G109" s="757">
        <v>0</v>
      </c>
    </row>
    <row r="110" spans="1:7" ht="30" x14ac:dyDescent="0.25">
      <c r="A110" s="755" t="s">
        <v>1144</v>
      </c>
      <c r="B110" s="756" t="s">
        <v>1145</v>
      </c>
      <c r="C110" s="755" t="s">
        <v>1146</v>
      </c>
      <c r="D110" s="755" t="s">
        <v>910</v>
      </c>
      <c r="E110" s="757">
        <v>148800</v>
      </c>
      <c r="F110" s="757">
        <v>0</v>
      </c>
      <c r="G110" s="757">
        <v>0</v>
      </c>
    </row>
    <row r="111" spans="1:7" x14ac:dyDescent="0.25">
      <c r="A111" s="904" t="s">
        <v>1147</v>
      </c>
      <c r="B111" s="904"/>
      <c r="C111" s="904"/>
      <c r="D111" s="755"/>
      <c r="E111" s="757"/>
      <c r="F111" s="757"/>
      <c r="G111" s="757"/>
    </row>
    <row r="112" spans="1:7" x14ac:dyDescent="0.25">
      <c r="A112" s="755" t="s">
        <v>1148</v>
      </c>
      <c r="B112" s="756" t="s">
        <v>1149</v>
      </c>
      <c r="C112" s="755" t="s">
        <v>1150</v>
      </c>
      <c r="D112" s="755" t="s">
        <v>910</v>
      </c>
      <c r="E112" s="757">
        <v>206100</v>
      </c>
      <c r="F112" s="757">
        <v>0</v>
      </c>
      <c r="G112" s="757">
        <v>0</v>
      </c>
    </row>
    <row r="113" spans="1:7" ht="30" x14ac:dyDescent="0.25">
      <c r="A113" s="755" t="s">
        <v>1151</v>
      </c>
      <c r="B113" s="756" t="s">
        <v>1152</v>
      </c>
      <c r="C113" s="755" t="s">
        <v>1153</v>
      </c>
      <c r="D113" s="755" t="s">
        <v>910</v>
      </c>
      <c r="E113" s="757">
        <v>247320</v>
      </c>
      <c r="F113" s="757">
        <v>0</v>
      </c>
      <c r="G113" s="757">
        <v>0</v>
      </c>
    </row>
    <row r="114" spans="1:7" x14ac:dyDescent="0.25">
      <c r="A114" s="904" t="s">
        <v>1154</v>
      </c>
      <c r="B114" s="904"/>
      <c r="C114" s="904"/>
      <c r="D114" s="755"/>
      <c r="E114" s="757"/>
      <c r="F114" s="757"/>
      <c r="G114" s="757"/>
    </row>
    <row r="115" spans="1:7" x14ac:dyDescent="0.25">
      <c r="A115" s="755" t="s">
        <v>1155</v>
      </c>
      <c r="B115" s="756" t="s">
        <v>1156</v>
      </c>
      <c r="C115" s="755" t="s">
        <v>1157</v>
      </c>
      <c r="D115" s="755" t="s">
        <v>910</v>
      </c>
      <c r="E115" s="757">
        <v>360000</v>
      </c>
      <c r="F115" s="757">
        <v>0</v>
      </c>
      <c r="G115" s="757">
        <v>0</v>
      </c>
    </row>
    <row r="116" spans="1:7" x14ac:dyDescent="0.25">
      <c r="A116" s="755" t="s">
        <v>1158</v>
      </c>
      <c r="B116" s="756" t="s">
        <v>1159</v>
      </c>
      <c r="C116" s="755" t="s">
        <v>1160</v>
      </c>
      <c r="D116" s="755" t="s">
        <v>910</v>
      </c>
      <c r="E116" s="757">
        <v>468000</v>
      </c>
      <c r="F116" s="757">
        <v>0</v>
      </c>
      <c r="G116" s="757">
        <v>0</v>
      </c>
    </row>
    <row r="117" spans="1:7" ht="30" x14ac:dyDescent="0.25">
      <c r="A117" s="755" t="s">
        <v>1161</v>
      </c>
      <c r="B117" s="756" t="s">
        <v>1162</v>
      </c>
      <c r="C117" s="755" t="s">
        <v>1163</v>
      </c>
      <c r="D117" s="755" t="s">
        <v>910</v>
      </c>
      <c r="E117" s="757">
        <v>279000</v>
      </c>
      <c r="F117" s="757">
        <v>0</v>
      </c>
      <c r="G117" s="757">
        <v>0</v>
      </c>
    </row>
    <row r="118" spans="1:7" x14ac:dyDescent="0.25">
      <c r="A118" s="904" t="s">
        <v>1164</v>
      </c>
      <c r="B118" s="904"/>
      <c r="C118" s="904"/>
      <c r="D118" s="755"/>
      <c r="E118" s="757"/>
      <c r="F118" s="757"/>
      <c r="G118" s="757"/>
    </row>
    <row r="119" spans="1:7" x14ac:dyDescent="0.25">
      <c r="A119" s="755" t="s">
        <v>1165</v>
      </c>
      <c r="B119" s="756" t="s">
        <v>1166</v>
      </c>
      <c r="C119" s="755" t="s">
        <v>1167</v>
      </c>
      <c r="D119" s="755" t="s">
        <v>1168</v>
      </c>
      <c r="E119" s="757">
        <v>490000</v>
      </c>
      <c r="F119" s="757">
        <v>0</v>
      </c>
      <c r="G119" s="757">
        <v>0</v>
      </c>
    </row>
    <row r="120" spans="1:7" ht="30" x14ac:dyDescent="0.25">
      <c r="A120" s="755" t="s">
        <v>1169</v>
      </c>
      <c r="B120" s="756" t="s">
        <v>1170</v>
      </c>
      <c r="C120" s="755" t="s">
        <v>1171</v>
      </c>
      <c r="D120" s="755" t="s">
        <v>1168</v>
      </c>
      <c r="E120" s="757">
        <v>539000</v>
      </c>
      <c r="F120" s="757">
        <v>0</v>
      </c>
      <c r="G120" s="757">
        <v>0</v>
      </c>
    </row>
    <row r="121" spans="1:7" x14ac:dyDescent="0.25">
      <c r="A121" s="755" t="s">
        <v>1172</v>
      </c>
      <c r="B121" s="756" t="s">
        <v>1173</v>
      </c>
      <c r="C121" s="755" t="s">
        <v>1174</v>
      </c>
      <c r="D121" s="755" t="s">
        <v>1168</v>
      </c>
      <c r="E121" s="757">
        <v>245000</v>
      </c>
      <c r="F121" s="757">
        <v>0</v>
      </c>
      <c r="G121" s="757">
        <v>0</v>
      </c>
    </row>
    <row r="122" spans="1:7" x14ac:dyDescent="0.25">
      <c r="A122" s="904" t="s">
        <v>1175</v>
      </c>
      <c r="B122" s="904"/>
      <c r="C122" s="904"/>
      <c r="D122" s="755"/>
      <c r="E122" s="757"/>
      <c r="F122" s="757"/>
      <c r="G122" s="757"/>
    </row>
    <row r="123" spans="1:7" x14ac:dyDescent="0.25">
      <c r="A123" s="755" t="s">
        <v>1176</v>
      </c>
      <c r="B123" s="756" t="s">
        <v>1177</v>
      </c>
      <c r="C123" s="755" t="s">
        <v>1178</v>
      </c>
      <c r="D123" s="755" t="s">
        <v>1083</v>
      </c>
      <c r="E123" s="757">
        <v>4100000</v>
      </c>
      <c r="F123" s="757">
        <v>12</v>
      </c>
      <c r="G123" s="757">
        <v>4100000</v>
      </c>
    </row>
    <row r="124" spans="1:7" x14ac:dyDescent="0.25">
      <c r="A124" s="755" t="s">
        <v>1179</v>
      </c>
      <c r="B124" s="756" t="s">
        <v>1180</v>
      </c>
      <c r="C124" s="755" t="s">
        <v>1181</v>
      </c>
      <c r="D124" s="755" t="s">
        <v>1182</v>
      </c>
      <c r="E124" s="757">
        <v>1800</v>
      </c>
      <c r="F124" s="757">
        <v>6000</v>
      </c>
      <c r="G124" s="757">
        <v>10800000</v>
      </c>
    </row>
    <row r="125" spans="1:7" x14ac:dyDescent="0.25">
      <c r="A125" s="904" t="s">
        <v>1183</v>
      </c>
      <c r="B125" s="904"/>
      <c r="C125" s="904"/>
      <c r="D125" s="755"/>
      <c r="E125" s="757"/>
      <c r="F125" s="757"/>
      <c r="G125" s="757"/>
    </row>
    <row r="126" spans="1:7" x14ac:dyDescent="0.25">
      <c r="A126" s="755" t="s">
        <v>1184</v>
      </c>
      <c r="B126" s="756" t="s">
        <v>1185</v>
      </c>
      <c r="C126" s="755" t="s">
        <v>1186</v>
      </c>
      <c r="D126" s="755" t="s">
        <v>1083</v>
      </c>
      <c r="E126" s="757">
        <v>3400000</v>
      </c>
      <c r="F126" s="757">
        <v>0</v>
      </c>
      <c r="G126" s="757">
        <v>0</v>
      </c>
    </row>
    <row r="127" spans="1:7" ht="30" x14ac:dyDescent="0.25">
      <c r="A127" s="755" t="s">
        <v>1187</v>
      </c>
      <c r="B127" s="756" t="s">
        <v>1188</v>
      </c>
      <c r="C127" s="755" t="s">
        <v>1189</v>
      </c>
      <c r="D127" s="755" t="s">
        <v>1182</v>
      </c>
      <c r="E127" s="757">
        <v>150000</v>
      </c>
      <c r="F127" s="757">
        <v>0</v>
      </c>
      <c r="G127" s="757">
        <v>0</v>
      </c>
    </row>
    <row r="128" spans="1:7" x14ac:dyDescent="0.25">
      <c r="A128" s="755" t="s">
        <v>1190</v>
      </c>
      <c r="B128" s="756" t="s">
        <v>1191</v>
      </c>
      <c r="C128" s="755" t="s">
        <v>1192</v>
      </c>
      <c r="D128" s="755" t="s">
        <v>1083</v>
      </c>
      <c r="E128" s="757">
        <v>3400000</v>
      </c>
      <c r="F128" s="757">
        <v>0</v>
      </c>
      <c r="G128" s="757">
        <v>0</v>
      </c>
    </row>
    <row r="129" spans="1:7" ht="30" x14ac:dyDescent="0.25">
      <c r="A129" s="755" t="s">
        <v>1193</v>
      </c>
      <c r="B129" s="756" t="s">
        <v>1194</v>
      </c>
      <c r="C129" s="755" t="s">
        <v>1195</v>
      </c>
      <c r="D129" s="755" t="s">
        <v>1182</v>
      </c>
      <c r="E129" s="757">
        <v>150000</v>
      </c>
      <c r="F129" s="757">
        <v>0</v>
      </c>
      <c r="G129" s="757">
        <v>0</v>
      </c>
    </row>
    <row r="130" spans="1:7" x14ac:dyDescent="0.25">
      <c r="A130" s="904" t="s">
        <v>1196</v>
      </c>
      <c r="B130" s="904"/>
      <c r="C130" s="904"/>
      <c r="D130" s="755"/>
      <c r="E130" s="757"/>
      <c r="F130" s="757"/>
      <c r="G130" s="757"/>
    </row>
    <row r="131" spans="1:7" x14ac:dyDescent="0.25">
      <c r="A131" s="755" t="s">
        <v>1197</v>
      </c>
      <c r="B131" s="756" t="s">
        <v>1198</v>
      </c>
      <c r="C131" s="755" t="s">
        <v>1199</v>
      </c>
      <c r="D131" s="755" t="s">
        <v>875</v>
      </c>
      <c r="E131" s="757" t="s">
        <v>875</v>
      </c>
      <c r="F131" s="757" t="s">
        <v>875</v>
      </c>
      <c r="G131" s="757">
        <v>0</v>
      </c>
    </row>
    <row r="132" spans="1:7" x14ac:dyDescent="0.25">
      <c r="A132" s="904" t="s">
        <v>1200</v>
      </c>
      <c r="B132" s="904"/>
      <c r="C132" s="904"/>
      <c r="D132" s="755"/>
      <c r="E132" s="757"/>
      <c r="F132" s="757"/>
      <c r="G132" s="757"/>
    </row>
    <row r="133" spans="1:7" x14ac:dyDescent="0.25">
      <c r="A133" s="755" t="s">
        <v>1201</v>
      </c>
      <c r="B133" s="756" t="s">
        <v>1202</v>
      </c>
      <c r="C133" s="755" t="s">
        <v>1203</v>
      </c>
      <c r="D133" s="755" t="s">
        <v>910</v>
      </c>
      <c r="E133" s="757">
        <v>2848000</v>
      </c>
      <c r="F133" s="757">
        <v>4</v>
      </c>
      <c r="G133" s="757">
        <v>11392000</v>
      </c>
    </row>
    <row r="134" spans="1:7" x14ac:dyDescent="0.25">
      <c r="A134" s="755" t="s">
        <v>1204</v>
      </c>
      <c r="B134" s="756" t="s">
        <v>1205</v>
      </c>
      <c r="C134" s="755" t="s">
        <v>1206</v>
      </c>
      <c r="D134" s="755" t="s">
        <v>874</v>
      </c>
      <c r="E134" s="757" t="s">
        <v>875</v>
      </c>
      <c r="F134" s="757" t="s">
        <v>875</v>
      </c>
      <c r="G134" s="757">
        <v>0</v>
      </c>
    </row>
    <row r="135" spans="1:7" x14ac:dyDescent="0.25">
      <c r="A135" s="904" t="s">
        <v>1207</v>
      </c>
      <c r="B135" s="904"/>
      <c r="C135" s="904"/>
      <c r="D135" s="755"/>
      <c r="E135" s="757"/>
      <c r="F135" s="757"/>
      <c r="G135" s="757"/>
    </row>
    <row r="136" spans="1:7" x14ac:dyDescent="0.25">
      <c r="A136" s="755" t="s">
        <v>1208</v>
      </c>
      <c r="B136" s="756" t="s">
        <v>1209</v>
      </c>
      <c r="C136" s="755" t="s">
        <v>1210</v>
      </c>
      <c r="D136" s="755" t="s">
        <v>910</v>
      </c>
      <c r="E136" s="757">
        <v>1900000</v>
      </c>
      <c r="F136" s="757">
        <v>25.13</v>
      </c>
      <c r="G136" s="757">
        <v>47747000</v>
      </c>
    </row>
    <row r="137" spans="1:7" x14ac:dyDescent="0.25">
      <c r="A137" s="755" t="s">
        <v>1211</v>
      </c>
      <c r="B137" s="756" t="s">
        <v>1212</v>
      </c>
      <c r="C137" s="755" t="s">
        <v>1213</v>
      </c>
      <c r="D137" s="755" t="s">
        <v>874</v>
      </c>
      <c r="E137" s="757" t="s">
        <v>875</v>
      </c>
      <c r="F137" s="757" t="s">
        <v>875</v>
      </c>
      <c r="G137" s="757">
        <v>49443072</v>
      </c>
    </row>
    <row r="138" spans="1:7" x14ac:dyDescent="0.25">
      <c r="A138" s="904" t="s">
        <v>1214</v>
      </c>
      <c r="B138" s="904"/>
      <c r="C138" s="904"/>
      <c r="D138" s="755"/>
      <c r="E138" s="757"/>
      <c r="F138" s="757"/>
      <c r="G138" s="757"/>
    </row>
    <row r="139" spans="1:7" x14ac:dyDescent="0.25">
      <c r="A139" s="755" t="s">
        <v>1215</v>
      </c>
      <c r="B139" s="756" t="s">
        <v>1216</v>
      </c>
      <c r="C139" s="755" t="s">
        <v>1217</v>
      </c>
      <c r="D139" s="755" t="s">
        <v>874</v>
      </c>
      <c r="E139" s="757">
        <v>513</v>
      </c>
      <c r="F139" s="757">
        <v>2092</v>
      </c>
      <c r="G139" s="757">
        <v>1073196</v>
      </c>
    </row>
    <row r="140" spans="1:7" x14ac:dyDescent="0.25">
      <c r="A140" s="904" t="s">
        <v>1218</v>
      </c>
      <c r="B140" s="904"/>
      <c r="C140" s="904"/>
      <c r="D140" s="755"/>
      <c r="E140" s="757"/>
      <c r="F140" s="757"/>
      <c r="G140" s="757"/>
    </row>
    <row r="141" spans="1:7" ht="30" x14ac:dyDescent="0.25">
      <c r="A141" s="755" t="s">
        <v>1219</v>
      </c>
      <c r="B141" s="756" t="s">
        <v>1220</v>
      </c>
      <c r="C141" s="755" t="s">
        <v>1221</v>
      </c>
      <c r="D141" s="755" t="s">
        <v>910</v>
      </c>
      <c r="E141" s="757">
        <v>4419000</v>
      </c>
      <c r="F141" s="757">
        <v>1</v>
      </c>
      <c r="G141" s="757">
        <v>4419000</v>
      </c>
    </row>
    <row r="142" spans="1:7" ht="45" x14ac:dyDescent="0.25">
      <c r="A142" s="755" t="s">
        <v>1222</v>
      </c>
      <c r="B142" s="756" t="s">
        <v>1223</v>
      </c>
      <c r="C142" s="755" t="s">
        <v>1224</v>
      </c>
      <c r="D142" s="755" t="s">
        <v>910</v>
      </c>
      <c r="E142" s="757">
        <v>2993000</v>
      </c>
      <c r="F142" s="757">
        <v>4.4000000000000004</v>
      </c>
      <c r="G142" s="757">
        <v>13169200</v>
      </c>
    </row>
    <row r="143" spans="1:7" x14ac:dyDescent="0.25">
      <c r="A143" s="755" t="s">
        <v>1225</v>
      </c>
      <c r="B143" s="756" t="s">
        <v>1226</v>
      </c>
      <c r="C143" s="755" t="s">
        <v>1227</v>
      </c>
      <c r="D143" s="755" t="s">
        <v>874</v>
      </c>
      <c r="E143" s="757" t="s">
        <v>875</v>
      </c>
      <c r="F143" s="757" t="s">
        <v>875</v>
      </c>
      <c r="G143" s="757">
        <v>3885000</v>
      </c>
    </row>
    <row r="144" spans="1:7" ht="26.25" x14ac:dyDescent="0.25">
      <c r="A144" s="753" t="s">
        <v>1228</v>
      </c>
      <c r="B144" s="758" t="s">
        <v>1229</v>
      </c>
      <c r="C144" s="753" t="s">
        <v>1230</v>
      </c>
      <c r="D144" s="753" t="s">
        <v>874</v>
      </c>
      <c r="E144" s="759" t="s">
        <v>875</v>
      </c>
      <c r="F144" s="759" t="s">
        <v>875</v>
      </c>
      <c r="G144" s="759">
        <v>285158668</v>
      </c>
    </row>
    <row r="145" spans="1:7" x14ac:dyDescent="0.25">
      <c r="A145" s="755"/>
      <c r="B145" s="756"/>
      <c r="C145" s="755"/>
      <c r="D145" s="755"/>
      <c r="E145" s="757"/>
      <c r="F145" s="757"/>
      <c r="G145" s="757"/>
    </row>
    <row r="146" spans="1:7" x14ac:dyDescent="0.25">
      <c r="A146" s="904" t="s">
        <v>1231</v>
      </c>
      <c r="B146" s="904"/>
      <c r="C146" s="904"/>
      <c r="D146" s="755"/>
      <c r="E146" s="757"/>
      <c r="F146" s="757"/>
      <c r="G146" s="757"/>
    </row>
    <row r="147" spans="1:7" x14ac:dyDescent="0.25">
      <c r="A147" s="755" t="s">
        <v>1232</v>
      </c>
      <c r="B147" s="756" t="s">
        <v>1233</v>
      </c>
      <c r="C147" s="755" t="s">
        <v>1234</v>
      </c>
      <c r="D147" s="755" t="s">
        <v>874</v>
      </c>
      <c r="E147" s="757" t="s">
        <v>875</v>
      </c>
      <c r="F147" s="757" t="s">
        <v>875</v>
      </c>
      <c r="G147" s="757">
        <v>0</v>
      </c>
    </row>
    <row r="148" spans="1:7" x14ac:dyDescent="0.25">
      <c r="A148" s="755" t="s">
        <v>1235</v>
      </c>
      <c r="B148" s="756" t="s">
        <v>1236</v>
      </c>
      <c r="C148" s="755" t="s">
        <v>1237</v>
      </c>
      <c r="D148" s="755" t="s">
        <v>874</v>
      </c>
      <c r="E148" s="757" t="s">
        <v>875</v>
      </c>
      <c r="F148" s="757" t="s">
        <v>875</v>
      </c>
      <c r="G148" s="757">
        <v>0</v>
      </c>
    </row>
    <row r="149" spans="1:7" ht="30" x14ac:dyDescent="0.25">
      <c r="A149" s="755" t="s">
        <v>1238</v>
      </c>
      <c r="B149" s="756" t="s">
        <v>1239</v>
      </c>
      <c r="C149" s="755" t="s">
        <v>1240</v>
      </c>
      <c r="D149" s="755" t="s">
        <v>874</v>
      </c>
      <c r="E149" s="757">
        <v>454</v>
      </c>
      <c r="F149" s="757">
        <v>0</v>
      </c>
      <c r="G149" s="757">
        <v>0</v>
      </c>
    </row>
    <row r="150" spans="1:7" ht="30" x14ac:dyDescent="0.25">
      <c r="A150" s="755" t="s">
        <v>1241</v>
      </c>
      <c r="B150" s="756" t="s">
        <v>1242</v>
      </c>
      <c r="C150" s="755" t="s">
        <v>1243</v>
      </c>
      <c r="D150" s="755" t="s">
        <v>874</v>
      </c>
      <c r="E150" s="757">
        <v>1210</v>
      </c>
      <c r="F150" s="757">
        <v>0</v>
      </c>
      <c r="G150" s="757">
        <v>16247880</v>
      </c>
    </row>
    <row r="151" spans="1:7" x14ac:dyDescent="0.25">
      <c r="A151" s="755" t="s">
        <v>1244</v>
      </c>
      <c r="B151" s="756" t="s">
        <v>1245</v>
      </c>
      <c r="C151" s="755" t="s">
        <v>1246</v>
      </c>
      <c r="D151" s="755" t="s">
        <v>874</v>
      </c>
      <c r="E151" s="757" t="s">
        <v>875</v>
      </c>
      <c r="F151" s="757" t="s">
        <v>875</v>
      </c>
      <c r="G151" s="757">
        <v>3000000</v>
      </c>
    </row>
    <row r="152" spans="1:7" ht="30" x14ac:dyDescent="0.25">
      <c r="A152" s="755" t="s">
        <v>1247</v>
      </c>
      <c r="B152" s="756" t="s">
        <v>1248</v>
      </c>
      <c r="C152" s="755" t="s">
        <v>1249</v>
      </c>
      <c r="D152" s="755" t="s">
        <v>874</v>
      </c>
      <c r="E152" s="757">
        <v>692200000</v>
      </c>
      <c r="F152" s="757">
        <v>0</v>
      </c>
      <c r="G152" s="757">
        <v>0</v>
      </c>
    </row>
    <row r="153" spans="1:7" x14ac:dyDescent="0.25">
      <c r="A153" s="755" t="s">
        <v>1250</v>
      </c>
      <c r="B153" s="756" t="s">
        <v>1251</v>
      </c>
      <c r="C153" s="755" t="s">
        <v>1252</v>
      </c>
      <c r="D153" s="755" t="s">
        <v>874</v>
      </c>
      <c r="E153" s="757">
        <v>407</v>
      </c>
      <c r="F153" s="757">
        <v>0</v>
      </c>
      <c r="G153" s="757">
        <v>0</v>
      </c>
    </row>
    <row r="154" spans="1:7" ht="30" x14ac:dyDescent="0.25">
      <c r="A154" s="755" t="s">
        <v>1253</v>
      </c>
      <c r="B154" s="756" t="s">
        <v>1254</v>
      </c>
      <c r="C154" s="755" t="s">
        <v>1255</v>
      </c>
      <c r="D154" s="755" t="s">
        <v>874</v>
      </c>
      <c r="E154" s="757" t="s">
        <v>875</v>
      </c>
      <c r="F154" s="757" t="s">
        <v>875</v>
      </c>
      <c r="G154" s="757">
        <v>0</v>
      </c>
    </row>
    <row r="155" spans="1:7" x14ac:dyDescent="0.25">
      <c r="A155" s="755" t="s">
        <v>1256</v>
      </c>
      <c r="B155" s="756" t="s">
        <v>1257</v>
      </c>
      <c r="C155" s="755" t="s">
        <v>1258</v>
      </c>
      <c r="D155" s="755" t="s">
        <v>874</v>
      </c>
      <c r="E155" s="757" t="s">
        <v>875</v>
      </c>
      <c r="F155" s="757" t="s">
        <v>875</v>
      </c>
      <c r="G155" s="757">
        <v>0</v>
      </c>
    </row>
    <row r="156" spans="1:7" x14ac:dyDescent="0.25">
      <c r="A156" s="755" t="s">
        <v>1259</v>
      </c>
      <c r="B156" s="756" t="s">
        <v>1260</v>
      </c>
      <c r="C156" s="755" t="s">
        <v>1261</v>
      </c>
      <c r="D156" s="755" t="s">
        <v>874</v>
      </c>
      <c r="E156" s="757" t="s">
        <v>875</v>
      </c>
      <c r="F156" s="757" t="s">
        <v>875</v>
      </c>
      <c r="G156" s="757">
        <v>19247880</v>
      </c>
    </row>
    <row r="157" spans="1:7" x14ac:dyDescent="0.25">
      <c r="A157" s="904" t="s">
        <v>1262</v>
      </c>
      <c r="B157" s="904"/>
      <c r="C157" s="904"/>
      <c r="D157" s="755"/>
      <c r="E157" s="757"/>
      <c r="F157" s="757"/>
      <c r="G157" s="757"/>
    </row>
    <row r="158" spans="1:7" x14ac:dyDescent="0.25">
      <c r="A158" s="755" t="s">
        <v>1263</v>
      </c>
      <c r="B158" s="756" t="s">
        <v>1264</v>
      </c>
      <c r="C158" s="755" t="s">
        <v>1265</v>
      </c>
      <c r="D158" s="755" t="s">
        <v>874</v>
      </c>
      <c r="E158" s="757" t="s">
        <v>875</v>
      </c>
      <c r="F158" s="757" t="s">
        <v>875</v>
      </c>
      <c r="G158" s="757">
        <v>0</v>
      </c>
    </row>
    <row r="159" spans="1:7" x14ac:dyDescent="0.25">
      <c r="A159" s="904" t="s">
        <v>1266</v>
      </c>
      <c r="B159" s="904"/>
      <c r="C159" s="904"/>
      <c r="D159" s="755"/>
      <c r="E159" s="757"/>
      <c r="F159" s="757"/>
      <c r="G159" s="757"/>
    </row>
    <row r="160" spans="1:7" x14ac:dyDescent="0.25">
      <c r="A160" s="755" t="s">
        <v>1267</v>
      </c>
      <c r="B160" s="756" t="s">
        <v>1268</v>
      </c>
      <c r="C160" s="755" t="s">
        <v>1269</v>
      </c>
      <c r="D160" s="755" t="s">
        <v>874</v>
      </c>
      <c r="E160" s="757" t="s">
        <v>875</v>
      </c>
      <c r="F160" s="757" t="s">
        <v>875</v>
      </c>
      <c r="G160" s="757">
        <v>0</v>
      </c>
    </row>
    <row r="161" spans="1:7" x14ac:dyDescent="0.25">
      <c r="A161" s="755" t="s">
        <v>1270</v>
      </c>
      <c r="B161" s="756" t="s">
        <v>1271</v>
      </c>
      <c r="C161" s="755" t="s">
        <v>1272</v>
      </c>
      <c r="D161" s="755" t="s">
        <v>874</v>
      </c>
      <c r="E161" s="757" t="s">
        <v>875</v>
      </c>
      <c r="F161" s="757" t="s">
        <v>875</v>
      </c>
      <c r="G161" s="757">
        <v>0</v>
      </c>
    </row>
    <row r="162" spans="1:7" x14ac:dyDescent="0.25">
      <c r="A162" s="755" t="s">
        <v>1273</v>
      </c>
      <c r="B162" s="756" t="s">
        <v>1274</v>
      </c>
      <c r="C162" s="755" t="s">
        <v>1275</v>
      </c>
      <c r="D162" s="755" t="s">
        <v>874</v>
      </c>
      <c r="E162" s="757" t="s">
        <v>875</v>
      </c>
      <c r="F162" s="757" t="s">
        <v>875</v>
      </c>
      <c r="G162" s="757">
        <v>0</v>
      </c>
    </row>
    <row r="163" spans="1:7" x14ac:dyDescent="0.25">
      <c r="A163" s="904" t="s">
        <v>1276</v>
      </c>
      <c r="B163" s="904"/>
      <c r="C163" s="904"/>
      <c r="D163" s="755"/>
      <c r="E163" s="757"/>
      <c r="F163" s="757"/>
      <c r="G163" s="757"/>
    </row>
    <row r="164" spans="1:7" x14ac:dyDescent="0.25">
      <c r="A164" s="755" t="s">
        <v>1277</v>
      </c>
      <c r="B164" s="756" t="s">
        <v>1278</v>
      </c>
      <c r="C164" s="755" t="s">
        <v>1269</v>
      </c>
      <c r="D164" s="755" t="s">
        <v>874</v>
      </c>
      <c r="E164" s="757" t="s">
        <v>875</v>
      </c>
      <c r="F164" s="757" t="s">
        <v>875</v>
      </c>
      <c r="G164" s="757">
        <v>0</v>
      </c>
    </row>
    <row r="165" spans="1:7" x14ac:dyDescent="0.25">
      <c r="A165" s="755" t="s">
        <v>1279</v>
      </c>
      <c r="B165" s="756" t="s">
        <v>1280</v>
      </c>
      <c r="C165" s="755" t="s">
        <v>1281</v>
      </c>
      <c r="D165" s="755" t="s">
        <v>874</v>
      </c>
      <c r="E165" s="757" t="s">
        <v>875</v>
      </c>
      <c r="F165" s="757" t="s">
        <v>875</v>
      </c>
      <c r="G165" s="757">
        <v>0</v>
      </c>
    </row>
    <row r="166" spans="1:7" x14ac:dyDescent="0.25">
      <c r="A166" s="755" t="s">
        <v>1282</v>
      </c>
      <c r="B166" s="756" t="s">
        <v>1283</v>
      </c>
      <c r="C166" s="755" t="s">
        <v>1275</v>
      </c>
      <c r="D166" s="755" t="s">
        <v>874</v>
      </c>
      <c r="E166" s="757" t="s">
        <v>875</v>
      </c>
      <c r="F166" s="757" t="s">
        <v>875</v>
      </c>
      <c r="G166" s="757">
        <v>0</v>
      </c>
    </row>
    <row r="167" spans="1:7" x14ac:dyDescent="0.25">
      <c r="A167" s="755" t="s">
        <v>1284</v>
      </c>
      <c r="B167" s="756" t="s">
        <v>1285</v>
      </c>
      <c r="C167" s="755" t="s">
        <v>1286</v>
      </c>
      <c r="D167" s="755" t="s">
        <v>874</v>
      </c>
      <c r="E167" s="757" t="s">
        <v>875</v>
      </c>
      <c r="F167" s="757" t="s">
        <v>875</v>
      </c>
      <c r="G167" s="757">
        <v>0</v>
      </c>
    </row>
    <row r="168" spans="1:7" x14ac:dyDescent="0.25">
      <c r="A168" s="904" t="s">
        <v>1287</v>
      </c>
      <c r="B168" s="904"/>
      <c r="C168" s="904"/>
      <c r="D168" s="755"/>
      <c r="E168" s="757"/>
      <c r="F168" s="757"/>
      <c r="G168" s="757"/>
    </row>
    <row r="169" spans="1:7" x14ac:dyDescent="0.25">
      <c r="A169" s="755" t="s">
        <v>1288</v>
      </c>
      <c r="B169" s="756" t="s">
        <v>1289</v>
      </c>
      <c r="C169" s="755" t="s">
        <v>1269</v>
      </c>
      <c r="D169" s="755" t="s">
        <v>874</v>
      </c>
      <c r="E169" s="757" t="s">
        <v>875</v>
      </c>
      <c r="F169" s="757" t="s">
        <v>875</v>
      </c>
      <c r="G169" s="757">
        <v>0</v>
      </c>
    </row>
    <row r="170" spans="1:7" x14ac:dyDescent="0.25">
      <c r="A170" s="755" t="s">
        <v>1290</v>
      </c>
      <c r="B170" s="756" t="s">
        <v>1291</v>
      </c>
      <c r="C170" s="755" t="s">
        <v>1281</v>
      </c>
      <c r="D170" s="755" t="s">
        <v>874</v>
      </c>
      <c r="E170" s="757" t="s">
        <v>875</v>
      </c>
      <c r="F170" s="757" t="s">
        <v>875</v>
      </c>
      <c r="G170" s="757">
        <v>0</v>
      </c>
    </row>
    <row r="171" spans="1:7" x14ac:dyDescent="0.25">
      <c r="A171" s="755" t="s">
        <v>1292</v>
      </c>
      <c r="B171" s="756" t="s">
        <v>1293</v>
      </c>
      <c r="C171" s="755" t="s">
        <v>1294</v>
      </c>
      <c r="D171" s="755" t="s">
        <v>874</v>
      </c>
      <c r="E171" s="757" t="s">
        <v>875</v>
      </c>
      <c r="F171" s="757" t="s">
        <v>875</v>
      </c>
      <c r="G171" s="757">
        <v>0</v>
      </c>
    </row>
    <row r="172" spans="1:7" x14ac:dyDescent="0.25">
      <c r="A172" s="904" t="s">
        <v>1295</v>
      </c>
      <c r="B172" s="904"/>
      <c r="C172" s="904"/>
      <c r="D172" s="755"/>
      <c r="E172" s="757"/>
      <c r="F172" s="757"/>
      <c r="G172" s="757"/>
    </row>
    <row r="173" spans="1:7" x14ac:dyDescent="0.25">
      <c r="A173" s="755" t="s">
        <v>1296</v>
      </c>
      <c r="B173" s="756" t="s">
        <v>1297</v>
      </c>
      <c r="C173" s="755" t="s">
        <v>1269</v>
      </c>
      <c r="D173" s="755" t="s">
        <v>874</v>
      </c>
      <c r="E173" s="757" t="s">
        <v>875</v>
      </c>
      <c r="F173" s="757" t="s">
        <v>875</v>
      </c>
      <c r="G173" s="757">
        <v>0</v>
      </c>
    </row>
    <row r="174" spans="1:7" x14ac:dyDescent="0.25">
      <c r="A174" s="755" t="s">
        <v>1298</v>
      </c>
      <c r="B174" s="756" t="s">
        <v>1299</v>
      </c>
      <c r="C174" s="755" t="s">
        <v>1281</v>
      </c>
      <c r="D174" s="755" t="s">
        <v>874</v>
      </c>
      <c r="E174" s="757" t="s">
        <v>875</v>
      </c>
      <c r="F174" s="757" t="s">
        <v>875</v>
      </c>
      <c r="G174" s="757">
        <v>0</v>
      </c>
    </row>
    <row r="175" spans="1:7" x14ac:dyDescent="0.25">
      <c r="A175" s="755" t="s">
        <v>1300</v>
      </c>
      <c r="B175" s="756" t="s">
        <v>1301</v>
      </c>
      <c r="C175" s="755" t="s">
        <v>1294</v>
      </c>
      <c r="D175" s="755" t="s">
        <v>874</v>
      </c>
      <c r="E175" s="757" t="s">
        <v>875</v>
      </c>
      <c r="F175" s="757" t="s">
        <v>875</v>
      </c>
      <c r="G175" s="757">
        <v>0</v>
      </c>
    </row>
    <row r="176" spans="1:7" x14ac:dyDescent="0.25">
      <c r="A176" s="755" t="s">
        <v>1302</v>
      </c>
      <c r="B176" s="756" t="s">
        <v>1303</v>
      </c>
      <c r="C176" s="755" t="s">
        <v>1304</v>
      </c>
      <c r="D176" s="755" t="s">
        <v>874</v>
      </c>
      <c r="E176" s="757" t="s">
        <v>875</v>
      </c>
      <c r="F176" s="757" t="s">
        <v>875</v>
      </c>
      <c r="G176" s="757">
        <v>0</v>
      </c>
    </row>
    <row r="177" spans="1:7" x14ac:dyDescent="0.25">
      <c r="A177" s="755" t="s">
        <v>1305</v>
      </c>
      <c r="B177" s="756" t="s">
        <v>1306</v>
      </c>
      <c r="C177" s="755" t="s">
        <v>1307</v>
      </c>
      <c r="D177" s="755" t="s">
        <v>874</v>
      </c>
      <c r="E177" s="757" t="s">
        <v>875</v>
      </c>
      <c r="F177" s="757" t="s">
        <v>875</v>
      </c>
      <c r="G177" s="757">
        <v>0</v>
      </c>
    </row>
    <row r="178" spans="1:7" x14ac:dyDescent="0.25">
      <c r="A178" s="755" t="s">
        <v>1308</v>
      </c>
      <c r="B178" s="756" t="s">
        <v>1309</v>
      </c>
      <c r="C178" s="755" t="s">
        <v>1310</v>
      </c>
      <c r="D178" s="755" t="s">
        <v>874</v>
      </c>
      <c r="E178" s="757" t="s">
        <v>875</v>
      </c>
      <c r="F178" s="757" t="s">
        <v>875</v>
      </c>
      <c r="G178" s="757">
        <v>0</v>
      </c>
    </row>
    <row r="179" spans="1:7" ht="30" x14ac:dyDescent="0.25">
      <c r="A179" s="755" t="s">
        <v>1311</v>
      </c>
      <c r="B179" s="756" t="s">
        <v>1312</v>
      </c>
      <c r="C179" s="755" t="s">
        <v>1313</v>
      </c>
      <c r="D179" s="755" t="s">
        <v>874</v>
      </c>
      <c r="E179" s="757" t="s">
        <v>875</v>
      </c>
      <c r="F179" s="757" t="s">
        <v>875</v>
      </c>
      <c r="G179" s="757">
        <v>0</v>
      </c>
    </row>
    <row r="180" spans="1:7" x14ac:dyDescent="0.25">
      <c r="A180" s="753" t="s">
        <v>1314</v>
      </c>
      <c r="B180" s="758" t="s">
        <v>1315</v>
      </c>
      <c r="C180" s="753" t="s">
        <v>1316</v>
      </c>
      <c r="D180" s="753" t="s">
        <v>874</v>
      </c>
      <c r="E180" s="759" t="s">
        <v>875</v>
      </c>
      <c r="F180" s="759" t="s">
        <v>875</v>
      </c>
      <c r="G180" s="759">
        <v>19247880</v>
      </c>
    </row>
    <row r="181" spans="1:7" ht="15.75" thickBot="1" x14ac:dyDescent="0.3">
      <c r="E181" s="761"/>
      <c r="F181" s="761"/>
      <c r="G181" s="761"/>
    </row>
    <row r="182" spans="1:7" ht="15.75" thickBot="1" x14ac:dyDescent="0.3">
      <c r="C182" s="762" t="s">
        <v>1317</v>
      </c>
      <c r="D182" s="763"/>
      <c r="E182" s="764"/>
      <c r="F182" s="764"/>
      <c r="G182" s="765">
        <f>SUM(G180,G144,G76,G30)</f>
        <v>852230622</v>
      </c>
    </row>
  </sheetData>
  <mergeCells count="31">
    <mergeCell ref="A79:C79"/>
    <mergeCell ref="A4:C4"/>
    <mergeCell ref="A32:C32"/>
    <mergeCell ref="A33:C33"/>
    <mergeCell ref="A37:C37"/>
    <mergeCell ref="A41:C41"/>
    <mergeCell ref="A45:C45"/>
    <mergeCell ref="A49:C49"/>
    <mergeCell ref="A54:C54"/>
    <mergeCell ref="A57:C57"/>
    <mergeCell ref="A58:C58"/>
    <mergeCell ref="A67:C67"/>
    <mergeCell ref="A138:C138"/>
    <mergeCell ref="A88:C88"/>
    <mergeCell ref="A93:C93"/>
    <mergeCell ref="A102:C102"/>
    <mergeCell ref="A111:C111"/>
    <mergeCell ref="A114:C114"/>
    <mergeCell ref="A118:C118"/>
    <mergeCell ref="A122:C122"/>
    <mergeCell ref="A125:C125"/>
    <mergeCell ref="A130:C130"/>
    <mergeCell ref="A132:C132"/>
    <mergeCell ref="A135:C135"/>
    <mergeCell ref="A172:C172"/>
    <mergeCell ref="A140:C140"/>
    <mergeCell ref="A146:C146"/>
    <mergeCell ref="A157:C157"/>
    <mergeCell ref="A159:C159"/>
    <mergeCell ref="A163:C163"/>
    <mergeCell ref="A168:C168"/>
  </mergeCells>
  <pageMargins left="0.23622047244094491" right="0.23622047244094491" top="0.74803149606299213" bottom="0.55118110236220474" header="0.31496062992125984" footer="0.15748031496062992"/>
  <pageSetup paperSize="9" scale="68" orientation="portrait" horizontalDpi="300" verticalDpi="300" r:id="rId1"/>
  <headerFooter alignWithMargins="0">
    <oddHeader>&amp;C&amp;"-,Félkövér"&amp;14 2018. évi állami támogatás jogcímenként&amp;R&amp;"-,Félkövér"&amp;14 13.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AR83"/>
  <sheetViews>
    <sheetView view="pageBreakPreview" zoomScale="115" zoomScaleNormal="100" zoomScaleSheetLayoutView="115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Q1" sqref="Q1:AR1048576"/>
    </sheetView>
  </sheetViews>
  <sheetFormatPr defaultColWidth="9.140625" defaultRowHeight="15.75" x14ac:dyDescent="0.25"/>
  <cols>
    <col min="1" max="1" width="4.140625" style="471" customWidth="1"/>
    <col min="2" max="2" width="26.7109375" style="470" customWidth="1"/>
    <col min="3" max="3" width="10.28515625" style="470" bestFit="1" customWidth="1"/>
    <col min="4" max="4" width="10.85546875" style="470" bestFit="1" customWidth="1"/>
    <col min="5" max="5" width="10.140625" style="470" bestFit="1" customWidth="1"/>
    <col min="6" max="6" width="10.28515625" style="470" bestFit="1" customWidth="1"/>
    <col min="7" max="7" width="10.85546875" style="470" bestFit="1" customWidth="1"/>
    <col min="8" max="9" width="10.28515625" style="470" bestFit="1" customWidth="1"/>
    <col min="10" max="11" width="10.140625" style="470" bestFit="1" customWidth="1"/>
    <col min="12" max="13" width="10.28515625" style="470" bestFit="1" customWidth="1"/>
    <col min="14" max="14" width="10.140625" style="470" bestFit="1" customWidth="1"/>
    <col min="15" max="15" width="11.42578125" style="471" bestFit="1" customWidth="1"/>
    <col min="16" max="16" width="9.140625" style="470"/>
    <col min="17" max="17" width="15.85546875" style="470" hidden="1" customWidth="1"/>
    <col min="18" max="18" width="16.5703125" style="470" hidden="1" customWidth="1"/>
    <col min="19" max="19" width="17.7109375" style="470" hidden="1" customWidth="1"/>
    <col min="20" max="25" width="15.140625" style="519" hidden="1" customWidth="1"/>
    <col min="26" max="44" width="11.7109375" style="470" hidden="1" customWidth="1"/>
    <col min="45" max="16384" width="9.140625" style="470"/>
  </cols>
  <sheetData>
    <row r="1" spans="1:44" ht="31.5" customHeight="1" x14ac:dyDescent="0.25">
      <c r="A1" s="909" t="s">
        <v>697</v>
      </c>
      <c r="B1" s="910"/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  <c r="O1" s="910"/>
    </row>
    <row r="2" spans="1:44" ht="16.5" thickBot="1" x14ac:dyDescent="0.3">
      <c r="O2" s="472" t="s">
        <v>670</v>
      </c>
    </row>
    <row r="3" spans="1:44" s="471" customFormat="1" ht="26.1" customHeight="1" thickBot="1" x14ac:dyDescent="0.3">
      <c r="A3" s="473" t="s">
        <v>290</v>
      </c>
      <c r="B3" s="474" t="s">
        <v>162</v>
      </c>
      <c r="C3" s="474" t="s">
        <v>528</v>
      </c>
      <c r="D3" s="474" t="s">
        <v>529</v>
      </c>
      <c r="E3" s="474" t="s">
        <v>530</v>
      </c>
      <c r="F3" s="474" t="s">
        <v>531</v>
      </c>
      <c r="G3" s="474" t="s">
        <v>532</v>
      </c>
      <c r="H3" s="474" t="s">
        <v>533</v>
      </c>
      <c r="I3" s="474" t="s">
        <v>534</v>
      </c>
      <c r="J3" s="474" t="s">
        <v>535</v>
      </c>
      <c r="K3" s="474" t="s">
        <v>536</v>
      </c>
      <c r="L3" s="474" t="s">
        <v>537</v>
      </c>
      <c r="M3" s="474" t="s">
        <v>538</v>
      </c>
      <c r="N3" s="474" t="s">
        <v>539</v>
      </c>
      <c r="O3" s="475" t="s">
        <v>288</v>
      </c>
      <c r="T3" s="519"/>
      <c r="U3" s="519"/>
      <c r="V3" s="519"/>
      <c r="W3" s="519"/>
      <c r="X3" s="519"/>
      <c r="Y3" s="519"/>
      <c r="Z3" s="474" t="s">
        <v>1380</v>
      </c>
      <c r="AA3" s="474"/>
      <c r="AB3" s="474" t="s">
        <v>1381</v>
      </c>
      <c r="AC3" s="474"/>
      <c r="AD3" s="474" t="s">
        <v>1382</v>
      </c>
      <c r="AE3" s="474"/>
      <c r="AF3" s="474" t="s">
        <v>1383</v>
      </c>
      <c r="AG3" s="474"/>
      <c r="AH3" s="474">
        <v>7</v>
      </c>
      <c r="AI3" s="474"/>
      <c r="AJ3" s="474">
        <v>8</v>
      </c>
      <c r="AK3" s="474"/>
      <c r="AL3" s="474">
        <v>9</v>
      </c>
      <c r="AM3" s="474"/>
      <c r="AN3" s="474">
        <v>10</v>
      </c>
      <c r="AO3" s="474"/>
      <c r="AP3" s="474">
        <v>11</v>
      </c>
      <c r="AQ3" s="474"/>
      <c r="AR3" s="474">
        <v>12</v>
      </c>
    </row>
    <row r="4" spans="1:44" s="477" customFormat="1" ht="15" customHeight="1" thickBot="1" x14ac:dyDescent="0.3">
      <c r="A4" s="476" t="s">
        <v>6</v>
      </c>
      <c r="B4" s="911" t="s">
        <v>160</v>
      </c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  <c r="O4" s="913"/>
      <c r="T4" s="519"/>
      <c r="U4" s="519"/>
      <c r="V4" s="519"/>
      <c r="W4" s="519"/>
      <c r="X4" s="519"/>
      <c r="Y4" s="519"/>
    </row>
    <row r="5" spans="1:44" s="477" customFormat="1" ht="23.25" thickBot="1" x14ac:dyDescent="0.3">
      <c r="A5" s="478" t="s">
        <v>17</v>
      </c>
      <c r="B5" s="479" t="s">
        <v>540</v>
      </c>
      <c r="C5" s="480">
        <v>83130272.333333328</v>
      </c>
      <c r="D5" s="480">
        <v>83130272.333333328</v>
      </c>
      <c r="E5" s="480">
        <v>83130272.333333328</v>
      </c>
      <c r="F5" s="480">
        <v>72430366</v>
      </c>
      <c r="G5" s="480">
        <v>73788487</v>
      </c>
      <c r="H5" s="480">
        <v>71311002</v>
      </c>
      <c r="I5" s="480">
        <v>77806499</v>
      </c>
      <c r="J5" s="480">
        <v>73171275</v>
      </c>
      <c r="K5" s="480">
        <v>73034591</v>
      </c>
      <c r="L5" s="480">
        <v>73023358</v>
      </c>
      <c r="M5" s="480">
        <v>73754858</v>
      </c>
      <c r="N5" s="480">
        <v>98717212</v>
      </c>
      <c r="O5" s="481">
        <f t="shared" ref="O5:O27" si="0">SUM(C5:N5)</f>
        <v>936428465</v>
      </c>
      <c r="Q5" s="520">
        <f>W5-O5</f>
        <v>0</v>
      </c>
      <c r="R5" s="520">
        <f>N5+Q5</f>
        <v>98717212</v>
      </c>
      <c r="S5" s="520">
        <f t="shared" ref="S5:S28" si="1">T5-O5</f>
        <v>-37432720</v>
      </c>
      <c r="T5" s="519">
        <v>898995745</v>
      </c>
      <c r="U5" s="519">
        <f>'1.1.sz.mell.'!E5</f>
        <v>898995745</v>
      </c>
      <c r="V5" s="519">
        <f>'1.1.sz.mell.'!F5</f>
        <v>37432720</v>
      </c>
      <c r="W5" s="519">
        <f>'1.1.sz.mell.'!G5</f>
        <v>936428465</v>
      </c>
      <c r="X5" s="519">
        <f>'1.1.sz.mell.'!H5</f>
        <v>0</v>
      </c>
      <c r="Y5" s="519">
        <f>Z5/3</f>
        <v>83130272.333333328</v>
      </c>
      <c r="Z5" s="480">
        <v>249390817</v>
      </c>
      <c r="AA5" s="480">
        <f>AB5-Z5</f>
        <v>72430366</v>
      </c>
      <c r="AB5" s="480">
        <v>321821183</v>
      </c>
      <c r="AC5" s="480">
        <f>AD5-AB5</f>
        <v>73788487</v>
      </c>
      <c r="AD5" s="480">
        <v>395609670</v>
      </c>
      <c r="AE5" s="480">
        <f>AF5-AD5</f>
        <v>71311002</v>
      </c>
      <c r="AF5" s="480">
        <v>466920672</v>
      </c>
      <c r="AG5" s="480">
        <f>AH5-AF5</f>
        <v>77806499</v>
      </c>
      <c r="AH5" s="480">
        <v>544727171</v>
      </c>
      <c r="AI5" s="480">
        <f>AJ5-AH5</f>
        <v>73171275</v>
      </c>
      <c r="AJ5" s="480">
        <v>617898446</v>
      </c>
      <c r="AK5" s="480">
        <f>AL5-AJ5</f>
        <v>73034591</v>
      </c>
      <c r="AL5" s="480">
        <v>690933037</v>
      </c>
      <c r="AM5" s="480">
        <f>AN5-AL5</f>
        <v>73023358</v>
      </c>
      <c r="AN5" s="480">
        <v>763956395</v>
      </c>
      <c r="AO5" s="480">
        <f>AP5-AN5</f>
        <v>73754858</v>
      </c>
      <c r="AP5" s="480">
        <v>837711253</v>
      </c>
      <c r="AQ5" s="480">
        <f>AR5-AP5</f>
        <v>98717212</v>
      </c>
      <c r="AR5" s="480">
        <v>936428465</v>
      </c>
    </row>
    <row r="6" spans="1:44" s="486" customFormat="1" ht="23.25" thickBot="1" x14ac:dyDescent="0.3">
      <c r="A6" s="482" t="s">
        <v>29</v>
      </c>
      <c r="B6" s="483" t="s">
        <v>541</v>
      </c>
      <c r="C6" s="484">
        <v>6149826.666666667</v>
      </c>
      <c r="D6" s="484">
        <v>6149826.666666667</v>
      </c>
      <c r="E6" s="484">
        <v>6149826.666666667</v>
      </c>
      <c r="F6" s="484">
        <v>7028316</v>
      </c>
      <c r="G6" s="484">
        <v>7663839</v>
      </c>
      <c r="H6" s="484">
        <v>5754425</v>
      </c>
      <c r="I6" s="484">
        <v>5412288</v>
      </c>
      <c r="J6" s="484">
        <v>5205643</v>
      </c>
      <c r="K6" s="484">
        <v>16199479</v>
      </c>
      <c r="L6" s="484">
        <v>6182708</v>
      </c>
      <c r="M6" s="484">
        <v>11992347</v>
      </c>
      <c r="N6" s="484">
        <v>26169985</v>
      </c>
      <c r="O6" s="485">
        <f t="shared" si="0"/>
        <v>110058510</v>
      </c>
      <c r="Q6" s="520">
        <f t="shared" ref="Q6:Q14" si="2">W6-O6</f>
        <v>0</v>
      </c>
      <c r="R6" s="520">
        <f t="shared" ref="R6:R14" si="3">N6+Q6</f>
        <v>26169985</v>
      </c>
      <c r="S6" s="520">
        <f t="shared" si="1"/>
        <v>-34120379</v>
      </c>
      <c r="T6" s="52">
        <v>75938131</v>
      </c>
      <c r="U6" s="52">
        <f>'1.1.sz.mell.'!E12</f>
        <v>75938131</v>
      </c>
      <c r="V6" s="52">
        <f>'1.1.sz.mell.'!F12</f>
        <v>34120379</v>
      </c>
      <c r="W6" s="52">
        <f>'1.1.sz.mell.'!G12</f>
        <v>110058510</v>
      </c>
      <c r="X6" s="52">
        <f>'1.1.sz.mell.'!H12</f>
        <v>0</v>
      </c>
      <c r="Y6" s="519">
        <f t="shared" ref="Y6:Y26" si="4">Z6/3</f>
        <v>6149826.666666667</v>
      </c>
      <c r="Z6" s="484">
        <v>18449480</v>
      </c>
      <c r="AA6" s="484">
        <f t="shared" ref="AA6:AC28" si="5">AB6-Z6</f>
        <v>7028316</v>
      </c>
      <c r="AB6" s="484">
        <v>25477796</v>
      </c>
      <c r="AC6" s="484">
        <f t="shared" si="5"/>
        <v>7663839</v>
      </c>
      <c r="AD6" s="484">
        <v>33141635</v>
      </c>
      <c r="AE6" s="484">
        <f t="shared" ref="AE6:AE13" si="6">AF6-AD6</f>
        <v>5754425</v>
      </c>
      <c r="AF6" s="484">
        <v>38896060</v>
      </c>
      <c r="AG6" s="484">
        <f t="shared" ref="AG6:AG13" si="7">AH6-AF6</f>
        <v>5412288</v>
      </c>
      <c r="AH6" s="484">
        <v>44308348</v>
      </c>
      <c r="AI6" s="484">
        <f t="shared" ref="AI6:AI13" si="8">AJ6-AH6</f>
        <v>5205643</v>
      </c>
      <c r="AJ6" s="484">
        <v>49513991</v>
      </c>
      <c r="AK6" s="484">
        <f t="shared" ref="AK6:AK13" si="9">AL6-AJ6</f>
        <v>16199479</v>
      </c>
      <c r="AL6" s="484">
        <v>65713470</v>
      </c>
      <c r="AM6" s="484">
        <f t="shared" ref="AM6:AM13" si="10">AN6-AL6</f>
        <v>6182708</v>
      </c>
      <c r="AN6" s="484">
        <v>71896178</v>
      </c>
      <c r="AO6" s="484">
        <f t="shared" ref="AO6:AO13" si="11">AP6-AN6</f>
        <v>11992347</v>
      </c>
      <c r="AP6" s="484">
        <v>83888525</v>
      </c>
      <c r="AQ6" s="484">
        <f t="shared" ref="AQ6:AQ13" si="12">AR6-AP6</f>
        <v>41720885</v>
      </c>
      <c r="AR6" s="484">
        <v>125609410</v>
      </c>
    </row>
    <row r="7" spans="1:44" s="486" customFormat="1" ht="22.5" x14ac:dyDescent="0.25">
      <c r="A7" s="482" t="s">
        <v>141</v>
      </c>
      <c r="B7" s="487" t="s">
        <v>542</v>
      </c>
      <c r="C7" s="488">
        <v>9999999.666666666</v>
      </c>
      <c r="D7" s="488">
        <v>9999999.666666666</v>
      </c>
      <c r="E7" s="488">
        <v>9999999.666666666</v>
      </c>
      <c r="F7" s="488">
        <v>0</v>
      </c>
      <c r="G7" s="488">
        <v>0</v>
      </c>
      <c r="H7" s="488">
        <v>0</v>
      </c>
      <c r="I7" s="488">
        <v>0</v>
      </c>
      <c r="J7" s="488">
        <v>900036569</v>
      </c>
      <c r="K7" s="488">
        <v>0</v>
      </c>
      <c r="L7" s="488">
        <v>0</v>
      </c>
      <c r="M7" s="488">
        <v>0</v>
      </c>
      <c r="N7" s="488">
        <v>1043697692</v>
      </c>
      <c r="O7" s="489">
        <f t="shared" si="0"/>
        <v>1973734260</v>
      </c>
      <c r="Q7" s="520">
        <f t="shared" si="2"/>
        <v>0</v>
      </c>
      <c r="R7" s="520">
        <f t="shared" si="3"/>
        <v>1043697692</v>
      </c>
      <c r="S7" s="520">
        <f t="shared" si="1"/>
        <v>0</v>
      </c>
      <c r="T7" s="519">
        <v>1973734260</v>
      </c>
      <c r="U7" s="519">
        <f>'1.1.sz.mell.'!E18</f>
        <v>1973734260</v>
      </c>
      <c r="V7" s="519">
        <f>'1.1.sz.mell.'!F18</f>
        <v>0</v>
      </c>
      <c r="W7" s="519">
        <f>'1.1.sz.mell.'!G18</f>
        <v>1973734260</v>
      </c>
      <c r="X7" s="519">
        <f>'1.1.sz.mell.'!H18</f>
        <v>0</v>
      </c>
      <c r="Y7" s="519">
        <f t="shared" si="4"/>
        <v>9999999.666666666</v>
      </c>
      <c r="Z7" s="488">
        <v>29999999</v>
      </c>
      <c r="AA7" s="488">
        <f t="shared" si="5"/>
        <v>0</v>
      </c>
      <c r="AB7" s="488">
        <v>29999999</v>
      </c>
      <c r="AC7" s="488">
        <f t="shared" si="5"/>
        <v>0</v>
      </c>
      <c r="AD7" s="488">
        <v>29999999</v>
      </c>
      <c r="AE7" s="488">
        <f t="shared" si="6"/>
        <v>0</v>
      </c>
      <c r="AF7" s="488">
        <v>29999999</v>
      </c>
      <c r="AG7" s="488">
        <f t="shared" si="7"/>
        <v>0</v>
      </c>
      <c r="AH7" s="488">
        <v>29999999</v>
      </c>
      <c r="AI7" s="488">
        <f t="shared" si="8"/>
        <v>900036569</v>
      </c>
      <c r="AJ7" s="488">
        <v>930036568</v>
      </c>
      <c r="AK7" s="488">
        <f t="shared" si="9"/>
        <v>0</v>
      </c>
      <c r="AL7" s="488">
        <v>930036568</v>
      </c>
      <c r="AM7" s="488">
        <f t="shared" si="10"/>
        <v>0</v>
      </c>
      <c r="AN7" s="488">
        <v>930036568</v>
      </c>
      <c r="AO7" s="488">
        <f t="shared" si="11"/>
        <v>0</v>
      </c>
      <c r="AP7" s="488">
        <v>930036568</v>
      </c>
      <c r="AQ7" s="488">
        <f t="shared" si="12"/>
        <v>100314843</v>
      </c>
      <c r="AR7" s="488">
        <v>1030351411</v>
      </c>
    </row>
    <row r="8" spans="1:44" s="486" customFormat="1" x14ac:dyDescent="0.25">
      <c r="A8" s="482" t="s">
        <v>43</v>
      </c>
      <c r="B8" s="487" t="s">
        <v>167</v>
      </c>
      <c r="C8" s="488">
        <v>64612720.333333336</v>
      </c>
      <c r="D8" s="488">
        <v>64612720.333333336</v>
      </c>
      <c r="E8" s="488">
        <v>64612720.333333336</v>
      </c>
      <c r="F8" s="488">
        <v>25186208</v>
      </c>
      <c r="G8" s="488">
        <v>52660521</v>
      </c>
      <c r="H8" s="488">
        <v>-18128154</v>
      </c>
      <c r="I8" s="488">
        <v>3288836</v>
      </c>
      <c r="J8" s="488">
        <v>24074134</v>
      </c>
      <c r="K8" s="488">
        <v>303996260</v>
      </c>
      <c r="L8" s="488">
        <v>26300590</v>
      </c>
      <c r="M8" s="488">
        <v>42084010</v>
      </c>
      <c r="N8" s="488">
        <v>-3500566</v>
      </c>
      <c r="O8" s="489">
        <f>SUM(C8:N8)</f>
        <v>649800000</v>
      </c>
      <c r="Q8" s="520">
        <f t="shared" si="2"/>
        <v>0</v>
      </c>
      <c r="R8" s="520">
        <f t="shared" si="3"/>
        <v>-3500566</v>
      </c>
      <c r="S8" s="520">
        <f t="shared" si="1"/>
        <v>0</v>
      </c>
      <c r="T8" s="519">
        <v>649800000</v>
      </c>
      <c r="U8" s="519">
        <f>'1.1.sz.mell.'!E24</f>
        <v>649800000</v>
      </c>
      <c r="V8" s="519">
        <f>'1.1.sz.mell.'!F24</f>
        <v>0</v>
      </c>
      <c r="W8" s="519">
        <f>'1.1.sz.mell.'!G24</f>
        <v>649800000</v>
      </c>
      <c r="X8" s="519">
        <f>'1.1.sz.mell.'!H24</f>
        <v>56195632</v>
      </c>
      <c r="Y8" s="519">
        <f t="shared" si="4"/>
        <v>64612720.333333336</v>
      </c>
      <c r="Z8" s="488">
        <v>193838161</v>
      </c>
      <c r="AA8" s="488">
        <f t="shared" si="5"/>
        <v>25186208</v>
      </c>
      <c r="AB8" s="488">
        <v>219024369</v>
      </c>
      <c r="AC8" s="488">
        <f t="shared" si="5"/>
        <v>52660521</v>
      </c>
      <c r="AD8" s="488">
        <v>271684890</v>
      </c>
      <c r="AE8" s="488">
        <f t="shared" si="6"/>
        <v>-18128154</v>
      </c>
      <c r="AF8" s="488">
        <v>253556736</v>
      </c>
      <c r="AG8" s="488">
        <f t="shared" si="7"/>
        <v>3288836</v>
      </c>
      <c r="AH8" s="488">
        <v>256845572</v>
      </c>
      <c r="AI8" s="488">
        <f t="shared" si="8"/>
        <v>24074134</v>
      </c>
      <c r="AJ8" s="488">
        <v>280919706</v>
      </c>
      <c r="AK8" s="488">
        <f t="shared" si="9"/>
        <v>303996260</v>
      </c>
      <c r="AL8" s="488">
        <v>584915966</v>
      </c>
      <c r="AM8" s="488">
        <f t="shared" si="10"/>
        <v>26300590</v>
      </c>
      <c r="AN8" s="488">
        <v>611216556</v>
      </c>
      <c r="AO8" s="488">
        <f t="shared" si="11"/>
        <v>42084010</v>
      </c>
      <c r="AP8" s="488">
        <v>653300566</v>
      </c>
      <c r="AQ8" s="488">
        <f t="shared" si="12"/>
        <v>65718515</v>
      </c>
      <c r="AR8" s="488">
        <v>719019081</v>
      </c>
    </row>
    <row r="9" spans="1:44" s="486" customFormat="1" ht="14.1" customHeight="1" x14ac:dyDescent="0.25">
      <c r="A9" s="482" t="s">
        <v>65</v>
      </c>
      <c r="B9" s="490" t="s">
        <v>292</v>
      </c>
      <c r="C9" s="484">
        <v>9463832.333333334</v>
      </c>
      <c r="D9" s="484">
        <v>9463832.333333334</v>
      </c>
      <c r="E9" s="484">
        <v>9463832.333333334</v>
      </c>
      <c r="F9" s="484">
        <v>7231944</v>
      </c>
      <c r="G9" s="484">
        <v>11808122</v>
      </c>
      <c r="H9" s="484">
        <v>38850264</v>
      </c>
      <c r="I9" s="484">
        <v>14891550</v>
      </c>
      <c r="J9" s="484">
        <v>18208228</v>
      </c>
      <c r="K9" s="484">
        <v>15663101</v>
      </c>
      <c r="L9" s="484">
        <v>18850845</v>
      </c>
      <c r="M9" s="484">
        <v>25585341</v>
      </c>
      <c r="N9" s="484">
        <v>43298302</v>
      </c>
      <c r="O9" s="489">
        <f t="shared" si="0"/>
        <v>222779194</v>
      </c>
      <c r="Q9" s="520">
        <f t="shared" si="2"/>
        <v>0</v>
      </c>
      <c r="R9" s="520">
        <f t="shared" si="3"/>
        <v>43298302</v>
      </c>
      <c r="S9" s="520">
        <f t="shared" si="1"/>
        <v>3877167</v>
      </c>
      <c r="T9" s="519">
        <v>226656361</v>
      </c>
      <c r="U9" s="519">
        <f>'1.1.sz.mell.'!E32</f>
        <v>226656361</v>
      </c>
      <c r="V9" s="519">
        <f>'1.1.sz.mell.'!F32</f>
        <v>-3877167</v>
      </c>
      <c r="W9" s="519">
        <f>'1.1.sz.mell.'!G32</f>
        <v>222779194</v>
      </c>
      <c r="X9" s="519">
        <f>'1.1.sz.mell.'!H32</f>
        <v>5325000</v>
      </c>
      <c r="Y9" s="519">
        <f t="shared" si="4"/>
        <v>9463832.333333334</v>
      </c>
      <c r="Z9" s="484">
        <v>28391497</v>
      </c>
      <c r="AA9" s="484">
        <f t="shared" si="5"/>
        <v>7231944</v>
      </c>
      <c r="AB9" s="484">
        <v>35623441</v>
      </c>
      <c r="AC9" s="484">
        <f t="shared" si="5"/>
        <v>11808122</v>
      </c>
      <c r="AD9" s="484">
        <v>47431563</v>
      </c>
      <c r="AE9" s="484">
        <f t="shared" si="6"/>
        <v>38850264</v>
      </c>
      <c r="AF9" s="484">
        <v>86281827</v>
      </c>
      <c r="AG9" s="484">
        <f t="shared" si="7"/>
        <v>14891550</v>
      </c>
      <c r="AH9" s="484">
        <v>101173377</v>
      </c>
      <c r="AI9" s="484">
        <f t="shared" si="8"/>
        <v>18208228</v>
      </c>
      <c r="AJ9" s="484">
        <v>119381605</v>
      </c>
      <c r="AK9" s="484">
        <f t="shared" si="9"/>
        <v>15663101</v>
      </c>
      <c r="AL9" s="484">
        <v>135044706</v>
      </c>
      <c r="AM9" s="484">
        <f t="shared" si="10"/>
        <v>18850845</v>
      </c>
      <c r="AN9" s="484">
        <v>153895551</v>
      </c>
      <c r="AO9" s="484">
        <f t="shared" si="11"/>
        <v>25585341</v>
      </c>
      <c r="AP9" s="484">
        <v>179480892</v>
      </c>
      <c r="AQ9" s="484">
        <f t="shared" si="12"/>
        <v>31792456</v>
      </c>
      <c r="AR9" s="484">
        <v>211273348</v>
      </c>
    </row>
    <row r="10" spans="1:44" s="486" customFormat="1" ht="14.1" customHeight="1" x14ac:dyDescent="0.25">
      <c r="A10" s="482" t="s">
        <v>148</v>
      </c>
      <c r="B10" s="490" t="s">
        <v>215</v>
      </c>
      <c r="C10" s="484">
        <v>1480875</v>
      </c>
      <c r="D10" s="484">
        <v>1480875</v>
      </c>
      <c r="E10" s="484">
        <v>1480875</v>
      </c>
      <c r="F10" s="484">
        <v>0</v>
      </c>
      <c r="G10" s="484">
        <v>0</v>
      </c>
      <c r="H10" s="484">
        <v>19685</v>
      </c>
      <c r="I10" s="484">
        <v>9555</v>
      </c>
      <c r="J10" s="484">
        <v>0</v>
      </c>
      <c r="K10" s="484">
        <v>0</v>
      </c>
      <c r="L10" s="484">
        <v>11145</v>
      </c>
      <c r="M10" s="484">
        <v>0</v>
      </c>
      <c r="N10" s="484">
        <v>17516990</v>
      </c>
      <c r="O10" s="485">
        <f t="shared" si="0"/>
        <v>22000000</v>
      </c>
      <c r="Q10" s="520">
        <f t="shared" si="2"/>
        <v>0</v>
      </c>
      <c r="R10" s="520">
        <f t="shared" si="3"/>
        <v>17516990</v>
      </c>
      <c r="S10" s="520">
        <f t="shared" si="1"/>
        <v>0</v>
      </c>
      <c r="T10" s="519">
        <v>22000000</v>
      </c>
      <c r="U10" s="519">
        <f>'1.1.sz.mell.'!E43</f>
        <v>22000000</v>
      </c>
      <c r="V10" s="519">
        <f>'1.1.sz.mell.'!F43</f>
        <v>0</v>
      </c>
      <c r="W10" s="519">
        <f>'1.1.sz.mell.'!G43</f>
        <v>22000000</v>
      </c>
      <c r="X10" s="519">
        <f>'1.1.sz.mell.'!H43</f>
        <v>0</v>
      </c>
      <c r="Y10" s="519">
        <f t="shared" si="4"/>
        <v>1480875</v>
      </c>
      <c r="Z10" s="484">
        <v>4442625</v>
      </c>
      <c r="AA10" s="484">
        <f t="shared" si="5"/>
        <v>0</v>
      </c>
      <c r="AB10" s="484">
        <v>4442625</v>
      </c>
      <c r="AC10" s="484">
        <f t="shared" si="5"/>
        <v>0</v>
      </c>
      <c r="AD10" s="484">
        <v>4442625</v>
      </c>
      <c r="AE10" s="484">
        <f t="shared" si="6"/>
        <v>19685</v>
      </c>
      <c r="AF10" s="484">
        <v>4462310</v>
      </c>
      <c r="AG10" s="484">
        <f t="shared" si="7"/>
        <v>9555</v>
      </c>
      <c r="AH10" s="484">
        <v>4471865</v>
      </c>
      <c r="AI10" s="484">
        <f t="shared" si="8"/>
        <v>0</v>
      </c>
      <c r="AJ10" s="484">
        <v>4471865</v>
      </c>
      <c r="AK10" s="484">
        <f t="shared" si="9"/>
        <v>0</v>
      </c>
      <c r="AL10" s="484">
        <v>4471865</v>
      </c>
      <c r="AM10" s="484">
        <f t="shared" si="10"/>
        <v>11145</v>
      </c>
      <c r="AN10" s="484">
        <v>4483010</v>
      </c>
      <c r="AO10" s="484">
        <f t="shared" si="11"/>
        <v>0</v>
      </c>
      <c r="AP10" s="484">
        <v>4483010</v>
      </c>
      <c r="AQ10" s="484">
        <f t="shared" si="12"/>
        <v>12936000</v>
      </c>
      <c r="AR10" s="484">
        <v>17419010</v>
      </c>
    </row>
    <row r="11" spans="1:44" s="486" customFormat="1" ht="14.1" customHeight="1" x14ac:dyDescent="0.25">
      <c r="A11" s="482" t="s">
        <v>83</v>
      </c>
      <c r="B11" s="490" t="s">
        <v>168</v>
      </c>
      <c r="C11" s="484">
        <v>0</v>
      </c>
      <c r="D11" s="484">
        <v>0</v>
      </c>
      <c r="E11" s="484">
        <v>0</v>
      </c>
      <c r="F11" s="484">
        <v>0</v>
      </c>
      <c r="G11" s="484">
        <v>2000000</v>
      </c>
      <c r="H11" s="484">
        <v>0</v>
      </c>
      <c r="I11" s="484">
        <v>100000</v>
      </c>
      <c r="J11" s="484">
        <v>0</v>
      </c>
      <c r="K11" s="484">
        <v>0</v>
      </c>
      <c r="L11" s="484">
        <v>55640</v>
      </c>
      <c r="M11" s="484">
        <v>5363330</v>
      </c>
      <c r="N11" s="484">
        <v>-55640</v>
      </c>
      <c r="O11" s="485">
        <f t="shared" si="0"/>
        <v>7463330</v>
      </c>
      <c r="Q11" s="520">
        <f t="shared" si="2"/>
        <v>0</v>
      </c>
      <c r="R11" s="520">
        <f t="shared" si="3"/>
        <v>-55640</v>
      </c>
      <c r="S11" s="520">
        <f t="shared" si="1"/>
        <v>-7463330</v>
      </c>
      <c r="T11" s="519">
        <f>'1.1.sz.mell.'!D49</f>
        <v>0</v>
      </c>
      <c r="U11" s="519">
        <f>'1.1.sz.mell.'!E49</f>
        <v>7085761</v>
      </c>
      <c r="V11" s="519">
        <f>'1.1.sz.mell.'!F49</f>
        <v>377569</v>
      </c>
      <c r="W11" s="519">
        <f>'1.1.sz.mell.'!G49</f>
        <v>7463330</v>
      </c>
      <c r="X11" s="519"/>
      <c r="Y11" s="519">
        <f t="shared" si="4"/>
        <v>0</v>
      </c>
      <c r="Z11" s="484"/>
      <c r="AA11" s="484">
        <f t="shared" si="5"/>
        <v>0</v>
      </c>
      <c r="AB11" s="484"/>
      <c r="AC11" s="484">
        <f t="shared" si="5"/>
        <v>2000000</v>
      </c>
      <c r="AD11" s="484">
        <v>2000000</v>
      </c>
      <c r="AE11" s="484">
        <f t="shared" si="6"/>
        <v>0</v>
      </c>
      <c r="AF11" s="484">
        <v>2000000</v>
      </c>
      <c r="AG11" s="484">
        <f t="shared" si="7"/>
        <v>100000</v>
      </c>
      <c r="AH11" s="484">
        <v>2100000</v>
      </c>
      <c r="AI11" s="484">
        <f t="shared" si="8"/>
        <v>0</v>
      </c>
      <c r="AJ11" s="484">
        <v>2100000</v>
      </c>
      <c r="AK11" s="484">
        <f t="shared" si="9"/>
        <v>0</v>
      </c>
      <c r="AL11" s="484">
        <v>2100000</v>
      </c>
      <c r="AM11" s="484">
        <f t="shared" si="10"/>
        <v>55640</v>
      </c>
      <c r="AN11" s="484">
        <v>2155640</v>
      </c>
      <c r="AO11" s="484">
        <f t="shared" si="11"/>
        <v>5363330</v>
      </c>
      <c r="AP11" s="484">
        <v>7518970</v>
      </c>
      <c r="AQ11" s="484">
        <f t="shared" si="12"/>
        <v>0</v>
      </c>
      <c r="AR11" s="484">
        <v>7518970</v>
      </c>
    </row>
    <row r="12" spans="1:44" s="486" customFormat="1" ht="22.5" x14ac:dyDescent="0.25">
      <c r="A12" s="482" t="s">
        <v>85</v>
      </c>
      <c r="B12" s="483" t="s">
        <v>262</v>
      </c>
      <c r="C12" s="484"/>
      <c r="D12" s="484"/>
      <c r="E12" s="484">
        <v>26000</v>
      </c>
      <c r="F12" s="484">
        <v>20000</v>
      </c>
      <c r="G12" s="484">
        <v>0</v>
      </c>
      <c r="H12" s="484">
        <v>0</v>
      </c>
      <c r="I12" s="484">
        <v>0</v>
      </c>
      <c r="J12" s="484">
        <v>0</v>
      </c>
      <c r="K12" s="484">
        <v>119455</v>
      </c>
      <c r="L12" s="484">
        <v>4780197</v>
      </c>
      <c r="M12" s="484">
        <v>0</v>
      </c>
      <c r="N12" s="484">
        <v>-195172</v>
      </c>
      <c r="O12" s="485">
        <f t="shared" si="0"/>
        <v>4750480</v>
      </c>
      <c r="Q12" s="520">
        <f t="shared" si="2"/>
        <v>0</v>
      </c>
      <c r="R12" s="520">
        <f t="shared" si="3"/>
        <v>-195172</v>
      </c>
      <c r="S12" s="520">
        <f t="shared" si="1"/>
        <v>-4750480</v>
      </c>
      <c r="T12" s="519">
        <f>'1.1.sz.mell.'!D55</f>
        <v>0</v>
      </c>
      <c r="U12" s="519">
        <f>'1.1.sz.mell.'!E55</f>
        <v>4750480</v>
      </c>
      <c r="V12" s="519">
        <f>'1.1.sz.mell.'!F55</f>
        <v>0</v>
      </c>
      <c r="W12" s="519">
        <f>'1.1.sz.mell.'!G55</f>
        <v>4750480</v>
      </c>
      <c r="X12" s="519"/>
      <c r="Y12" s="519">
        <f t="shared" si="4"/>
        <v>8666.6666666666661</v>
      </c>
      <c r="Z12" s="484">
        <v>26000</v>
      </c>
      <c r="AA12" s="484">
        <f t="shared" si="5"/>
        <v>20000</v>
      </c>
      <c r="AB12" s="484">
        <v>46000</v>
      </c>
      <c r="AC12" s="484">
        <f t="shared" si="5"/>
        <v>0</v>
      </c>
      <c r="AD12" s="484">
        <v>46000</v>
      </c>
      <c r="AE12" s="484">
        <f t="shared" si="6"/>
        <v>0</v>
      </c>
      <c r="AF12" s="484">
        <v>46000</v>
      </c>
      <c r="AG12" s="484">
        <f t="shared" si="7"/>
        <v>0</v>
      </c>
      <c r="AH12" s="484">
        <v>46000</v>
      </c>
      <c r="AI12" s="484">
        <f t="shared" si="8"/>
        <v>0</v>
      </c>
      <c r="AJ12" s="484">
        <v>46000</v>
      </c>
      <c r="AK12" s="484">
        <f t="shared" si="9"/>
        <v>119455</v>
      </c>
      <c r="AL12" s="484">
        <v>165455</v>
      </c>
      <c r="AM12" s="484">
        <f t="shared" si="10"/>
        <v>4780197</v>
      </c>
      <c r="AN12" s="484">
        <v>4945652</v>
      </c>
      <c r="AO12" s="484">
        <f t="shared" si="11"/>
        <v>0</v>
      </c>
      <c r="AP12" s="484">
        <v>4945652</v>
      </c>
      <c r="AQ12" s="484">
        <f t="shared" si="12"/>
        <v>0</v>
      </c>
      <c r="AR12" s="484">
        <v>4945652</v>
      </c>
    </row>
    <row r="13" spans="1:44" s="486" customFormat="1" ht="14.1" customHeight="1" thickBot="1" x14ac:dyDescent="0.3">
      <c r="A13" s="508" t="s">
        <v>154</v>
      </c>
      <c r="B13" s="490" t="s">
        <v>293</v>
      </c>
      <c r="C13" s="484">
        <v>0</v>
      </c>
      <c r="D13" s="484">
        <v>0</v>
      </c>
      <c r="E13" s="484">
        <v>0</v>
      </c>
      <c r="F13" s="484">
        <v>0</v>
      </c>
      <c r="G13" s="484">
        <v>0</v>
      </c>
      <c r="H13" s="484">
        <v>1702614858</v>
      </c>
      <c r="I13" s="484">
        <v>0</v>
      </c>
      <c r="J13" s="484">
        <v>0</v>
      </c>
      <c r="K13" s="484">
        <v>0</v>
      </c>
      <c r="L13" s="484">
        <v>0</v>
      </c>
      <c r="M13" s="484">
        <v>0</v>
      </c>
      <c r="N13" s="484">
        <v>183000000</v>
      </c>
      <c r="O13" s="485">
        <f t="shared" si="0"/>
        <v>1885614858</v>
      </c>
      <c r="Q13" s="520">
        <f t="shared" si="2"/>
        <v>-183000000</v>
      </c>
      <c r="R13" s="520">
        <f t="shared" si="3"/>
        <v>0</v>
      </c>
      <c r="S13" s="520">
        <f t="shared" si="1"/>
        <v>-183000000</v>
      </c>
      <c r="T13" s="519">
        <v>1702614858</v>
      </c>
      <c r="U13" s="519">
        <f>'1.1.sz.mell.'!E72</f>
        <v>1702614858</v>
      </c>
      <c r="V13" s="519">
        <f>'1.1.sz.mell.'!F72</f>
        <v>0</v>
      </c>
      <c r="W13" s="519">
        <f>'1.1.sz.mell.'!G72</f>
        <v>1702614858</v>
      </c>
      <c r="X13" s="519">
        <f>'1.1.sz.mell.'!H72</f>
        <v>0</v>
      </c>
      <c r="Y13" s="519">
        <f t="shared" si="4"/>
        <v>0</v>
      </c>
      <c r="Z13" s="484"/>
      <c r="AA13" s="484">
        <f t="shared" si="5"/>
        <v>0</v>
      </c>
      <c r="AB13" s="484"/>
      <c r="AC13" s="484">
        <f t="shared" si="5"/>
        <v>0</v>
      </c>
      <c r="AD13" s="484"/>
      <c r="AE13" s="484">
        <f t="shared" si="6"/>
        <v>1702614858</v>
      </c>
      <c r="AF13" s="484">
        <v>1702614858</v>
      </c>
      <c r="AG13" s="484">
        <f t="shared" si="7"/>
        <v>0</v>
      </c>
      <c r="AH13" s="484">
        <v>1702614858</v>
      </c>
      <c r="AI13" s="484">
        <f t="shared" si="8"/>
        <v>0</v>
      </c>
      <c r="AJ13" s="484">
        <v>1702614858</v>
      </c>
      <c r="AK13" s="484">
        <f t="shared" si="9"/>
        <v>0</v>
      </c>
      <c r="AL13" s="484">
        <v>1702614858</v>
      </c>
      <c r="AM13" s="484">
        <f t="shared" si="10"/>
        <v>0</v>
      </c>
      <c r="AN13" s="484">
        <v>1702614858</v>
      </c>
      <c r="AO13" s="484">
        <f t="shared" si="11"/>
        <v>0</v>
      </c>
      <c r="AP13" s="484">
        <v>1702614858</v>
      </c>
      <c r="AQ13" s="484">
        <f t="shared" si="12"/>
        <v>29967403</v>
      </c>
      <c r="AR13" s="484">
        <v>1732582261</v>
      </c>
    </row>
    <row r="14" spans="1:44" s="477" customFormat="1" ht="15.95" customHeight="1" thickBot="1" x14ac:dyDescent="0.3">
      <c r="A14" s="509" t="s">
        <v>171</v>
      </c>
      <c r="B14" s="507" t="s">
        <v>543</v>
      </c>
      <c r="C14" s="492">
        <f>SUM(C5:C13)</f>
        <v>174837526.33333334</v>
      </c>
      <c r="D14" s="492">
        <f t="shared" ref="D14:N14" si="13">SUM(D5:D13)</f>
        <v>174837526.33333334</v>
      </c>
      <c r="E14" s="492">
        <f t="shared" si="13"/>
        <v>174863526.33333334</v>
      </c>
      <c r="F14" s="492">
        <f t="shared" si="13"/>
        <v>111896834</v>
      </c>
      <c r="G14" s="492">
        <f t="shared" si="13"/>
        <v>147920969</v>
      </c>
      <c r="H14" s="492">
        <f t="shared" si="13"/>
        <v>1800422080</v>
      </c>
      <c r="I14" s="492">
        <f t="shared" si="13"/>
        <v>101508728</v>
      </c>
      <c r="J14" s="492">
        <f t="shared" si="13"/>
        <v>1020695849</v>
      </c>
      <c r="K14" s="492">
        <f t="shared" si="13"/>
        <v>409012886</v>
      </c>
      <c r="L14" s="492">
        <f t="shared" si="13"/>
        <v>129204483</v>
      </c>
      <c r="M14" s="492">
        <f t="shared" si="13"/>
        <v>158779886</v>
      </c>
      <c r="N14" s="492">
        <f t="shared" si="13"/>
        <v>1408648803</v>
      </c>
      <c r="O14" s="493">
        <f>SUM(C14:N14)</f>
        <v>5812629097</v>
      </c>
      <c r="Q14" s="520">
        <f t="shared" si="2"/>
        <v>-183000000</v>
      </c>
      <c r="R14" s="520">
        <f t="shared" si="3"/>
        <v>1225648803</v>
      </c>
      <c r="S14" s="520">
        <f t="shared" si="1"/>
        <v>-262889742</v>
      </c>
      <c r="T14" s="519">
        <v>5549739355</v>
      </c>
      <c r="U14" s="519">
        <f t="shared" ref="U14:X14" si="14">SUM(U5:U13)</f>
        <v>5561575596</v>
      </c>
      <c r="V14" s="519">
        <f t="shared" si="14"/>
        <v>68053501</v>
      </c>
      <c r="W14" s="519">
        <f t="shared" si="14"/>
        <v>5629629097</v>
      </c>
      <c r="X14" s="519">
        <f t="shared" si="14"/>
        <v>61520632</v>
      </c>
      <c r="Y14" s="519">
        <f t="shared" si="4"/>
        <v>174846193</v>
      </c>
      <c r="Z14" s="492">
        <f>SUM(Z5:Z13)</f>
        <v>524538579</v>
      </c>
      <c r="AA14" s="492">
        <f t="shared" ref="AA14:AR14" si="15">SUM(AA5:AA13)</f>
        <v>111896834</v>
      </c>
      <c r="AB14" s="492">
        <f t="shared" si="15"/>
        <v>636435413</v>
      </c>
      <c r="AC14" s="492">
        <f t="shared" si="15"/>
        <v>147920969</v>
      </c>
      <c r="AD14" s="492">
        <f t="shared" si="15"/>
        <v>784356382</v>
      </c>
      <c r="AE14" s="492">
        <f t="shared" si="15"/>
        <v>1800422080</v>
      </c>
      <c r="AF14" s="492">
        <f t="shared" si="15"/>
        <v>2584778462</v>
      </c>
      <c r="AG14" s="492">
        <f t="shared" si="15"/>
        <v>101508728</v>
      </c>
      <c r="AH14" s="492">
        <f t="shared" si="15"/>
        <v>2686287190</v>
      </c>
      <c r="AI14" s="492">
        <f t="shared" si="15"/>
        <v>1020695849</v>
      </c>
      <c r="AJ14" s="492">
        <f t="shared" si="15"/>
        <v>3706983039</v>
      </c>
      <c r="AK14" s="492">
        <f t="shared" si="15"/>
        <v>409012886</v>
      </c>
      <c r="AL14" s="492">
        <f t="shared" si="15"/>
        <v>4115995925</v>
      </c>
      <c r="AM14" s="492">
        <f t="shared" si="15"/>
        <v>129204483</v>
      </c>
      <c r="AN14" s="492">
        <f t="shared" si="15"/>
        <v>4245200408</v>
      </c>
      <c r="AO14" s="492">
        <f t="shared" si="15"/>
        <v>158779886</v>
      </c>
      <c r="AP14" s="492">
        <f t="shared" si="15"/>
        <v>4403980294</v>
      </c>
      <c r="AQ14" s="492">
        <f t="shared" si="15"/>
        <v>381167314</v>
      </c>
      <c r="AR14" s="492">
        <f t="shared" si="15"/>
        <v>4785147608</v>
      </c>
    </row>
    <row r="15" spans="1:44" s="477" customFormat="1" ht="15" customHeight="1" thickBot="1" x14ac:dyDescent="0.3">
      <c r="A15" s="509" t="s">
        <v>172</v>
      </c>
      <c r="B15" s="914" t="s">
        <v>161</v>
      </c>
      <c r="C15" s="915"/>
      <c r="D15" s="915"/>
      <c r="E15" s="915"/>
      <c r="F15" s="915"/>
      <c r="G15" s="915"/>
      <c r="H15" s="915"/>
      <c r="I15" s="915"/>
      <c r="J15" s="915"/>
      <c r="K15" s="915"/>
      <c r="L15" s="915"/>
      <c r="M15" s="915"/>
      <c r="N15" s="915"/>
      <c r="O15" s="916"/>
      <c r="Q15" s="520">
        <f t="shared" ref="Q15:Q26" si="16">W15-O15</f>
        <v>0</v>
      </c>
      <c r="R15" s="520">
        <f t="shared" ref="R15:R26" si="17">N15+Q15</f>
        <v>0</v>
      </c>
      <c r="S15" s="520">
        <f t="shared" si="1"/>
        <v>0</v>
      </c>
      <c r="T15" s="519"/>
      <c r="U15" s="519"/>
      <c r="V15" s="519"/>
      <c r="W15" s="519"/>
      <c r="X15" s="519"/>
      <c r="Y15" s="519">
        <f t="shared" si="4"/>
        <v>0</v>
      </c>
      <c r="Z15" s="831"/>
      <c r="AA15" s="831"/>
    </row>
    <row r="16" spans="1:44" s="486" customFormat="1" ht="14.1" customHeight="1" x14ac:dyDescent="0.25">
      <c r="A16" s="494" t="s">
        <v>173</v>
      </c>
      <c r="B16" s="495" t="s">
        <v>164</v>
      </c>
      <c r="C16" s="488">
        <v>50682433.666666664</v>
      </c>
      <c r="D16" s="488">
        <v>50682433.666666664</v>
      </c>
      <c r="E16" s="488">
        <v>50682433.666666664</v>
      </c>
      <c r="F16" s="488">
        <v>52927866</v>
      </c>
      <c r="G16" s="488">
        <v>67611444</v>
      </c>
      <c r="H16" s="488">
        <v>50072443</v>
      </c>
      <c r="I16" s="488">
        <v>53921437</v>
      </c>
      <c r="J16" s="488">
        <v>52656397</v>
      </c>
      <c r="K16" s="488">
        <v>46287689</v>
      </c>
      <c r="L16" s="488">
        <v>62437332</v>
      </c>
      <c r="M16" s="488">
        <v>53162176</v>
      </c>
      <c r="N16" s="488">
        <v>90094797</v>
      </c>
      <c r="O16" s="489">
        <f t="shared" si="0"/>
        <v>681218882</v>
      </c>
      <c r="Q16" s="520">
        <f t="shared" si="16"/>
        <v>0</v>
      </c>
      <c r="R16" s="520">
        <f t="shared" si="17"/>
        <v>90094797</v>
      </c>
      <c r="S16" s="520">
        <f t="shared" si="1"/>
        <v>-8612798</v>
      </c>
      <c r="T16" s="519">
        <v>672606084</v>
      </c>
      <c r="U16" s="519">
        <f>'1.1.sz.mell.'!E93</f>
        <v>672606084</v>
      </c>
      <c r="V16" s="519">
        <f>'1.1.sz.mell.'!F93</f>
        <v>8612798</v>
      </c>
      <c r="W16" s="519">
        <f>'1.1.sz.mell.'!G93</f>
        <v>681218882</v>
      </c>
      <c r="X16" s="519">
        <f>'1.1.sz.mell.'!H93</f>
        <v>-8300000</v>
      </c>
      <c r="Y16" s="519">
        <f t="shared" si="4"/>
        <v>50682433.666666664</v>
      </c>
      <c r="Z16" s="488">
        <v>152047301</v>
      </c>
      <c r="AA16" s="488">
        <f t="shared" si="5"/>
        <v>52927866</v>
      </c>
      <c r="AB16" s="488">
        <v>204975167</v>
      </c>
      <c r="AC16" s="488">
        <f t="shared" si="5"/>
        <v>67611444</v>
      </c>
      <c r="AD16" s="488">
        <v>272586611</v>
      </c>
      <c r="AE16" s="488">
        <f t="shared" ref="AE16:AE26" si="18">AF16-AD16</f>
        <v>50072443</v>
      </c>
      <c r="AF16" s="488">
        <v>322659054</v>
      </c>
      <c r="AG16" s="488">
        <f t="shared" ref="AG16:AG26" si="19">AH16-AF16</f>
        <v>53921437</v>
      </c>
      <c r="AH16" s="488">
        <v>376580491</v>
      </c>
      <c r="AI16" s="488">
        <f t="shared" ref="AI16:AI26" si="20">AJ16-AH16</f>
        <v>52656397</v>
      </c>
      <c r="AJ16" s="488">
        <v>429236888</v>
      </c>
      <c r="AK16" s="488">
        <f t="shared" ref="AK16:AK26" si="21">AL16-AJ16</f>
        <v>46287689</v>
      </c>
      <c r="AL16" s="488">
        <v>475524577</v>
      </c>
      <c r="AM16" s="488">
        <f t="shared" ref="AM16:AM26" si="22">AN16-AL16</f>
        <v>62437332</v>
      </c>
      <c r="AN16" s="488">
        <v>537961909</v>
      </c>
      <c r="AO16" s="488">
        <f t="shared" ref="AO16:AO26" si="23">AP16-AN16</f>
        <v>53162176</v>
      </c>
      <c r="AP16" s="488">
        <v>591124085</v>
      </c>
      <c r="AQ16" s="488">
        <f t="shared" ref="AQ16:AQ26" si="24">AR16-AP16</f>
        <v>66676993</v>
      </c>
      <c r="AR16" s="488">
        <v>657801078</v>
      </c>
    </row>
    <row r="17" spans="1:44" s="486" customFormat="1" ht="27" customHeight="1" x14ac:dyDescent="0.25">
      <c r="A17" s="482" t="s">
        <v>176</v>
      </c>
      <c r="B17" s="483" t="s">
        <v>130</v>
      </c>
      <c r="C17" s="484">
        <v>10808737.333333334</v>
      </c>
      <c r="D17" s="484">
        <v>10808737.333333334</v>
      </c>
      <c r="E17" s="484">
        <v>10808737.333333334</v>
      </c>
      <c r="F17" s="484">
        <v>10205392</v>
      </c>
      <c r="G17" s="484">
        <v>13810568</v>
      </c>
      <c r="H17" s="484">
        <v>10984333</v>
      </c>
      <c r="I17" s="484">
        <v>11707764</v>
      </c>
      <c r="J17" s="484">
        <v>10044877</v>
      </c>
      <c r="K17" s="484">
        <v>9286479</v>
      </c>
      <c r="L17" s="484">
        <v>14485567</v>
      </c>
      <c r="M17" s="484">
        <v>10160913</v>
      </c>
      <c r="N17" s="484">
        <v>24349272</v>
      </c>
      <c r="O17" s="485">
        <f t="shared" si="0"/>
        <v>147461377</v>
      </c>
      <c r="Q17" s="520">
        <f t="shared" si="16"/>
        <v>0</v>
      </c>
      <c r="R17" s="520">
        <f t="shared" si="17"/>
        <v>24349272</v>
      </c>
      <c r="S17" s="520">
        <f t="shared" si="1"/>
        <v>-4488794</v>
      </c>
      <c r="T17" s="519">
        <v>142972583</v>
      </c>
      <c r="U17" s="519">
        <f>'1.1.sz.mell.'!E94</f>
        <v>142972583</v>
      </c>
      <c r="V17" s="519">
        <f>'1.1.sz.mell.'!F94</f>
        <v>4488794</v>
      </c>
      <c r="W17" s="519">
        <f>'1.1.sz.mell.'!G94</f>
        <v>147461377</v>
      </c>
      <c r="X17" s="519">
        <f>'1.1.sz.mell.'!H94</f>
        <v>-300000</v>
      </c>
      <c r="Y17" s="519">
        <f t="shared" si="4"/>
        <v>10808737.333333334</v>
      </c>
      <c r="Z17" s="484">
        <v>32426212</v>
      </c>
      <c r="AA17" s="484">
        <f t="shared" si="5"/>
        <v>10205392</v>
      </c>
      <c r="AB17" s="484">
        <v>42631604</v>
      </c>
      <c r="AC17" s="484">
        <f t="shared" si="5"/>
        <v>13810568</v>
      </c>
      <c r="AD17" s="484">
        <v>56442172</v>
      </c>
      <c r="AE17" s="484">
        <f t="shared" si="18"/>
        <v>10984333</v>
      </c>
      <c r="AF17" s="484">
        <v>67426505</v>
      </c>
      <c r="AG17" s="484">
        <f t="shared" si="19"/>
        <v>11707764</v>
      </c>
      <c r="AH17" s="484">
        <v>79134269</v>
      </c>
      <c r="AI17" s="484">
        <f t="shared" si="20"/>
        <v>10044877</v>
      </c>
      <c r="AJ17" s="484">
        <v>89179146</v>
      </c>
      <c r="AK17" s="484">
        <f t="shared" si="21"/>
        <v>9286479</v>
      </c>
      <c r="AL17" s="484">
        <v>98465625</v>
      </c>
      <c r="AM17" s="484">
        <f t="shared" si="22"/>
        <v>14485567</v>
      </c>
      <c r="AN17" s="484">
        <v>112951192</v>
      </c>
      <c r="AO17" s="484">
        <f t="shared" si="23"/>
        <v>10160913</v>
      </c>
      <c r="AP17" s="484">
        <v>123112105</v>
      </c>
      <c r="AQ17" s="484">
        <f t="shared" si="24"/>
        <v>15144727</v>
      </c>
      <c r="AR17" s="484">
        <v>138256832</v>
      </c>
    </row>
    <row r="18" spans="1:44" s="486" customFormat="1" ht="14.1" customHeight="1" x14ac:dyDescent="0.25">
      <c r="A18" s="482" t="s">
        <v>179</v>
      </c>
      <c r="B18" s="490" t="s">
        <v>131</v>
      </c>
      <c r="C18" s="484">
        <v>49023318.666666664</v>
      </c>
      <c r="D18" s="484">
        <v>49023318.666666664</v>
      </c>
      <c r="E18" s="484">
        <v>49023318.666666664</v>
      </c>
      <c r="F18" s="484">
        <v>78432916</v>
      </c>
      <c r="G18" s="484">
        <v>49873566</v>
      </c>
      <c r="H18" s="484">
        <v>110611617</v>
      </c>
      <c r="I18" s="484">
        <v>37491650</v>
      </c>
      <c r="J18" s="484">
        <v>37973159</v>
      </c>
      <c r="K18" s="484">
        <v>62136274</v>
      </c>
      <c r="L18" s="484">
        <v>76981020</v>
      </c>
      <c r="M18" s="484">
        <v>81340451</v>
      </c>
      <c r="N18" s="484">
        <v>169350526</v>
      </c>
      <c r="O18" s="485">
        <f t="shared" si="0"/>
        <v>851261135</v>
      </c>
      <c r="Q18" s="520">
        <f t="shared" si="16"/>
        <v>0</v>
      </c>
      <c r="R18" s="520">
        <f t="shared" si="17"/>
        <v>169350526</v>
      </c>
      <c r="S18" s="520">
        <f t="shared" si="1"/>
        <v>2238865</v>
      </c>
      <c r="T18" s="519">
        <f>'1.1.sz.mell.'!D95</f>
        <v>853500000</v>
      </c>
      <c r="U18" s="519">
        <f>'1.1.sz.mell.'!E95</f>
        <v>839531161</v>
      </c>
      <c r="V18" s="519">
        <f>'1.1.sz.mell.'!F95</f>
        <v>11729974</v>
      </c>
      <c r="W18" s="519">
        <f>'1.1.sz.mell.'!G95</f>
        <v>851261135</v>
      </c>
      <c r="X18" s="519">
        <v>834517004</v>
      </c>
      <c r="Y18" s="519">
        <f t="shared" si="4"/>
        <v>49023318.666666664</v>
      </c>
      <c r="Z18" s="484">
        <v>147069956</v>
      </c>
      <c r="AA18" s="484">
        <f t="shared" si="5"/>
        <v>78432916</v>
      </c>
      <c r="AB18" s="484">
        <v>225502872</v>
      </c>
      <c r="AC18" s="484">
        <f t="shared" si="5"/>
        <v>49873566</v>
      </c>
      <c r="AD18" s="484">
        <v>275376438</v>
      </c>
      <c r="AE18" s="484">
        <f t="shared" si="18"/>
        <v>110611617</v>
      </c>
      <c r="AF18" s="484">
        <v>385988055</v>
      </c>
      <c r="AG18" s="484">
        <f t="shared" si="19"/>
        <v>37491650</v>
      </c>
      <c r="AH18" s="484">
        <v>423479705</v>
      </c>
      <c r="AI18" s="484">
        <f t="shared" si="20"/>
        <v>37973159</v>
      </c>
      <c r="AJ18" s="484">
        <v>461452864</v>
      </c>
      <c r="AK18" s="484">
        <f t="shared" si="21"/>
        <v>62136274</v>
      </c>
      <c r="AL18" s="484">
        <v>523589138</v>
      </c>
      <c r="AM18" s="484">
        <f t="shared" si="22"/>
        <v>76981020</v>
      </c>
      <c r="AN18" s="484">
        <v>600570158</v>
      </c>
      <c r="AO18" s="484">
        <f t="shared" si="23"/>
        <v>81340451</v>
      </c>
      <c r="AP18" s="484">
        <v>681910609</v>
      </c>
      <c r="AQ18" s="484">
        <f t="shared" si="24"/>
        <v>95986432</v>
      </c>
      <c r="AR18" s="484">
        <v>777897041</v>
      </c>
    </row>
    <row r="19" spans="1:44" s="486" customFormat="1" ht="14.1" customHeight="1" x14ac:dyDescent="0.25">
      <c r="A19" s="482" t="s">
        <v>182</v>
      </c>
      <c r="B19" s="490" t="s">
        <v>132</v>
      </c>
      <c r="C19" s="484">
        <v>700253.33333333337</v>
      </c>
      <c r="D19" s="484">
        <v>700253.33333333337</v>
      </c>
      <c r="E19" s="484">
        <v>700253.33333333337</v>
      </c>
      <c r="F19" s="484">
        <v>487460</v>
      </c>
      <c r="G19" s="484">
        <v>506450</v>
      </c>
      <c r="H19" s="484">
        <v>4394585</v>
      </c>
      <c r="I19" s="484">
        <v>2216730</v>
      </c>
      <c r="J19" s="484">
        <v>609580</v>
      </c>
      <c r="K19" s="484">
        <v>682365</v>
      </c>
      <c r="L19" s="484">
        <v>510400</v>
      </c>
      <c r="M19" s="484">
        <v>544900</v>
      </c>
      <c r="N19" s="484">
        <v>5424770</v>
      </c>
      <c r="O19" s="485">
        <f t="shared" si="0"/>
        <v>17478000</v>
      </c>
      <c r="Q19" s="520">
        <f t="shared" si="16"/>
        <v>0</v>
      </c>
      <c r="R19" s="520">
        <f t="shared" si="17"/>
        <v>5424770</v>
      </c>
      <c r="S19" s="520">
        <f t="shared" si="1"/>
        <v>-2259000</v>
      </c>
      <c r="T19" s="519">
        <v>15219000</v>
      </c>
      <c r="U19" s="519">
        <f>'1.1.sz.mell.'!E96</f>
        <v>15219000</v>
      </c>
      <c r="V19" s="519">
        <f>'1.1.sz.mell.'!F96</f>
        <v>2259000</v>
      </c>
      <c r="W19" s="519">
        <f>'1.1.sz.mell.'!G96</f>
        <v>17478000</v>
      </c>
      <c r="X19" s="519">
        <f>'1.1.sz.mell.'!H96</f>
        <v>0</v>
      </c>
      <c r="Y19" s="519">
        <f t="shared" si="4"/>
        <v>700253.33333333337</v>
      </c>
      <c r="Z19" s="484">
        <v>2100760</v>
      </c>
      <c r="AA19" s="484">
        <f t="shared" si="5"/>
        <v>487460</v>
      </c>
      <c r="AB19" s="484">
        <v>2588220</v>
      </c>
      <c r="AC19" s="484">
        <f t="shared" si="5"/>
        <v>506450</v>
      </c>
      <c r="AD19" s="484">
        <v>3094670</v>
      </c>
      <c r="AE19" s="484">
        <f t="shared" si="18"/>
        <v>4394585</v>
      </c>
      <c r="AF19" s="484">
        <v>7489255</v>
      </c>
      <c r="AG19" s="484">
        <f t="shared" si="19"/>
        <v>2216730</v>
      </c>
      <c r="AH19" s="484">
        <v>9705985</v>
      </c>
      <c r="AI19" s="484">
        <f t="shared" si="20"/>
        <v>609580</v>
      </c>
      <c r="AJ19" s="484">
        <v>10315565</v>
      </c>
      <c r="AK19" s="484">
        <f t="shared" si="21"/>
        <v>682365</v>
      </c>
      <c r="AL19" s="484">
        <v>10997930</v>
      </c>
      <c r="AM19" s="484">
        <f t="shared" si="22"/>
        <v>510400</v>
      </c>
      <c r="AN19" s="484">
        <v>11508330</v>
      </c>
      <c r="AO19" s="484">
        <f t="shared" si="23"/>
        <v>544900</v>
      </c>
      <c r="AP19" s="484">
        <v>12053230</v>
      </c>
      <c r="AQ19" s="484">
        <f t="shared" si="24"/>
        <v>4733870</v>
      </c>
      <c r="AR19" s="484">
        <v>16787100</v>
      </c>
    </row>
    <row r="20" spans="1:44" s="486" customFormat="1" ht="14.1" customHeight="1" x14ac:dyDescent="0.25">
      <c r="A20" s="482" t="s">
        <v>185</v>
      </c>
      <c r="B20" s="490" t="s">
        <v>134</v>
      </c>
      <c r="C20" s="484">
        <v>22246796.333333332</v>
      </c>
      <c r="D20" s="484">
        <v>22246796.333333332</v>
      </c>
      <c r="E20" s="484">
        <v>22246796.333333332</v>
      </c>
      <c r="F20" s="484">
        <v>38026469</v>
      </c>
      <c r="G20" s="484">
        <v>16495581</v>
      </c>
      <c r="H20" s="484">
        <v>40425726</v>
      </c>
      <c r="I20" s="484">
        <v>25035936</v>
      </c>
      <c r="J20" s="484">
        <v>19648821</v>
      </c>
      <c r="K20" s="484">
        <v>25755119</v>
      </c>
      <c r="L20" s="484">
        <v>18585898</v>
      </c>
      <c r="M20" s="484">
        <v>34842462</v>
      </c>
      <c r="N20" s="484">
        <v>38876585</v>
      </c>
      <c r="O20" s="485">
        <f t="shared" si="0"/>
        <v>324432986</v>
      </c>
      <c r="Q20" s="520">
        <f t="shared" si="16"/>
        <v>0</v>
      </c>
      <c r="R20" s="520">
        <f t="shared" si="17"/>
        <v>38876585</v>
      </c>
      <c r="S20" s="520">
        <f t="shared" si="1"/>
        <v>-26342106</v>
      </c>
      <c r="T20" s="519">
        <v>298090880</v>
      </c>
      <c r="U20" s="519">
        <f>'1.1.sz.mell.'!E97</f>
        <v>298090880</v>
      </c>
      <c r="V20" s="519">
        <f>'1.1.sz.mell.'!F97</f>
        <v>26342106</v>
      </c>
      <c r="W20" s="519">
        <f>'1.1.sz.mell.'!G97</f>
        <v>324432986</v>
      </c>
      <c r="X20" s="519">
        <f>'1.1.sz.mell.'!H97</f>
        <v>2940500</v>
      </c>
      <c r="Y20" s="519">
        <f t="shared" si="4"/>
        <v>22246796.333333332</v>
      </c>
      <c r="Z20" s="484">
        <v>66740389</v>
      </c>
      <c r="AA20" s="484">
        <f t="shared" si="5"/>
        <v>38026469</v>
      </c>
      <c r="AB20" s="484">
        <v>104766858</v>
      </c>
      <c r="AC20" s="484">
        <f t="shared" si="5"/>
        <v>16495581</v>
      </c>
      <c r="AD20" s="484">
        <v>121262439</v>
      </c>
      <c r="AE20" s="484">
        <f t="shared" si="18"/>
        <v>40425726</v>
      </c>
      <c r="AF20" s="484">
        <v>161688165</v>
      </c>
      <c r="AG20" s="484">
        <f t="shared" si="19"/>
        <v>25035936</v>
      </c>
      <c r="AH20" s="484">
        <v>186724101</v>
      </c>
      <c r="AI20" s="484">
        <f t="shared" si="20"/>
        <v>19648821</v>
      </c>
      <c r="AJ20" s="484">
        <v>206372922</v>
      </c>
      <c r="AK20" s="484">
        <f t="shared" si="21"/>
        <v>25755119</v>
      </c>
      <c r="AL20" s="484">
        <v>232128041</v>
      </c>
      <c r="AM20" s="484">
        <f t="shared" si="22"/>
        <v>18585898</v>
      </c>
      <c r="AN20" s="484">
        <v>250713939</v>
      </c>
      <c r="AO20" s="484">
        <f t="shared" si="23"/>
        <v>34842462</v>
      </c>
      <c r="AP20" s="484">
        <v>285556401</v>
      </c>
      <c r="AQ20" s="484">
        <f t="shared" si="24"/>
        <v>20232112</v>
      </c>
      <c r="AR20" s="484">
        <v>305788513</v>
      </c>
    </row>
    <row r="21" spans="1:44" s="486" customFormat="1" ht="14.1" customHeight="1" x14ac:dyDescent="0.25">
      <c r="A21" s="482" t="s">
        <v>188</v>
      </c>
      <c r="B21" s="490" t="s">
        <v>135</v>
      </c>
      <c r="C21" s="484">
        <v>4532702.333333333</v>
      </c>
      <c r="D21" s="484">
        <v>4532702.333333333</v>
      </c>
      <c r="E21" s="484">
        <v>4532702.333333333</v>
      </c>
      <c r="F21" s="484">
        <v>15818375</v>
      </c>
      <c r="G21" s="484">
        <v>1249441</v>
      </c>
      <c r="H21" s="484">
        <v>80527597</v>
      </c>
      <c r="I21" s="484">
        <v>7749092</v>
      </c>
      <c r="J21" s="484">
        <v>60931777</v>
      </c>
      <c r="K21" s="484">
        <v>14356274</v>
      </c>
      <c r="L21" s="484">
        <v>113703611</v>
      </c>
      <c r="M21" s="484">
        <v>14581532</v>
      </c>
      <c r="N21" s="484">
        <v>2060444554</v>
      </c>
      <c r="O21" s="485">
        <f t="shared" si="0"/>
        <v>2382960360</v>
      </c>
      <c r="Q21" s="520">
        <f t="shared" si="16"/>
        <v>0</v>
      </c>
      <c r="R21" s="520">
        <f t="shared" si="17"/>
        <v>2060444554</v>
      </c>
      <c r="S21" s="520">
        <f t="shared" si="1"/>
        <v>-7763066</v>
      </c>
      <c r="T21" s="519">
        <v>2375197294</v>
      </c>
      <c r="U21" s="519">
        <f>'1.1.sz.mell.'!E103</f>
        <v>2376070377</v>
      </c>
      <c r="V21" s="519">
        <f>'1.1.sz.mell.'!F103</f>
        <v>6889983</v>
      </c>
      <c r="W21" s="519">
        <f>'1.1.sz.mell.'!G103</f>
        <v>2382960360</v>
      </c>
      <c r="X21" s="519">
        <f>'1.1.sz.mell.'!H103</f>
        <v>17250000</v>
      </c>
      <c r="Y21" s="519">
        <f t="shared" si="4"/>
        <v>4532702.333333333</v>
      </c>
      <c r="Z21" s="484">
        <v>13598107</v>
      </c>
      <c r="AA21" s="484">
        <f t="shared" si="5"/>
        <v>15818375</v>
      </c>
      <c r="AB21" s="484">
        <v>29416482</v>
      </c>
      <c r="AC21" s="484">
        <f t="shared" si="5"/>
        <v>1249441</v>
      </c>
      <c r="AD21" s="484">
        <v>30665923</v>
      </c>
      <c r="AE21" s="484">
        <f t="shared" si="18"/>
        <v>80527597</v>
      </c>
      <c r="AF21" s="484">
        <v>111193520</v>
      </c>
      <c r="AG21" s="484">
        <f t="shared" si="19"/>
        <v>7749092</v>
      </c>
      <c r="AH21" s="484">
        <v>118942612</v>
      </c>
      <c r="AI21" s="484">
        <f t="shared" si="20"/>
        <v>60931777</v>
      </c>
      <c r="AJ21" s="484">
        <v>179874389</v>
      </c>
      <c r="AK21" s="484">
        <f t="shared" si="21"/>
        <v>14356274</v>
      </c>
      <c r="AL21" s="484">
        <v>194230663</v>
      </c>
      <c r="AM21" s="484">
        <f t="shared" si="22"/>
        <v>113703611</v>
      </c>
      <c r="AN21" s="484">
        <v>307934274</v>
      </c>
      <c r="AO21" s="484">
        <f t="shared" si="23"/>
        <v>14581532</v>
      </c>
      <c r="AP21" s="484">
        <v>322515806</v>
      </c>
      <c r="AQ21" s="484">
        <f t="shared" si="24"/>
        <v>224097442</v>
      </c>
      <c r="AR21" s="484">
        <v>546613248</v>
      </c>
    </row>
    <row r="22" spans="1:44" s="486" customFormat="1" x14ac:dyDescent="0.25">
      <c r="A22" s="482" t="s">
        <v>191</v>
      </c>
      <c r="B22" s="483" t="s">
        <v>137</v>
      </c>
      <c r="C22" s="484">
        <v>123739206.66666667</v>
      </c>
      <c r="D22" s="484">
        <v>123739206.66666667</v>
      </c>
      <c r="E22" s="484">
        <v>123739206.66666667</v>
      </c>
      <c r="F22" s="484">
        <v>90075414</v>
      </c>
      <c r="G22" s="484">
        <v>62725902</v>
      </c>
      <c r="H22" s="484">
        <v>37679034</v>
      </c>
      <c r="I22" s="484">
        <v>74077184</v>
      </c>
      <c r="J22" s="484">
        <v>81125268</v>
      </c>
      <c r="K22" s="484">
        <v>116993316</v>
      </c>
      <c r="L22" s="484">
        <v>6817822</v>
      </c>
      <c r="M22" s="484">
        <v>67238831</v>
      </c>
      <c r="N22" s="484">
        <v>80014242</v>
      </c>
      <c r="O22" s="485">
        <f t="shared" si="0"/>
        <v>987964633</v>
      </c>
      <c r="Q22" s="520">
        <f t="shared" si="16"/>
        <v>0</v>
      </c>
      <c r="R22" s="520">
        <f t="shared" si="17"/>
        <v>80014242</v>
      </c>
      <c r="S22" s="520">
        <f t="shared" si="1"/>
        <v>11875542</v>
      </c>
      <c r="T22" s="519">
        <v>999840175</v>
      </c>
      <c r="U22" s="519">
        <f>'1.1.sz.mell.'!E105</f>
        <v>999840175</v>
      </c>
      <c r="V22" s="519">
        <f>'1.1.sz.mell.'!F105</f>
        <v>-11875542</v>
      </c>
      <c r="W22" s="519">
        <f>'1.1.sz.mell.'!G105</f>
        <v>987964633</v>
      </c>
      <c r="X22" s="519">
        <f>'1.1.sz.mell.'!H105</f>
        <v>17840000</v>
      </c>
      <c r="Y22" s="519">
        <f t="shared" si="4"/>
        <v>123739206.66666667</v>
      </c>
      <c r="Z22" s="484">
        <v>371217620</v>
      </c>
      <c r="AA22" s="484">
        <f t="shared" si="5"/>
        <v>90075414</v>
      </c>
      <c r="AB22" s="484">
        <v>461293034</v>
      </c>
      <c r="AC22" s="484">
        <f t="shared" si="5"/>
        <v>62725902</v>
      </c>
      <c r="AD22" s="484">
        <v>524018936</v>
      </c>
      <c r="AE22" s="484">
        <f t="shared" si="18"/>
        <v>37679034</v>
      </c>
      <c r="AF22" s="484">
        <v>561697970</v>
      </c>
      <c r="AG22" s="484">
        <f t="shared" si="19"/>
        <v>74077184</v>
      </c>
      <c r="AH22" s="484">
        <v>635775154</v>
      </c>
      <c r="AI22" s="484">
        <f t="shared" si="20"/>
        <v>81125268</v>
      </c>
      <c r="AJ22" s="484">
        <v>716900422</v>
      </c>
      <c r="AK22" s="484">
        <f t="shared" si="21"/>
        <v>116993316</v>
      </c>
      <c r="AL22" s="484">
        <v>833893738</v>
      </c>
      <c r="AM22" s="484">
        <f t="shared" si="22"/>
        <v>6817822</v>
      </c>
      <c r="AN22" s="484">
        <v>840711560</v>
      </c>
      <c r="AO22" s="484">
        <f t="shared" si="23"/>
        <v>67238831</v>
      </c>
      <c r="AP22" s="484">
        <v>907950391</v>
      </c>
      <c r="AQ22" s="484">
        <f t="shared" si="24"/>
        <v>39164849</v>
      </c>
      <c r="AR22" s="484">
        <v>947115240</v>
      </c>
    </row>
    <row r="23" spans="1:44" s="486" customFormat="1" ht="14.1" customHeight="1" x14ac:dyDescent="0.25">
      <c r="A23" s="482" t="s">
        <v>194</v>
      </c>
      <c r="B23" s="490" t="s">
        <v>139</v>
      </c>
      <c r="C23" s="484">
        <v>0</v>
      </c>
      <c r="D23" s="484">
        <v>0</v>
      </c>
      <c r="E23" s="484">
        <v>0</v>
      </c>
      <c r="F23" s="484">
        <v>0</v>
      </c>
      <c r="G23" s="484">
        <v>200000</v>
      </c>
      <c r="H23" s="484">
        <v>2800000</v>
      </c>
      <c r="I23" s="484">
        <v>0</v>
      </c>
      <c r="J23" s="484">
        <v>0</v>
      </c>
      <c r="K23" s="484">
        <v>200000</v>
      </c>
      <c r="L23" s="484">
        <v>0</v>
      </c>
      <c r="M23" s="484">
        <v>0</v>
      </c>
      <c r="N23" s="484">
        <v>800000</v>
      </c>
      <c r="O23" s="485">
        <f t="shared" si="0"/>
        <v>4000000</v>
      </c>
      <c r="Q23" s="520">
        <f t="shared" si="16"/>
        <v>0</v>
      </c>
      <c r="R23" s="520">
        <f t="shared" si="17"/>
        <v>800000</v>
      </c>
      <c r="S23" s="520">
        <f t="shared" si="1"/>
        <v>0</v>
      </c>
      <c r="T23" s="519">
        <v>4000000</v>
      </c>
      <c r="U23" s="519">
        <f>'1.1.sz.mell.'!E107</f>
        <v>4000000</v>
      </c>
      <c r="V23" s="519">
        <f>'1.1.sz.mell.'!F107</f>
        <v>0</v>
      </c>
      <c r="W23" s="519">
        <f>'1.1.sz.mell.'!G107</f>
        <v>4000000</v>
      </c>
      <c r="X23" s="519">
        <f>'1.1.sz.mell.'!H107</f>
        <v>0</v>
      </c>
      <c r="Y23" s="519">
        <f t="shared" si="4"/>
        <v>0</v>
      </c>
      <c r="Z23" s="484"/>
      <c r="AA23" s="484">
        <f t="shared" si="5"/>
        <v>0</v>
      </c>
      <c r="AB23" s="484"/>
      <c r="AC23" s="484">
        <f t="shared" si="5"/>
        <v>200000</v>
      </c>
      <c r="AD23" s="484">
        <v>200000</v>
      </c>
      <c r="AE23" s="484">
        <f t="shared" si="18"/>
        <v>2800000</v>
      </c>
      <c r="AF23" s="484">
        <v>3000000</v>
      </c>
      <c r="AG23" s="484">
        <f t="shared" si="19"/>
        <v>0</v>
      </c>
      <c r="AH23" s="484">
        <v>3000000</v>
      </c>
      <c r="AI23" s="484">
        <f t="shared" si="20"/>
        <v>0</v>
      </c>
      <c r="AJ23" s="484">
        <v>3000000</v>
      </c>
      <c r="AK23" s="484">
        <f t="shared" si="21"/>
        <v>200000</v>
      </c>
      <c r="AL23" s="484">
        <v>3200000</v>
      </c>
      <c r="AM23" s="484">
        <f t="shared" si="22"/>
        <v>0</v>
      </c>
      <c r="AN23" s="484">
        <v>3200000</v>
      </c>
      <c r="AO23" s="484">
        <f t="shared" si="23"/>
        <v>0</v>
      </c>
      <c r="AP23" s="484">
        <v>3200000</v>
      </c>
      <c r="AQ23" s="484">
        <f t="shared" si="24"/>
        <v>0</v>
      </c>
      <c r="AR23" s="484">
        <v>3200000</v>
      </c>
    </row>
    <row r="24" spans="1:44" s="486" customFormat="1" ht="14.1" customHeight="1" x14ac:dyDescent="0.25">
      <c r="A24" s="482" t="s">
        <v>197</v>
      </c>
      <c r="B24" s="490" t="s">
        <v>170</v>
      </c>
      <c r="C24" s="484">
        <v>0</v>
      </c>
      <c r="D24" s="484">
        <v>0</v>
      </c>
      <c r="E24" s="484">
        <v>0</v>
      </c>
      <c r="F24" s="484">
        <v>0</v>
      </c>
      <c r="G24" s="484">
        <v>0</v>
      </c>
      <c r="H24" s="484">
        <v>0</v>
      </c>
      <c r="I24" s="484">
        <v>0</v>
      </c>
      <c r="J24" s="484">
        <v>0</v>
      </c>
      <c r="K24" s="484">
        <v>0</v>
      </c>
      <c r="L24" s="484">
        <v>0</v>
      </c>
      <c r="M24" s="484">
        <v>0</v>
      </c>
      <c r="N24" s="484">
        <v>375176473</v>
      </c>
      <c r="O24" s="485">
        <f t="shared" si="0"/>
        <v>375176473</v>
      </c>
      <c r="Q24" s="520">
        <f t="shared" si="16"/>
        <v>0</v>
      </c>
      <c r="R24" s="520">
        <f t="shared" si="17"/>
        <v>375176473</v>
      </c>
      <c r="S24" s="520">
        <f t="shared" si="1"/>
        <v>-20728305</v>
      </c>
      <c r="T24" s="519">
        <v>354448168</v>
      </c>
      <c r="U24" s="519">
        <f>'1.1.sz.mell.'!E98</f>
        <v>355570085</v>
      </c>
      <c r="V24" s="519">
        <f>'1.1.sz.mell.'!F98</f>
        <v>19606388</v>
      </c>
      <c r="W24" s="519">
        <f>'1.1.sz.mell.'!G98</f>
        <v>375176473</v>
      </c>
      <c r="X24" s="519">
        <f>'1.1.sz.mell.'!H98</f>
        <v>41836417</v>
      </c>
      <c r="Y24" s="519">
        <f t="shared" si="4"/>
        <v>0</v>
      </c>
      <c r="Z24" s="484"/>
      <c r="AA24" s="484">
        <f t="shared" si="5"/>
        <v>0</v>
      </c>
      <c r="AB24" s="484"/>
      <c r="AC24" s="484">
        <f t="shared" si="5"/>
        <v>0</v>
      </c>
      <c r="AD24" s="484"/>
      <c r="AE24" s="484">
        <f t="shared" si="18"/>
        <v>0</v>
      </c>
      <c r="AF24" s="484"/>
      <c r="AG24" s="484">
        <f t="shared" si="19"/>
        <v>0</v>
      </c>
      <c r="AH24" s="484"/>
      <c r="AI24" s="484">
        <f t="shared" si="20"/>
        <v>0</v>
      </c>
      <c r="AJ24" s="484"/>
      <c r="AK24" s="484">
        <f t="shared" si="21"/>
        <v>0</v>
      </c>
      <c r="AL24" s="484"/>
      <c r="AM24" s="484">
        <f t="shared" si="22"/>
        <v>0</v>
      </c>
      <c r="AN24" s="484"/>
      <c r="AO24" s="484">
        <f t="shared" si="23"/>
        <v>0</v>
      </c>
      <c r="AP24" s="484"/>
      <c r="AQ24" s="484">
        <f t="shared" si="24"/>
        <v>0</v>
      </c>
      <c r="AR24" s="484"/>
    </row>
    <row r="25" spans="1:44" s="486" customFormat="1" ht="14.1" customHeight="1" x14ac:dyDescent="0.25">
      <c r="A25" s="482" t="s">
        <v>199</v>
      </c>
      <c r="B25" s="490" t="s">
        <v>544</v>
      </c>
      <c r="C25" s="484">
        <v>0</v>
      </c>
      <c r="D25" s="484">
        <v>0</v>
      </c>
      <c r="E25" s="484">
        <v>0</v>
      </c>
      <c r="F25" s="484">
        <v>0</v>
      </c>
      <c r="G25" s="484"/>
      <c r="H25" s="484"/>
      <c r="I25" s="484"/>
      <c r="J25" s="484"/>
      <c r="K25" s="484"/>
      <c r="L25" s="484"/>
      <c r="M25" s="484"/>
      <c r="N25" s="484"/>
      <c r="O25" s="485">
        <f>SUM(C25:N25)</f>
        <v>0</v>
      </c>
      <c r="Q25" s="520">
        <f t="shared" si="16"/>
        <v>0</v>
      </c>
      <c r="R25" s="520">
        <f t="shared" si="17"/>
        <v>0</v>
      </c>
      <c r="S25" s="520">
        <f t="shared" si="1"/>
        <v>0</v>
      </c>
      <c r="T25" s="519"/>
      <c r="U25" s="519"/>
      <c r="V25" s="519"/>
      <c r="W25" s="519"/>
      <c r="X25" s="519"/>
      <c r="Y25" s="519">
        <f t="shared" si="4"/>
        <v>63645900.666666664</v>
      </c>
      <c r="Z25" s="484">
        <v>190937702</v>
      </c>
      <c r="AA25" s="484">
        <f t="shared" si="5"/>
        <v>68723429</v>
      </c>
      <c r="AB25" s="484">
        <v>259661131</v>
      </c>
      <c r="AC25" s="484">
        <f t="shared" si="5"/>
        <v>70934061</v>
      </c>
      <c r="AD25" s="484">
        <v>330595192</v>
      </c>
      <c r="AE25" s="484">
        <f t="shared" si="18"/>
        <v>67672598</v>
      </c>
      <c r="AF25" s="484">
        <v>398267790</v>
      </c>
      <c r="AG25" s="484">
        <f t="shared" si="19"/>
        <v>74558095</v>
      </c>
      <c r="AH25" s="484">
        <v>472825885</v>
      </c>
      <c r="AI25" s="484">
        <f t="shared" si="20"/>
        <v>63064087</v>
      </c>
      <c r="AJ25" s="484">
        <v>535889972</v>
      </c>
      <c r="AK25" s="484">
        <f t="shared" si="21"/>
        <v>57392224</v>
      </c>
      <c r="AL25" s="484">
        <v>593282196</v>
      </c>
      <c r="AM25" s="484">
        <f t="shared" si="22"/>
        <v>68532131</v>
      </c>
      <c r="AN25" s="484">
        <v>661814327</v>
      </c>
      <c r="AO25" s="484">
        <f t="shared" si="23"/>
        <v>76471016</v>
      </c>
      <c r="AP25" s="484">
        <v>738285343</v>
      </c>
      <c r="AQ25" s="484">
        <f t="shared" si="24"/>
        <v>93683355</v>
      </c>
      <c r="AR25" s="484">
        <v>831968698</v>
      </c>
    </row>
    <row r="26" spans="1:44" s="486" customFormat="1" ht="14.1" customHeight="1" thickBot="1" x14ac:dyDescent="0.3">
      <c r="A26" s="508" t="s">
        <v>202</v>
      </c>
      <c r="B26" s="490" t="s">
        <v>294</v>
      </c>
      <c r="C26" s="484">
        <v>887066.66666666663</v>
      </c>
      <c r="D26" s="484">
        <v>887066.66666666663</v>
      </c>
      <c r="E26" s="484">
        <v>887066.66666666663</v>
      </c>
      <c r="F26" s="484">
        <v>0</v>
      </c>
      <c r="G26" s="484">
        <v>30030251</v>
      </c>
      <c r="H26" s="484">
        <v>2661200</v>
      </c>
      <c r="I26" s="484">
        <v>0</v>
      </c>
      <c r="J26" s="484">
        <v>0</v>
      </c>
      <c r="K26" s="484">
        <v>2661200</v>
      </c>
      <c r="L26" s="484">
        <v>0</v>
      </c>
      <c r="M26" s="484">
        <v>0</v>
      </c>
      <c r="N26" s="484">
        <v>2661400</v>
      </c>
      <c r="O26" s="485">
        <f t="shared" si="0"/>
        <v>40675251</v>
      </c>
      <c r="Q26" s="520">
        <f t="shared" si="16"/>
        <v>0</v>
      </c>
      <c r="R26" s="520">
        <f t="shared" si="17"/>
        <v>2661400</v>
      </c>
      <c r="S26" s="520">
        <f t="shared" si="1"/>
        <v>0</v>
      </c>
      <c r="T26" s="519">
        <v>40675251</v>
      </c>
      <c r="U26" s="519">
        <f>'1.1.sz.mell.'!E134</f>
        <v>40675251</v>
      </c>
      <c r="V26" s="519">
        <f>'1.1.sz.mell.'!F134</f>
        <v>0</v>
      </c>
      <c r="W26" s="519">
        <f>'1.1.sz.mell.'!G134</f>
        <v>40675251</v>
      </c>
      <c r="X26" s="519">
        <f>'1.1.sz.mell.'!H134</f>
        <v>0</v>
      </c>
      <c r="Y26" s="519">
        <f t="shared" si="4"/>
        <v>887066.66666666663</v>
      </c>
      <c r="Z26" s="484">
        <v>2661200</v>
      </c>
      <c r="AA26" s="484">
        <f t="shared" si="5"/>
        <v>0</v>
      </c>
      <c r="AB26" s="484">
        <v>2661200</v>
      </c>
      <c r="AC26" s="484">
        <f t="shared" si="5"/>
        <v>30030251</v>
      </c>
      <c r="AD26" s="484">
        <v>32691451</v>
      </c>
      <c r="AE26" s="484">
        <f t="shared" si="18"/>
        <v>2661200</v>
      </c>
      <c r="AF26" s="484">
        <v>35352651</v>
      </c>
      <c r="AG26" s="484">
        <f t="shared" si="19"/>
        <v>0</v>
      </c>
      <c r="AH26" s="484">
        <v>35352651</v>
      </c>
      <c r="AI26" s="484">
        <f t="shared" si="20"/>
        <v>0</v>
      </c>
      <c r="AJ26" s="484">
        <v>35352651</v>
      </c>
      <c r="AK26" s="484">
        <f t="shared" si="21"/>
        <v>2661200</v>
      </c>
      <c r="AL26" s="484">
        <v>38013851</v>
      </c>
      <c r="AM26" s="484">
        <f t="shared" si="22"/>
        <v>0</v>
      </c>
      <c r="AN26" s="484">
        <v>38013851</v>
      </c>
      <c r="AO26" s="484">
        <f t="shared" si="23"/>
        <v>0</v>
      </c>
      <c r="AP26" s="484">
        <v>38013851</v>
      </c>
      <c r="AQ26" s="484">
        <f t="shared" si="24"/>
        <v>2661200</v>
      </c>
      <c r="AR26" s="484">
        <v>40675051</v>
      </c>
    </row>
    <row r="27" spans="1:44" s="477" customFormat="1" ht="15.95" customHeight="1" thickBot="1" x14ac:dyDescent="0.3">
      <c r="A27" s="511" t="s">
        <v>205</v>
      </c>
      <c r="B27" s="507" t="s">
        <v>545</v>
      </c>
      <c r="C27" s="492">
        <f t="shared" ref="C27:N27" si="25">SUM(C16:C26)</f>
        <v>262620514.99999997</v>
      </c>
      <c r="D27" s="492">
        <f t="shared" si="25"/>
        <v>262620514.99999997</v>
      </c>
      <c r="E27" s="492">
        <f t="shared" si="25"/>
        <v>262620514.99999997</v>
      </c>
      <c r="F27" s="492">
        <f t="shared" si="25"/>
        <v>285973892</v>
      </c>
      <c r="G27" s="492">
        <f t="shared" si="25"/>
        <v>242503203</v>
      </c>
      <c r="H27" s="492">
        <f t="shared" si="25"/>
        <v>340156535</v>
      </c>
      <c r="I27" s="492">
        <f t="shared" si="25"/>
        <v>212199793</v>
      </c>
      <c r="J27" s="492">
        <f t="shared" si="25"/>
        <v>262989879</v>
      </c>
      <c r="K27" s="492">
        <f t="shared" si="25"/>
        <v>278358716</v>
      </c>
      <c r="L27" s="492">
        <f t="shared" si="25"/>
        <v>293521650</v>
      </c>
      <c r="M27" s="492">
        <f t="shared" si="25"/>
        <v>261871265</v>
      </c>
      <c r="N27" s="492">
        <f t="shared" si="25"/>
        <v>2847192619</v>
      </c>
      <c r="O27" s="493">
        <f t="shared" si="0"/>
        <v>5812629097</v>
      </c>
      <c r="S27" s="520">
        <f t="shared" si="1"/>
        <v>-5812629097</v>
      </c>
      <c r="T27" s="519"/>
      <c r="U27" s="519"/>
      <c r="V27" s="519"/>
      <c r="W27" s="519"/>
      <c r="X27" s="519"/>
      <c r="Y27" s="519"/>
      <c r="Z27" s="492">
        <f>SUM(Z16:Z26)</f>
        <v>978799247</v>
      </c>
      <c r="AA27" s="492">
        <f t="shared" si="5"/>
        <v>354697321</v>
      </c>
      <c r="AB27" s="492">
        <f>SUM(AB16:AB26)</f>
        <v>1333496568</v>
      </c>
      <c r="AC27" s="492">
        <f t="shared" ref="AC27:AR27" si="26">SUM(AC16:AC26)</f>
        <v>313437264</v>
      </c>
      <c r="AD27" s="492">
        <f t="shared" si="26"/>
        <v>1646933832</v>
      </c>
      <c r="AE27" s="492">
        <f t="shared" si="26"/>
        <v>407829133</v>
      </c>
      <c r="AF27" s="492">
        <f t="shared" si="26"/>
        <v>2054762965</v>
      </c>
      <c r="AG27" s="492">
        <f t="shared" si="26"/>
        <v>286757888</v>
      </c>
      <c r="AH27" s="492">
        <f t="shared" si="26"/>
        <v>2341520853</v>
      </c>
      <c r="AI27" s="492">
        <f t="shared" si="26"/>
        <v>326053966</v>
      </c>
      <c r="AJ27" s="492">
        <f t="shared" si="26"/>
        <v>2667574819</v>
      </c>
      <c r="AK27" s="492">
        <f t="shared" si="26"/>
        <v>335750940</v>
      </c>
      <c r="AL27" s="492">
        <f t="shared" si="26"/>
        <v>3003325759</v>
      </c>
      <c r="AM27" s="492">
        <f t="shared" si="26"/>
        <v>362053781</v>
      </c>
      <c r="AN27" s="492">
        <f t="shared" si="26"/>
        <v>3365379540</v>
      </c>
      <c r="AO27" s="492">
        <f t="shared" si="26"/>
        <v>338342281</v>
      </c>
      <c r="AP27" s="492">
        <f t="shared" si="26"/>
        <v>3703721821</v>
      </c>
      <c r="AQ27" s="492">
        <f t="shared" si="26"/>
        <v>562380980</v>
      </c>
      <c r="AR27" s="492">
        <f t="shared" si="26"/>
        <v>4266102801</v>
      </c>
    </row>
    <row r="28" spans="1:44" ht="16.5" thickBot="1" x14ac:dyDescent="0.3">
      <c r="A28" s="512" t="s">
        <v>208</v>
      </c>
      <c r="B28" s="510" t="s">
        <v>546</v>
      </c>
      <c r="C28" s="498">
        <f t="shared" ref="C28:O28" si="27">C14-C27</f>
        <v>-87782988.666666627</v>
      </c>
      <c r="D28" s="498">
        <f t="shared" si="27"/>
        <v>-87782988.666666627</v>
      </c>
      <c r="E28" s="498">
        <f t="shared" si="27"/>
        <v>-87756988.666666627</v>
      </c>
      <c r="F28" s="498">
        <f t="shared" si="27"/>
        <v>-174077058</v>
      </c>
      <c r="G28" s="498">
        <f t="shared" si="27"/>
        <v>-94582234</v>
      </c>
      <c r="H28" s="498">
        <f t="shared" si="27"/>
        <v>1460265545</v>
      </c>
      <c r="I28" s="498">
        <f t="shared" si="27"/>
        <v>-110691065</v>
      </c>
      <c r="J28" s="498">
        <f t="shared" si="27"/>
        <v>757705970</v>
      </c>
      <c r="K28" s="498">
        <f t="shared" si="27"/>
        <v>130654170</v>
      </c>
      <c r="L28" s="498">
        <f t="shared" si="27"/>
        <v>-164317167</v>
      </c>
      <c r="M28" s="498">
        <f t="shared" si="27"/>
        <v>-103091379</v>
      </c>
      <c r="N28" s="498">
        <f t="shared" si="27"/>
        <v>-1438543816</v>
      </c>
      <c r="O28" s="499">
        <f t="shared" si="27"/>
        <v>0</v>
      </c>
      <c r="S28" s="520">
        <f t="shared" si="1"/>
        <v>5737566440</v>
      </c>
      <c r="T28" s="519">
        <v>5737566440</v>
      </c>
      <c r="U28" s="519">
        <f t="shared" ref="U28:X28" si="28">SUM(U16:U26)</f>
        <v>5744575596</v>
      </c>
      <c r="V28" s="519">
        <f t="shared" si="28"/>
        <v>68053501</v>
      </c>
      <c r="W28" s="519">
        <f>SUM(W16:W26)</f>
        <v>5812629097</v>
      </c>
      <c r="X28" s="519">
        <f t="shared" si="28"/>
        <v>905783921</v>
      </c>
      <c r="Z28" s="498">
        <f>Z14-Z27</f>
        <v>-454260668</v>
      </c>
      <c r="AA28" s="498">
        <f t="shared" si="5"/>
        <v>-242800487</v>
      </c>
      <c r="AB28" s="498">
        <f>AB14-AB27</f>
        <v>-697061155</v>
      </c>
      <c r="AC28" s="498">
        <f t="shared" ref="AC28" si="29">AD28-AB28</f>
        <v>-165516295</v>
      </c>
      <c r="AD28" s="498">
        <f t="shared" ref="AD28" si="30">AD14-AD27</f>
        <v>-862577450</v>
      </c>
      <c r="AE28" s="498">
        <f t="shared" ref="AE28" si="31">AF28-AD28</f>
        <v>1392592947</v>
      </c>
      <c r="AF28" s="498">
        <f t="shared" ref="AF28" si="32">AF14-AF27</f>
        <v>530015497</v>
      </c>
      <c r="AG28" s="498">
        <f t="shared" ref="AG28" si="33">AH28-AF28</f>
        <v>-185249160</v>
      </c>
      <c r="AH28" s="498">
        <f t="shared" ref="AH28" si="34">AH14-AH27</f>
        <v>344766337</v>
      </c>
      <c r="AI28" s="498">
        <f t="shared" ref="AI28" si="35">AJ28-AH28</f>
        <v>694641883</v>
      </c>
      <c r="AJ28" s="498">
        <f t="shared" ref="AJ28" si="36">AJ14-AJ27</f>
        <v>1039408220</v>
      </c>
      <c r="AK28" s="498">
        <f t="shared" ref="AK28" si="37">AL28-AJ28</f>
        <v>73261946</v>
      </c>
      <c r="AL28" s="498">
        <f t="shared" ref="AL28" si="38">AL14-AL27</f>
        <v>1112670166</v>
      </c>
      <c r="AM28" s="498">
        <f t="shared" ref="AM28" si="39">AN28-AL28</f>
        <v>-232849298</v>
      </c>
      <c r="AN28" s="498">
        <f t="shared" ref="AN28" si="40">AN14-AN27</f>
        <v>879820868</v>
      </c>
      <c r="AO28" s="498">
        <f t="shared" ref="AO28" si="41">AP28-AN28</f>
        <v>-179562395</v>
      </c>
      <c r="AP28" s="498">
        <f t="shared" ref="AP28" si="42">AP14-AP27</f>
        <v>700258473</v>
      </c>
      <c r="AQ28" s="498">
        <f t="shared" ref="AQ28" si="43">AR28-AP28</f>
        <v>-181213666</v>
      </c>
      <c r="AR28" s="498">
        <f t="shared" ref="AR28" si="44">AR14-AR27</f>
        <v>519044807</v>
      </c>
    </row>
    <row r="29" spans="1:44" x14ac:dyDescent="0.25">
      <c r="A29" s="500"/>
    </row>
    <row r="30" spans="1:44" x14ac:dyDescent="0.25">
      <c r="B30" s="501"/>
      <c r="C30" s="502"/>
      <c r="D30" s="502"/>
      <c r="O30" s="470"/>
    </row>
    <row r="31" spans="1:44" x14ac:dyDescent="0.25">
      <c r="O31" s="470"/>
    </row>
    <row r="32" spans="1:44" x14ac:dyDescent="0.25">
      <c r="O32" s="470"/>
      <c r="Z32" s="832">
        <f t="shared" ref="Z32:AD32" si="45">SUM(Z25:Z26)</f>
        <v>193598902</v>
      </c>
      <c r="AA32" s="832">
        <f t="shared" si="45"/>
        <v>68723429</v>
      </c>
      <c r="AB32" s="832">
        <f t="shared" si="45"/>
        <v>262322331</v>
      </c>
      <c r="AC32" s="832">
        <f t="shared" si="45"/>
        <v>100964312</v>
      </c>
      <c r="AD32" s="832">
        <f t="shared" si="45"/>
        <v>363286643</v>
      </c>
      <c r="AE32" s="832">
        <f>SUM(AE25:AE26)</f>
        <v>70333798</v>
      </c>
      <c r="AF32" s="832">
        <f t="shared" ref="AF32:AQ32" si="46">SUM(AF25:AF26)</f>
        <v>433620441</v>
      </c>
      <c r="AG32" s="832">
        <f t="shared" si="46"/>
        <v>74558095</v>
      </c>
      <c r="AH32" s="832">
        <f t="shared" si="46"/>
        <v>508178536</v>
      </c>
      <c r="AI32" s="832">
        <f t="shared" si="46"/>
        <v>63064087</v>
      </c>
      <c r="AJ32" s="832">
        <f t="shared" si="46"/>
        <v>571242623</v>
      </c>
      <c r="AK32" s="832">
        <f t="shared" si="46"/>
        <v>60053424</v>
      </c>
      <c r="AL32" s="832">
        <f t="shared" si="46"/>
        <v>631296047</v>
      </c>
      <c r="AM32" s="832">
        <f t="shared" si="46"/>
        <v>68532131</v>
      </c>
      <c r="AN32" s="832">
        <f t="shared" si="46"/>
        <v>699828178</v>
      </c>
      <c r="AO32" s="832">
        <f t="shared" si="46"/>
        <v>76471016</v>
      </c>
      <c r="AP32" s="832">
        <f t="shared" si="46"/>
        <v>776299194</v>
      </c>
      <c r="AQ32" s="832">
        <f t="shared" si="46"/>
        <v>96344555</v>
      </c>
    </row>
    <row r="33" spans="15:15" x14ac:dyDescent="0.25">
      <c r="O33" s="470"/>
    </row>
    <row r="34" spans="15:15" x14ac:dyDescent="0.25">
      <c r="O34" s="470"/>
    </row>
    <row r="35" spans="15:15" x14ac:dyDescent="0.25">
      <c r="O35" s="470"/>
    </row>
    <row r="36" spans="15:15" x14ac:dyDescent="0.25">
      <c r="O36" s="470"/>
    </row>
    <row r="37" spans="15:15" x14ac:dyDescent="0.25">
      <c r="O37" s="470"/>
    </row>
    <row r="38" spans="15:15" x14ac:dyDescent="0.25">
      <c r="O38" s="470"/>
    </row>
    <row r="39" spans="15:15" x14ac:dyDescent="0.25">
      <c r="O39" s="470"/>
    </row>
    <row r="40" spans="15:15" x14ac:dyDescent="0.25">
      <c r="O40" s="470"/>
    </row>
    <row r="41" spans="15:15" x14ac:dyDescent="0.25">
      <c r="O41" s="470"/>
    </row>
    <row r="42" spans="15:15" x14ac:dyDescent="0.25">
      <c r="O42" s="470"/>
    </row>
    <row r="43" spans="15:15" x14ac:dyDescent="0.25">
      <c r="O43" s="470"/>
    </row>
    <row r="44" spans="15:15" x14ac:dyDescent="0.25">
      <c r="O44" s="470"/>
    </row>
    <row r="45" spans="15:15" x14ac:dyDescent="0.25">
      <c r="O45" s="470"/>
    </row>
    <row r="46" spans="15:15" x14ac:dyDescent="0.25">
      <c r="O46" s="470"/>
    </row>
    <row r="47" spans="15:15" x14ac:dyDescent="0.25">
      <c r="O47" s="470"/>
    </row>
    <row r="48" spans="15:15" x14ac:dyDescent="0.25">
      <c r="O48" s="470"/>
    </row>
    <row r="49" spans="15:15" x14ac:dyDescent="0.25">
      <c r="O49" s="470"/>
    </row>
    <row r="50" spans="15:15" x14ac:dyDescent="0.25">
      <c r="O50" s="470"/>
    </row>
    <row r="51" spans="15:15" x14ac:dyDescent="0.25">
      <c r="O51" s="470"/>
    </row>
    <row r="52" spans="15:15" x14ac:dyDescent="0.25">
      <c r="O52" s="470"/>
    </row>
    <row r="53" spans="15:15" x14ac:dyDescent="0.25">
      <c r="O53" s="470"/>
    </row>
    <row r="54" spans="15:15" x14ac:dyDescent="0.25">
      <c r="O54" s="470"/>
    </row>
    <row r="55" spans="15:15" x14ac:dyDescent="0.25">
      <c r="O55" s="470"/>
    </row>
    <row r="56" spans="15:15" x14ac:dyDescent="0.25">
      <c r="O56" s="470"/>
    </row>
    <row r="57" spans="15:15" x14ac:dyDescent="0.25">
      <c r="O57" s="470"/>
    </row>
    <row r="58" spans="15:15" x14ac:dyDescent="0.25">
      <c r="O58" s="470"/>
    </row>
    <row r="59" spans="15:15" x14ac:dyDescent="0.25">
      <c r="O59" s="470"/>
    </row>
    <row r="60" spans="15:15" x14ac:dyDescent="0.25">
      <c r="O60" s="470"/>
    </row>
    <row r="61" spans="15:15" x14ac:dyDescent="0.25">
      <c r="O61" s="470"/>
    </row>
    <row r="62" spans="15:15" x14ac:dyDescent="0.25">
      <c r="O62" s="470"/>
    </row>
    <row r="63" spans="15:15" x14ac:dyDescent="0.25">
      <c r="O63" s="470"/>
    </row>
    <row r="64" spans="15:15" x14ac:dyDescent="0.25">
      <c r="O64" s="470"/>
    </row>
    <row r="65" spans="15:15" x14ac:dyDescent="0.25">
      <c r="O65" s="470"/>
    </row>
    <row r="66" spans="15:15" x14ac:dyDescent="0.25">
      <c r="O66" s="470"/>
    </row>
    <row r="67" spans="15:15" x14ac:dyDescent="0.25">
      <c r="O67" s="470"/>
    </row>
    <row r="68" spans="15:15" x14ac:dyDescent="0.25">
      <c r="O68" s="470"/>
    </row>
    <row r="69" spans="15:15" x14ac:dyDescent="0.25">
      <c r="O69" s="470"/>
    </row>
    <row r="70" spans="15:15" x14ac:dyDescent="0.25">
      <c r="O70" s="470"/>
    </row>
    <row r="71" spans="15:15" x14ac:dyDescent="0.25">
      <c r="O71" s="470"/>
    </row>
    <row r="72" spans="15:15" x14ac:dyDescent="0.25">
      <c r="O72" s="470"/>
    </row>
    <row r="73" spans="15:15" x14ac:dyDescent="0.25">
      <c r="O73" s="470"/>
    </row>
    <row r="74" spans="15:15" x14ac:dyDescent="0.25">
      <c r="O74" s="470"/>
    </row>
    <row r="75" spans="15:15" x14ac:dyDescent="0.25">
      <c r="O75" s="470"/>
    </row>
    <row r="76" spans="15:15" x14ac:dyDescent="0.25">
      <c r="O76" s="470"/>
    </row>
    <row r="77" spans="15:15" x14ac:dyDescent="0.25">
      <c r="O77" s="470"/>
    </row>
    <row r="78" spans="15:15" x14ac:dyDescent="0.25">
      <c r="O78" s="470"/>
    </row>
    <row r="79" spans="15:15" x14ac:dyDescent="0.25">
      <c r="O79" s="470"/>
    </row>
    <row r="80" spans="15:15" x14ac:dyDescent="0.25">
      <c r="O80" s="470"/>
    </row>
    <row r="81" spans="15:15" x14ac:dyDescent="0.25">
      <c r="O81" s="470"/>
    </row>
    <row r="82" spans="15:15" x14ac:dyDescent="0.25">
      <c r="O82" s="470"/>
    </row>
    <row r="83" spans="15:15" x14ac:dyDescent="0.25">
      <c r="O83" s="470"/>
    </row>
  </sheetData>
  <mergeCells count="3">
    <mergeCell ref="A1:O1"/>
    <mergeCell ref="B4:O4"/>
    <mergeCell ref="B15:O15"/>
  </mergeCells>
  <printOptions horizontalCentered="1"/>
  <pageMargins left="0.25" right="0.25" top="0.75" bottom="0.75" header="0.3" footer="0.3"/>
  <pageSetup paperSize="9" scale="85" orientation="landscape" r:id="rId1"/>
  <headerFooter alignWithMargins="0">
    <oddHeader>&amp;R&amp;"Times New Roman CE,Félkövér dőlt" 14. melléklet</oddHeader>
  </headerFooter>
  <colBreaks count="1" manualBreakCount="1">
    <brk id="1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6"/>
  <sheetViews>
    <sheetView workbookViewId="0">
      <selection activeCell="G76" sqref="G76"/>
    </sheetView>
  </sheetViews>
  <sheetFormatPr defaultColWidth="9.140625" defaultRowHeight="12.75" x14ac:dyDescent="0.25"/>
  <cols>
    <col min="1" max="1" width="5.85546875" style="121" customWidth="1"/>
    <col min="2" max="2" width="42.5703125" style="50" customWidth="1"/>
    <col min="3" max="4" width="12.42578125" style="50" customWidth="1"/>
    <col min="5" max="5" width="11" style="50" customWidth="1"/>
    <col min="6" max="6" width="11.85546875" style="50" customWidth="1"/>
    <col min="7" max="7" width="13.28515625" style="50" customWidth="1"/>
    <col min="8" max="8" width="14.42578125" style="50" customWidth="1"/>
    <col min="9" max="16384" width="9.140625" style="50"/>
  </cols>
  <sheetData>
    <row r="1" spans="1:8" s="732" customFormat="1" ht="15.75" thickBot="1" x14ac:dyDescent="0.3">
      <c r="A1" s="730"/>
      <c r="H1" s="122" t="s">
        <v>670</v>
      </c>
    </row>
    <row r="2" spans="1:8" s="682" customFormat="1" ht="26.25" customHeight="1" x14ac:dyDescent="0.25">
      <c r="A2" s="876" t="s">
        <v>4</v>
      </c>
      <c r="B2" s="878" t="s">
        <v>1318</v>
      </c>
      <c r="C2" s="876" t="s">
        <v>1319</v>
      </c>
      <c r="D2" s="876" t="s">
        <v>1320</v>
      </c>
      <c r="E2" s="766" t="s">
        <v>1321</v>
      </c>
      <c r="F2" s="767"/>
      <c r="G2" s="767"/>
      <c r="H2" s="768"/>
    </row>
    <row r="3" spans="1:8" s="685" customFormat="1" ht="32.25" customHeight="1" thickBot="1" x14ac:dyDescent="0.3">
      <c r="A3" s="877"/>
      <c r="B3" s="879"/>
      <c r="C3" s="879"/>
      <c r="D3" s="877"/>
      <c r="E3" s="769" t="s">
        <v>794</v>
      </c>
      <c r="F3" s="769" t="s">
        <v>795</v>
      </c>
      <c r="G3" s="769" t="s">
        <v>814</v>
      </c>
      <c r="H3" s="684" t="s">
        <v>815</v>
      </c>
    </row>
    <row r="4" spans="1:8" s="691" customFormat="1" ht="12.95" customHeight="1" thickBot="1" x14ac:dyDescent="0.3">
      <c r="A4" s="686">
        <v>1</v>
      </c>
      <c r="B4" s="687">
        <v>2</v>
      </c>
      <c r="C4" s="687">
        <v>3</v>
      </c>
      <c r="D4" s="688">
        <v>4</v>
      </c>
      <c r="E4" s="686">
        <v>5</v>
      </c>
      <c r="F4" s="688">
        <v>6</v>
      </c>
      <c r="G4" s="688">
        <v>7</v>
      </c>
      <c r="H4" s="689">
        <v>8</v>
      </c>
    </row>
    <row r="5" spans="1:8" ht="20.100000000000001" customHeight="1" thickBot="1" x14ac:dyDescent="0.3">
      <c r="A5" s="692" t="s">
        <v>6</v>
      </c>
      <c r="B5" s="693" t="s">
        <v>1322</v>
      </c>
      <c r="C5" s="770"/>
      <c r="D5" s="771" t="s">
        <v>1323</v>
      </c>
      <c r="E5" s="772">
        <f>SUM(E6:E9)</f>
        <v>61080000</v>
      </c>
      <c r="F5" s="773">
        <f>SUM(F6:F9)</f>
        <v>0</v>
      </c>
      <c r="G5" s="773">
        <f>SUM(G6:G9)</f>
        <v>0</v>
      </c>
      <c r="H5" s="774">
        <f>SUM(H6:H9)</f>
        <v>0</v>
      </c>
    </row>
    <row r="6" spans="1:8" ht="20.100000000000001" customHeight="1" x14ac:dyDescent="0.25">
      <c r="A6" s="699" t="s">
        <v>17</v>
      </c>
      <c r="B6" s="700" t="s">
        <v>1324</v>
      </c>
      <c r="C6" s="775"/>
      <c r="D6" s="776"/>
      <c r="E6" s="703">
        <v>1280000</v>
      </c>
      <c r="F6" s="704"/>
      <c r="G6" s="704"/>
      <c r="H6" s="705"/>
    </row>
    <row r="7" spans="1:8" ht="25.5" x14ac:dyDescent="0.25">
      <c r="A7" s="699" t="s">
        <v>29</v>
      </c>
      <c r="B7" s="700" t="s">
        <v>1325</v>
      </c>
      <c r="C7" s="775" t="s">
        <v>1326</v>
      </c>
      <c r="D7" s="776"/>
      <c r="E7" s="703">
        <v>59800000</v>
      </c>
      <c r="F7" s="704"/>
      <c r="G7" s="704"/>
      <c r="H7" s="705"/>
    </row>
    <row r="8" spans="1:8" x14ac:dyDescent="0.25">
      <c r="A8" s="699" t="s">
        <v>141</v>
      </c>
      <c r="B8" s="700"/>
      <c r="C8" s="775"/>
      <c r="D8" s="776"/>
      <c r="E8" s="703"/>
      <c r="F8" s="704"/>
      <c r="G8" s="704"/>
      <c r="H8" s="705"/>
    </row>
    <row r="9" spans="1:8" ht="20.100000000000001" customHeight="1" thickBot="1" x14ac:dyDescent="0.3">
      <c r="A9" s="699" t="s">
        <v>43</v>
      </c>
      <c r="B9" s="700" t="s">
        <v>818</v>
      </c>
      <c r="C9" s="775"/>
      <c r="D9" s="776"/>
      <c r="E9" s="703"/>
      <c r="F9" s="704"/>
      <c r="G9" s="704"/>
      <c r="H9" s="705"/>
    </row>
    <row r="10" spans="1:8" ht="20.100000000000001" customHeight="1" thickBot="1" x14ac:dyDescent="0.3">
      <c r="A10" s="692" t="s">
        <v>65</v>
      </c>
      <c r="B10" s="693" t="s">
        <v>1327</v>
      </c>
      <c r="C10" s="770"/>
      <c r="D10" s="771"/>
      <c r="E10" s="772">
        <f>SUM(E11:E14)</f>
        <v>421080</v>
      </c>
      <c r="F10" s="773">
        <f>SUM(F11:F14)</f>
        <v>0</v>
      </c>
      <c r="G10" s="773">
        <f>SUM(G11:G14)</f>
        <v>0</v>
      </c>
      <c r="H10" s="774">
        <f>SUM(H11:H14)</f>
        <v>0</v>
      </c>
    </row>
    <row r="11" spans="1:8" ht="20.100000000000001" customHeight="1" x14ac:dyDescent="0.25">
      <c r="A11" s="699" t="s">
        <v>148</v>
      </c>
      <c r="B11" s="700" t="s">
        <v>1328</v>
      </c>
      <c r="C11" s="775"/>
      <c r="D11" s="776" t="s">
        <v>1323</v>
      </c>
      <c r="E11" s="703">
        <v>421080</v>
      </c>
      <c r="F11" s="704"/>
      <c r="G11" s="704"/>
      <c r="H11" s="705"/>
    </row>
    <row r="12" spans="1:8" ht="20.100000000000001" customHeight="1" x14ac:dyDescent="0.25">
      <c r="A12" s="699" t="s">
        <v>83</v>
      </c>
      <c r="B12" s="700" t="s">
        <v>818</v>
      </c>
      <c r="C12" s="775"/>
      <c r="D12" s="776"/>
      <c r="E12" s="703"/>
      <c r="F12" s="704"/>
      <c r="G12" s="704"/>
      <c r="H12" s="705"/>
    </row>
    <row r="13" spans="1:8" ht="20.100000000000001" customHeight="1" x14ac:dyDescent="0.25">
      <c r="A13" s="699" t="s">
        <v>85</v>
      </c>
      <c r="B13" s="700" t="s">
        <v>818</v>
      </c>
      <c r="C13" s="775"/>
      <c r="D13" s="776"/>
      <c r="E13" s="703"/>
      <c r="F13" s="704"/>
      <c r="G13" s="704"/>
      <c r="H13" s="705"/>
    </row>
    <row r="14" spans="1:8" ht="20.100000000000001" customHeight="1" thickBot="1" x14ac:dyDescent="0.3">
      <c r="A14" s="699" t="s">
        <v>154</v>
      </c>
      <c r="B14" s="700" t="s">
        <v>818</v>
      </c>
      <c r="C14" s="775"/>
      <c r="D14" s="776"/>
      <c r="E14" s="703"/>
      <c r="F14" s="704"/>
      <c r="G14" s="704"/>
      <c r="H14" s="705"/>
    </row>
    <row r="15" spans="1:8" ht="20.100000000000001" customHeight="1" thickBot="1" x14ac:dyDescent="0.3">
      <c r="A15" s="692" t="s">
        <v>171</v>
      </c>
      <c r="B15" s="777" t="s">
        <v>1329</v>
      </c>
      <c r="C15" s="778"/>
      <c r="D15" s="779"/>
      <c r="E15" s="772">
        <f>E5+E10</f>
        <v>61501080</v>
      </c>
      <c r="F15" s="773">
        <f>F5+F10</f>
        <v>0</v>
      </c>
      <c r="G15" s="773">
        <f>G5+G10</f>
        <v>0</v>
      </c>
      <c r="H15" s="774">
        <f>H5+H10</f>
        <v>0</v>
      </c>
    </row>
    <row r="16" spans="1:8" ht="20.100000000000001" customHeight="1" x14ac:dyDescent="0.25"/>
  </sheetData>
  <mergeCells count="4">
    <mergeCell ref="A2:A3"/>
    <mergeCell ref="B2:B3"/>
    <mergeCell ref="C2:C3"/>
    <mergeCell ref="D2:D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143"/>
  <sheetViews>
    <sheetView view="pageBreakPreview" topLeftCell="C1" zoomScale="130" zoomScaleNormal="120" zoomScaleSheetLayoutView="130" workbookViewId="0">
      <selection activeCell="D2" sqref="D1:F1048576"/>
    </sheetView>
  </sheetViews>
  <sheetFormatPr defaultColWidth="9.140625" defaultRowHeight="15.75" x14ac:dyDescent="0.25"/>
  <cols>
    <col min="1" max="2" width="8.140625" style="60" customWidth="1"/>
    <col min="3" max="3" width="65.85546875" style="60" customWidth="1"/>
    <col min="4" max="6" width="13.7109375" style="115" hidden="1" customWidth="1"/>
    <col min="7" max="7" width="12.28515625" style="115" bestFit="1" customWidth="1"/>
    <col min="8" max="8" width="12.28515625" style="115" hidden="1" customWidth="1"/>
    <col min="9" max="16384" width="9.140625" style="60"/>
  </cols>
  <sheetData>
    <row r="1" spans="1:8" ht="15.95" customHeight="1" x14ac:dyDescent="0.25">
      <c r="A1" s="835" t="s">
        <v>2</v>
      </c>
      <c r="B1" s="835"/>
      <c r="C1" s="835"/>
      <c r="D1" s="835"/>
      <c r="E1" s="552"/>
      <c r="F1" s="552"/>
      <c r="G1" s="60"/>
      <c r="H1" s="60"/>
    </row>
    <row r="2" spans="1:8" ht="15.95" customHeight="1" thickBot="1" x14ac:dyDescent="0.3">
      <c r="A2" s="834" t="s">
        <v>3</v>
      </c>
      <c r="B2" s="834"/>
      <c r="C2" s="834"/>
      <c r="D2" s="61"/>
      <c r="E2" s="61"/>
      <c r="F2" s="61"/>
      <c r="G2" s="61"/>
      <c r="H2" s="61"/>
    </row>
    <row r="3" spans="1:8" ht="48.75" thickBot="1" x14ac:dyDescent="0.3">
      <c r="A3" s="62" t="s">
        <v>4</v>
      </c>
      <c r="B3" s="173" t="s">
        <v>295</v>
      </c>
      <c r="C3" s="63" t="s">
        <v>5</v>
      </c>
      <c r="D3" s="551" t="s">
        <v>695</v>
      </c>
      <c r="E3" s="64" t="s">
        <v>1379</v>
      </c>
      <c r="F3" s="551" t="s">
        <v>724</v>
      </c>
      <c r="G3" s="64" t="s">
        <v>725</v>
      </c>
      <c r="H3" s="64" t="s">
        <v>1334</v>
      </c>
    </row>
    <row r="4" spans="1:8" s="68" customFormat="1" ht="12" customHeight="1" thickBot="1" x14ac:dyDescent="0.25">
      <c r="A4" s="65">
        <v>1</v>
      </c>
      <c r="B4" s="65">
        <v>2</v>
      </c>
      <c r="C4" s="66">
        <v>2</v>
      </c>
      <c r="D4" s="67">
        <v>3</v>
      </c>
      <c r="E4" s="67">
        <v>3</v>
      </c>
      <c r="F4" s="67">
        <v>3</v>
      </c>
      <c r="G4" s="67">
        <v>3</v>
      </c>
      <c r="H4" s="67">
        <v>6</v>
      </c>
    </row>
    <row r="5" spans="1:8" s="71" customFormat="1" ht="12" customHeight="1" thickBot="1" x14ac:dyDescent="0.25">
      <c r="A5" s="69" t="s">
        <v>6</v>
      </c>
      <c r="B5" s="229" t="s">
        <v>322</v>
      </c>
      <c r="C5" s="70" t="s">
        <v>7</v>
      </c>
      <c r="D5" s="52">
        <f>+D6+D7+D8+D9+D10+D11</f>
        <v>852230622</v>
      </c>
      <c r="E5" s="52">
        <f t="shared" ref="E5:H5" si="0">+E6+E7+E8+E9+E10+E11</f>
        <v>897685677</v>
      </c>
      <c r="F5" s="52">
        <f t="shared" si="0"/>
        <v>37160499</v>
      </c>
      <c r="G5" s="52">
        <f t="shared" si="0"/>
        <v>934846176</v>
      </c>
      <c r="H5" s="52">
        <f t="shared" si="0"/>
        <v>0</v>
      </c>
    </row>
    <row r="6" spans="1:8" s="71" customFormat="1" ht="12" customHeight="1" x14ac:dyDescent="0.2">
      <c r="A6" s="72" t="s">
        <v>8</v>
      </c>
      <c r="B6" s="230" t="s">
        <v>323</v>
      </c>
      <c r="C6" s="73" t="s">
        <v>9</v>
      </c>
      <c r="D6" s="74">
        <v>254912723</v>
      </c>
      <c r="E6" s="74">
        <v>254912723</v>
      </c>
      <c r="F6" s="74">
        <f>G6-E6</f>
        <v>589748</v>
      </c>
      <c r="G6" s="74">
        <v>255502471</v>
      </c>
      <c r="H6" s="74"/>
    </row>
    <row r="7" spans="1:8" s="71" customFormat="1" ht="12" customHeight="1" x14ac:dyDescent="0.2">
      <c r="A7" s="75" t="s">
        <v>10</v>
      </c>
      <c r="B7" s="231" t="s">
        <v>324</v>
      </c>
      <c r="C7" s="76" t="s">
        <v>11</v>
      </c>
      <c r="D7" s="77">
        <v>292911351</v>
      </c>
      <c r="E7" s="77">
        <v>296240768</v>
      </c>
      <c r="F7" s="77">
        <f t="shared" ref="F7:F70" si="1">G7-E7</f>
        <v>-1028100</v>
      </c>
      <c r="G7" s="77">
        <v>295212668</v>
      </c>
      <c r="H7" s="77"/>
    </row>
    <row r="8" spans="1:8" s="71" customFormat="1" ht="12" customHeight="1" x14ac:dyDescent="0.2">
      <c r="A8" s="75" t="s">
        <v>12</v>
      </c>
      <c r="B8" s="231" t="s">
        <v>325</v>
      </c>
      <c r="C8" s="76" t="s">
        <v>553</v>
      </c>
      <c r="D8" s="77">
        <v>285158668</v>
      </c>
      <c r="E8" s="77">
        <v>316405093</v>
      </c>
      <c r="F8" s="77">
        <f t="shared" si="1"/>
        <v>14273607</v>
      </c>
      <c r="G8" s="77">
        <v>330678700</v>
      </c>
      <c r="H8" s="77"/>
    </row>
    <row r="9" spans="1:8" s="71" customFormat="1" ht="12" customHeight="1" x14ac:dyDescent="0.2">
      <c r="A9" s="75" t="s">
        <v>13</v>
      </c>
      <c r="B9" s="231" t="s">
        <v>326</v>
      </c>
      <c r="C9" s="76" t="s">
        <v>14</v>
      </c>
      <c r="D9" s="77">
        <v>19247880</v>
      </c>
      <c r="E9" s="77">
        <v>24010121</v>
      </c>
      <c r="F9" s="77">
        <f t="shared" si="1"/>
        <v>700891</v>
      </c>
      <c r="G9" s="77">
        <v>24711012</v>
      </c>
      <c r="H9" s="77"/>
    </row>
    <row r="10" spans="1:8" s="71" customFormat="1" ht="12" customHeight="1" x14ac:dyDescent="0.2">
      <c r="A10" s="75" t="s">
        <v>15</v>
      </c>
      <c r="B10" s="231" t="s">
        <v>327</v>
      </c>
      <c r="C10" s="76" t="s">
        <v>554</v>
      </c>
      <c r="D10" s="77"/>
      <c r="E10" s="77">
        <v>4956068</v>
      </c>
      <c r="F10" s="77">
        <f t="shared" si="1"/>
        <v>22624353</v>
      </c>
      <c r="G10" s="77">
        <v>27580421</v>
      </c>
      <c r="H10" s="77"/>
    </row>
    <row r="11" spans="1:8" s="71" customFormat="1" ht="12" customHeight="1" thickBot="1" x14ac:dyDescent="0.25">
      <c r="A11" s="78" t="s">
        <v>16</v>
      </c>
      <c r="B11" s="232" t="s">
        <v>328</v>
      </c>
      <c r="C11" s="79" t="s">
        <v>555</v>
      </c>
      <c r="D11" s="77">
        <v>0</v>
      </c>
      <c r="E11" s="77">
        <v>1160904</v>
      </c>
      <c r="F11" s="77">
        <f t="shared" si="1"/>
        <v>0</v>
      </c>
      <c r="G11" s="77">
        <v>1160904</v>
      </c>
      <c r="H11" s="77"/>
    </row>
    <row r="12" spans="1:8" s="71" customFormat="1" ht="12" customHeight="1" thickBot="1" x14ac:dyDescent="0.25">
      <c r="A12" s="69" t="s">
        <v>17</v>
      </c>
      <c r="B12" s="229"/>
      <c r="C12" s="80" t="s">
        <v>18</v>
      </c>
      <c r="D12" s="52">
        <f>+D13+D14+D15+D16+D17</f>
        <v>44387000</v>
      </c>
      <c r="E12" s="52">
        <f t="shared" ref="E12:H12" si="2">+E13+E14+E15+E16+E17</f>
        <v>65239888</v>
      </c>
      <c r="F12" s="52">
        <f t="shared" si="2"/>
        <v>20718206</v>
      </c>
      <c r="G12" s="52">
        <f t="shared" si="2"/>
        <v>85958094</v>
      </c>
      <c r="H12" s="52">
        <f t="shared" si="2"/>
        <v>0</v>
      </c>
    </row>
    <row r="13" spans="1:8" s="71" customFormat="1" ht="12" customHeight="1" x14ac:dyDescent="0.2">
      <c r="A13" s="72" t="s">
        <v>19</v>
      </c>
      <c r="B13" s="230" t="s">
        <v>329</v>
      </c>
      <c r="C13" s="73" t="s">
        <v>20</v>
      </c>
      <c r="D13" s="74"/>
      <c r="E13" s="74">
        <v>0</v>
      </c>
      <c r="F13" s="74">
        <f t="shared" si="1"/>
        <v>0</v>
      </c>
      <c r="G13" s="74">
        <v>0</v>
      </c>
      <c r="H13" s="74"/>
    </row>
    <row r="14" spans="1:8" s="71" customFormat="1" ht="12" customHeight="1" x14ac:dyDescent="0.2">
      <c r="A14" s="75" t="s">
        <v>21</v>
      </c>
      <c r="B14" s="231" t="s">
        <v>330</v>
      </c>
      <c r="C14" s="76" t="s">
        <v>22</v>
      </c>
      <c r="D14" s="77"/>
      <c r="E14" s="77">
        <v>0</v>
      </c>
      <c r="F14" s="77">
        <f t="shared" si="1"/>
        <v>0</v>
      </c>
      <c r="G14" s="77">
        <v>0</v>
      </c>
      <c r="H14" s="77"/>
    </row>
    <row r="15" spans="1:8" s="71" customFormat="1" ht="12" customHeight="1" x14ac:dyDescent="0.2">
      <c r="A15" s="75" t="s">
        <v>23</v>
      </c>
      <c r="B15" s="231" t="s">
        <v>331</v>
      </c>
      <c r="C15" s="76" t="s">
        <v>24</v>
      </c>
      <c r="D15" s="77"/>
      <c r="E15" s="77">
        <v>0</v>
      </c>
      <c r="F15" s="77">
        <f t="shared" si="1"/>
        <v>0</v>
      </c>
      <c r="G15" s="77">
        <v>0</v>
      </c>
      <c r="H15" s="77"/>
    </row>
    <row r="16" spans="1:8" s="71" customFormat="1" ht="12" customHeight="1" x14ac:dyDescent="0.2">
      <c r="A16" s="75" t="s">
        <v>25</v>
      </c>
      <c r="B16" s="231" t="s">
        <v>332</v>
      </c>
      <c r="C16" s="76" t="s">
        <v>26</v>
      </c>
      <c r="D16" s="77"/>
      <c r="E16" s="77">
        <v>0</v>
      </c>
      <c r="F16" s="77">
        <f t="shared" si="1"/>
        <v>0</v>
      </c>
      <c r="G16" s="77">
        <v>0</v>
      </c>
      <c r="H16" s="77"/>
    </row>
    <row r="17" spans="1:8" s="71" customFormat="1" ht="12" customHeight="1" thickBot="1" x14ac:dyDescent="0.25">
      <c r="A17" s="75" t="s">
        <v>27</v>
      </c>
      <c r="B17" s="231" t="s">
        <v>333</v>
      </c>
      <c r="C17" s="76" t="s">
        <v>28</v>
      </c>
      <c r="D17" s="77">
        <v>44387000</v>
      </c>
      <c r="E17" s="77">
        <v>65239888</v>
      </c>
      <c r="F17" s="77">
        <f t="shared" si="1"/>
        <v>20718206</v>
      </c>
      <c r="G17" s="77">
        <v>85958094</v>
      </c>
      <c r="H17" s="77"/>
    </row>
    <row r="18" spans="1:8" s="71" customFormat="1" ht="12" customHeight="1" thickBot="1" x14ac:dyDescent="0.25">
      <c r="A18" s="69" t="s">
        <v>29</v>
      </c>
      <c r="B18" s="229" t="s">
        <v>334</v>
      </c>
      <c r="C18" s="70" t="s">
        <v>30</v>
      </c>
      <c r="D18" s="52">
        <f>+D19+D20+D21+D22+D23</f>
        <v>0</v>
      </c>
      <c r="E18" s="52">
        <f t="shared" ref="E18:H18" si="3">+E19+E20+E21+E22+E23</f>
        <v>536000</v>
      </c>
      <c r="F18" s="52">
        <f t="shared" si="3"/>
        <v>0</v>
      </c>
      <c r="G18" s="52">
        <f t="shared" si="3"/>
        <v>536000</v>
      </c>
      <c r="H18" s="52">
        <f t="shared" si="3"/>
        <v>0</v>
      </c>
    </row>
    <row r="19" spans="1:8" s="71" customFormat="1" ht="12" customHeight="1" x14ac:dyDescent="0.2">
      <c r="A19" s="72" t="s">
        <v>31</v>
      </c>
      <c r="B19" s="230" t="s">
        <v>335</v>
      </c>
      <c r="C19" s="73" t="s">
        <v>32</v>
      </c>
      <c r="D19" s="74"/>
      <c r="E19" s="74">
        <v>536000</v>
      </c>
      <c r="F19" s="74">
        <f t="shared" si="1"/>
        <v>0</v>
      </c>
      <c r="G19" s="74">
        <v>536000</v>
      </c>
      <c r="H19" s="74"/>
    </row>
    <row r="20" spans="1:8" s="71" customFormat="1" ht="12" customHeight="1" x14ac:dyDescent="0.2">
      <c r="A20" s="75" t="s">
        <v>33</v>
      </c>
      <c r="B20" s="231" t="s">
        <v>336</v>
      </c>
      <c r="C20" s="76" t="s">
        <v>34</v>
      </c>
      <c r="D20" s="77"/>
      <c r="E20" s="77">
        <v>0</v>
      </c>
      <c r="F20" s="77">
        <f t="shared" si="1"/>
        <v>0</v>
      </c>
      <c r="G20" s="77">
        <v>0</v>
      </c>
      <c r="H20" s="77"/>
    </row>
    <row r="21" spans="1:8" s="71" customFormat="1" ht="12" customHeight="1" x14ac:dyDescent="0.2">
      <c r="A21" s="75" t="s">
        <v>35</v>
      </c>
      <c r="B21" s="231" t="s">
        <v>337</v>
      </c>
      <c r="C21" s="76" t="s">
        <v>36</v>
      </c>
      <c r="D21" s="77"/>
      <c r="E21" s="77">
        <v>0</v>
      </c>
      <c r="F21" s="77">
        <f t="shared" si="1"/>
        <v>0</v>
      </c>
      <c r="G21" s="77">
        <v>0</v>
      </c>
      <c r="H21" s="77"/>
    </row>
    <row r="22" spans="1:8" s="71" customFormat="1" ht="12" customHeight="1" x14ac:dyDescent="0.2">
      <c r="A22" s="75" t="s">
        <v>37</v>
      </c>
      <c r="B22" s="231" t="s">
        <v>338</v>
      </c>
      <c r="C22" s="76" t="s">
        <v>38</v>
      </c>
      <c r="D22" s="77"/>
      <c r="E22" s="77">
        <v>0</v>
      </c>
      <c r="F22" s="77">
        <f t="shared" si="1"/>
        <v>0</v>
      </c>
      <c r="G22" s="77">
        <v>0</v>
      </c>
      <c r="H22" s="77"/>
    </row>
    <row r="23" spans="1:8" s="71" customFormat="1" ht="12" customHeight="1" thickBot="1" x14ac:dyDescent="0.25">
      <c r="A23" s="75" t="s">
        <v>39</v>
      </c>
      <c r="B23" s="231" t="s">
        <v>339</v>
      </c>
      <c r="C23" s="76" t="s">
        <v>40</v>
      </c>
      <c r="D23" s="77"/>
      <c r="E23" s="77">
        <v>0</v>
      </c>
      <c r="F23" s="77">
        <f t="shared" si="1"/>
        <v>0</v>
      </c>
      <c r="G23" s="77">
        <v>0</v>
      </c>
      <c r="H23" s="77"/>
    </row>
    <row r="24" spans="1:8" s="71" customFormat="1" ht="12" customHeight="1" thickBot="1" x14ac:dyDescent="0.25">
      <c r="A24" s="69" t="s">
        <v>41</v>
      </c>
      <c r="B24" s="229" t="s">
        <v>340</v>
      </c>
      <c r="C24" s="70" t="s">
        <v>42</v>
      </c>
      <c r="D24" s="59">
        <f>SUM(D25:D31)</f>
        <v>108184897</v>
      </c>
      <c r="E24" s="59">
        <f t="shared" ref="E24:H24" si="4">SUM(E25:E31)</f>
        <v>133994743</v>
      </c>
      <c r="F24" s="59">
        <f t="shared" si="4"/>
        <v>11767186</v>
      </c>
      <c r="G24" s="59">
        <f t="shared" si="4"/>
        <v>145761929</v>
      </c>
      <c r="H24" s="59">
        <f t="shared" si="4"/>
        <v>56195632</v>
      </c>
    </row>
    <row r="25" spans="1:8" s="71" customFormat="1" ht="12" customHeight="1" x14ac:dyDescent="0.2">
      <c r="A25" s="72" t="s">
        <v>405</v>
      </c>
      <c r="B25" s="230" t="s">
        <v>341</v>
      </c>
      <c r="C25" s="73" t="s">
        <v>559</v>
      </c>
      <c r="D25" s="82">
        <v>56000000</v>
      </c>
      <c r="E25" s="82">
        <v>26964214</v>
      </c>
      <c r="F25" s="82">
        <f t="shared" si="1"/>
        <v>11767186</v>
      </c>
      <c r="G25" s="82">
        <v>38731400</v>
      </c>
      <c r="H25" s="82"/>
    </row>
    <row r="26" spans="1:8" s="71" customFormat="1" ht="12" customHeight="1" x14ac:dyDescent="0.2">
      <c r="A26" s="72" t="s">
        <v>406</v>
      </c>
      <c r="B26" s="230" t="s">
        <v>601</v>
      </c>
      <c r="C26" s="73" t="s">
        <v>600</v>
      </c>
      <c r="D26" s="82"/>
      <c r="E26" s="82">
        <v>0</v>
      </c>
      <c r="F26" s="82">
        <f t="shared" si="1"/>
        <v>0</v>
      </c>
      <c r="G26" s="82">
        <v>0</v>
      </c>
      <c r="H26" s="82"/>
    </row>
    <row r="27" spans="1:8" s="71" customFormat="1" ht="12" customHeight="1" x14ac:dyDescent="0.2">
      <c r="A27" s="72" t="s">
        <v>407</v>
      </c>
      <c r="B27" s="231" t="s">
        <v>556</v>
      </c>
      <c r="C27" s="76" t="s">
        <v>560</v>
      </c>
      <c r="D27" s="82">
        <v>1884897</v>
      </c>
      <c r="E27" s="82">
        <v>56730529</v>
      </c>
      <c r="F27" s="82">
        <f t="shared" si="1"/>
        <v>0</v>
      </c>
      <c r="G27" s="82">
        <v>56730529</v>
      </c>
      <c r="H27" s="82">
        <v>56195632</v>
      </c>
    </row>
    <row r="28" spans="1:8" s="71" customFormat="1" ht="12" customHeight="1" x14ac:dyDescent="0.2">
      <c r="A28" s="72" t="s">
        <v>408</v>
      </c>
      <c r="B28" s="231" t="s">
        <v>557</v>
      </c>
      <c r="C28" s="76" t="s">
        <v>561</v>
      </c>
      <c r="D28" s="77"/>
      <c r="E28" s="77">
        <v>0</v>
      </c>
      <c r="F28" s="77">
        <f t="shared" si="1"/>
        <v>0</v>
      </c>
      <c r="G28" s="77">
        <v>0</v>
      </c>
      <c r="H28" s="77"/>
    </row>
    <row r="29" spans="1:8" s="71" customFormat="1" ht="12" customHeight="1" x14ac:dyDescent="0.2">
      <c r="A29" s="72" t="s">
        <v>409</v>
      </c>
      <c r="B29" s="231" t="s">
        <v>342</v>
      </c>
      <c r="C29" s="76" t="s">
        <v>562</v>
      </c>
      <c r="D29" s="77">
        <v>48500000</v>
      </c>
      <c r="E29" s="77">
        <v>48500000</v>
      </c>
      <c r="F29" s="77">
        <f t="shared" si="1"/>
        <v>0</v>
      </c>
      <c r="G29" s="77">
        <v>48500000</v>
      </c>
      <c r="H29" s="77"/>
    </row>
    <row r="30" spans="1:8" s="71" customFormat="1" ht="12" customHeight="1" x14ac:dyDescent="0.2">
      <c r="A30" s="72" t="s">
        <v>410</v>
      </c>
      <c r="B30" s="232" t="s">
        <v>343</v>
      </c>
      <c r="C30" s="79" t="s">
        <v>563</v>
      </c>
      <c r="D30" s="77">
        <v>500000</v>
      </c>
      <c r="E30" s="77">
        <v>500000</v>
      </c>
      <c r="F30" s="77">
        <f t="shared" si="1"/>
        <v>0</v>
      </c>
      <c r="G30" s="77">
        <v>500000</v>
      </c>
      <c r="H30" s="77"/>
    </row>
    <row r="31" spans="1:8" s="71" customFormat="1" ht="12" customHeight="1" thickBot="1" x14ac:dyDescent="0.25">
      <c r="A31" s="72" t="s">
        <v>602</v>
      </c>
      <c r="B31" s="232" t="s">
        <v>344</v>
      </c>
      <c r="C31" s="79" t="s">
        <v>558</v>
      </c>
      <c r="D31" s="81">
        <v>1300000</v>
      </c>
      <c r="E31" s="81">
        <v>1300000</v>
      </c>
      <c r="F31" s="81">
        <f t="shared" si="1"/>
        <v>0</v>
      </c>
      <c r="G31" s="81">
        <v>1300000</v>
      </c>
      <c r="H31" s="81"/>
    </row>
    <row r="32" spans="1:8" s="71" customFormat="1" ht="12" customHeight="1" thickBot="1" x14ac:dyDescent="0.25">
      <c r="A32" s="69" t="s">
        <v>43</v>
      </c>
      <c r="B32" s="229" t="s">
        <v>345</v>
      </c>
      <c r="C32" s="70" t="s">
        <v>44</v>
      </c>
      <c r="D32" s="52">
        <f>SUM(D33:D42)</f>
        <v>190299000</v>
      </c>
      <c r="E32" s="52">
        <f t="shared" ref="E32:H32" si="5">SUM(E33:E42)</f>
        <v>200930361</v>
      </c>
      <c r="F32" s="52">
        <f t="shared" si="5"/>
        <v>-3877167</v>
      </c>
      <c r="G32" s="52">
        <f t="shared" si="5"/>
        <v>197053194</v>
      </c>
      <c r="H32" s="52">
        <f t="shared" si="5"/>
        <v>5325000</v>
      </c>
    </row>
    <row r="33" spans="1:8" s="71" customFormat="1" ht="12" customHeight="1" x14ac:dyDescent="0.2">
      <c r="A33" s="72" t="s">
        <v>45</v>
      </c>
      <c r="B33" s="230" t="s">
        <v>346</v>
      </c>
      <c r="C33" s="73" t="s">
        <v>46</v>
      </c>
      <c r="D33" s="74">
        <v>0</v>
      </c>
      <c r="E33" s="74">
        <v>2229568</v>
      </c>
      <c r="F33" s="74">
        <f t="shared" si="1"/>
        <v>0</v>
      </c>
      <c r="G33" s="74">
        <v>2229568</v>
      </c>
      <c r="H33" s="74">
        <v>0</v>
      </c>
    </row>
    <row r="34" spans="1:8" s="71" customFormat="1" ht="12" customHeight="1" x14ac:dyDescent="0.2">
      <c r="A34" s="75" t="s">
        <v>47</v>
      </c>
      <c r="B34" s="231" t="s">
        <v>347</v>
      </c>
      <c r="C34" s="76" t="s">
        <v>48</v>
      </c>
      <c r="D34" s="77">
        <v>0</v>
      </c>
      <c r="E34" s="77">
        <v>82068402</v>
      </c>
      <c r="F34" s="77">
        <f t="shared" si="1"/>
        <v>-4725000</v>
      </c>
      <c r="G34" s="77">
        <v>77343402</v>
      </c>
      <c r="H34" s="77">
        <v>10225000</v>
      </c>
    </row>
    <row r="35" spans="1:8" s="71" customFormat="1" ht="12" customHeight="1" x14ac:dyDescent="0.2">
      <c r="A35" s="75" t="s">
        <v>49</v>
      </c>
      <c r="B35" s="231" t="s">
        <v>348</v>
      </c>
      <c r="C35" s="76" t="s">
        <v>50</v>
      </c>
      <c r="D35" s="77">
        <v>0</v>
      </c>
      <c r="E35" s="77">
        <v>4948632</v>
      </c>
      <c r="F35" s="77">
        <f t="shared" si="1"/>
        <v>0</v>
      </c>
      <c r="G35" s="77">
        <v>4948632</v>
      </c>
      <c r="H35" s="77">
        <v>0</v>
      </c>
    </row>
    <row r="36" spans="1:8" s="71" customFormat="1" ht="12" customHeight="1" x14ac:dyDescent="0.2">
      <c r="A36" s="75" t="s">
        <v>51</v>
      </c>
      <c r="B36" s="231" t="s">
        <v>349</v>
      </c>
      <c r="C36" s="76" t="s">
        <v>52</v>
      </c>
      <c r="D36" s="77">
        <v>56500000</v>
      </c>
      <c r="E36" s="77">
        <v>56500000</v>
      </c>
      <c r="F36" s="77">
        <f t="shared" si="1"/>
        <v>0</v>
      </c>
      <c r="G36" s="77">
        <v>56500000</v>
      </c>
      <c r="H36" s="77">
        <v>0</v>
      </c>
    </row>
    <row r="37" spans="1:8" s="71" customFormat="1" ht="12" customHeight="1" x14ac:dyDescent="0.2">
      <c r="A37" s="75" t="s">
        <v>53</v>
      </c>
      <c r="B37" s="231" t="s">
        <v>350</v>
      </c>
      <c r="C37" s="76" t="s">
        <v>54</v>
      </c>
      <c r="D37" s="77">
        <v>0</v>
      </c>
      <c r="E37" s="77">
        <v>32547000</v>
      </c>
      <c r="F37" s="77">
        <f t="shared" si="1"/>
        <v>455000</v>
      </c>
      <c r="G37" s="77">
        <v>33002000</v>
      </c>
      <c r="H37" s="77">
        <v>-4900000</v>
      </c>
    </row>
    <row r="38" spans="1:8" s="71" customFormat="1" ht="12" customHeight="1" x14ac:dyDescent="0.2">
      <c r="A38" s="75" t="s">
        <v>55</v>
      </c>
      <c r="B38" s="231" t="s">
        <v>351</v>
      </c>
      <c r="C38" s="76" t="s">
        <v>56</v>
      </c>
      <c r="D38" s="77">
        <v>0</v>
      </c>
      <c r="E38" s="77">
        <v>18880759</v>
      </c>
      <c r="F38" s="77">
        <f t="shared" si="1"/>
        <v>520320</v>
      </c>
      <c r="G38" s="77">
        <v>19401079</v>
      </c>
      <c r="H38" s="77">
        <v>0</v>
      </c>
    </row>
    <row r="39" spans="1:8" s="71" customFormat="1" ht="12" customHeight="1" x14ac:dyDescent="0.2">
      <c r="A39" s="75" t="s">
        <v>57</v>
      </c>
      <c r="B39" s="231" t="s">
        <v>352</v>
      </c>
      <c r="C39" s="76" t="s">
        <v>58</v>
      </c>
      <c r="D39" s="77">
        <v>0</v>
      </c>
      <c r="E39" s="77">
        <v>3739000</v>
      </c>
      <c r="F39" s="77">
        <f t="shared" si="1"/>
        <v>-200000</v>
      </c>
      <c r="G39" s="77">
        <v>3539000</v>
      </c>
      <c r="H39" s="77">
        <v>0</v>
      </c>
    </row>
    <row r="40" spans="1:8" s="71" customFormat="1" ht="12" customHeight="1" x14ac:dyDescent="0.2">
      <c r="A40" s="75" t="s">
        <v>59</v>
      </c>
      <c r="B40" s="231" t="s">
        <v>353</v>
      </c>
      <c r="C40" s="76" t="s">
        <v>60</v>
      </c>
      <c r="D40" s="77">
        <v>0</v>
      </c>
      <c r="E40" s="77">
        <v>17000</v>
      </c>
      <c r="F40" s="77">
        <f t="shared" si="1"/>
        <v>0</v>
      </c>
      <c r="G40" s="77">
        <v>17000</v>
      </c>
      <c r="H40" s="77">
        <v>0</v>
      </c>
    </row>
    <row r="41" spans="1:8" s="71" customFormat="1" ht="12" customHeight="1" x14ac:dyDescent="0.2">
      <c r="A41" s="75" t="s">
        <v>61</v>
      </c>
      <c r="B41" s="231" t="s">
        <v>354</v>
      </c>
      <c r="C41" s="76" t="s">
        <v>62</v>
      </c>
      <c r="D41" s="83">
        <v>0</v>
      </c>
      <c r="E41" s="83">
        <v>0</v>
      </c>
      <c r="F41" s="83">
        <f t="shared" si="1"/>
        <v>0</v>
      </c>
      <c r="G41" s="83">
        <v>0</v>
      </c>
      <c r="H41" s="83"/>
    </row>
    <row r="42" spans="1:8" s="71" customFormat="1" ht="12" customHeight="1" thickBot="1" x14ac:dyDescent="0.25">
      <c r="A42" s="78" t="s">
        <v>63</v>
      </c>
      <c r="B42" s="231" t="s">
        <v>355</v>
      </c>
      <c r="C42" s="79" t="s">
        <v>64</v>
      </c>
      <c r="D42" s="84">
        <v>133799000</v>
      </c>
      <c r="E42" s="84">
        <v>0</v>
      </c>
      <c r="F42" s="84">
        <f t="shared" si="1"/>
        <v>72513</v>
      </c>
      <c r="G42" s="84">
        <v>72513</v>
      </c>
      <c r="H42" s="84"/>
    </row>
    <row r="43" spans="1:8" s="71" customFormat="1" ht="12" customHeight="1" thickBot="1" x14ac:dyDescent="0.25">
      <c r="A43" s="69" t="s">
        <v>65</v>
      </c>
      <c r="B43" s="229" t="s">
        <v>356</v>
      </c>
      <c r="C43" s="70" t="s">
        <v>66</v>
      </c>
      <c r="D43" s="52">
        <f>SUM(D44:D48)</f>
        <v>0</v>
      </c>
      <c r="E43" s="52">
        <v>0</v>
      </c>
      <c r="F43" s="52">
        <f t="shared" ref="F43:H43" si="6">SUM(F44:F48)</f>
        <v>0</v>
      </c>
      <c r="G43" s="52">
        <v>0</v>
      </c>
      <c r="H43" s="52">
        <f t="shared" si="6"/>
        <v>0</v>
      </c>
    </row>
    <row r="44" spans="1:8" s="71" customFormat="1" ht="12" customHeight="1" x14ac:dyDescent="0.2">
      <c r="A44" s="72" t="s">
        <v>67</v>
      </c>
      <c r="B44" s="230" t="s">
        <v>357</v>
      </c>
      <c r="C44" s="73" t="s">
        <v>68</v>
      </c>
      <c r="D44" s="85"/>
      <c r="E44" s="85">
        <v>0</v>
      </c>
      <c r="F44" s="85">
        <f t="shared" si="1"/>
        <v>0</v>
      </c>
      <c r="G44" s="85">
        <v>0</v>
      </c>
      <c r="H44" s="85"/>
    </row>
    <row r="45" spans="1:8" s="71" customFormat="1" ht="12" customHeight="1" x14ac:dyDescent="0.2">
      <c r="A45" s="75" t="s">
        <v>69</v>
      </c>
      <c r="B45" s="231" t="s">
        <v>358</v>
      </c>
      <c r="C45" s="76" t="s">
        <v>70</v>
      </c>
      <c r="D45" s="83"/>
      <c r="E45" s="83">
        <v>0</v>
      </c>
      <c r="F45" s="83">
        <f t="shared" si="1"/>
        <v>0</v>
      </c>
      <c r="G45" s="83">
        <v>0</v>
      </c>
      <c r="H45" s="83"/>
    </row>
    <row r="46" spans="1:8" s="71" customFormat="1" ht="12" customHeight="1" x14ac:dyDescent="0.2">
      <c r="A46" s="75" t="s">
        <v>71</v>
      </c>
      <c r="B46" s="231" t="s">
        <v>359</v>
      </c>
      <c r="C46" s="76" t="s">
        <v>72</v>
      </c>
      <c r="D46" s="83"/>
      <c r="E46" s="83">
        <v>0</v>
      </c>
      <c r="F46" s="83">
        <f t="shared" si="1"/>
        <v>0</v>
      </c>
      <c r="G46" s="83">
        <v>0</v>
      </c>
      <c r="H46" s="83"/>
    </row>
    <row r="47" spans="1:8" s="71" customFormat="1" ht="12" customHeight="1" x14ac:dyDescent="0.2">
      <c r="A47" s="75" t="s">
        <v>73</v>
      </c>
      <c r="B47" s="231" t="s">
        <v>360</v>
      </c>
      <c r="C47" s="76" t="s">
        <v>74</v>
      </c>
      <c r="D47" s="83"/>
      <c r="E47" s="83">
        <v>0</v>
      </c>
      <c r="F47" s="83">
        <f t="shared" si="1"/>
        <v>0</v>
      </c>
      <c r="G47" s="83">
        <v>0</v>
      </c>
      <c r="H47" s="83"/>
    </row>
    <row r="48" spans="1:8" s="71" customFormat="1" ht="12" customHeight="1" thickBot="1" x14ac:dyDescent="0.25">
      <c r="A48" s="78" t="s">
        <v>75</v>
      </c>
      <c r="B48" s="231" t="s">
        <v>361</v>
      </c>
      <c r="C48" s="79" t="s">
        <v>76</v>
      </c>
      <c r="D48" s="84"/>
      <c r="E48" s="84">
        <v>0</v>
      </c>
      <c r="F48" s="84">
        <f t="shared" si="1"/>
        <v>0</v>
      </c>
      <c r="G48" s="84">
        <v>0</v>
      </c>
      <c r="H48" s="84"/>
    </row>
    <row r="49" spans="1:8" s="71" customFormat="1" ht="12" customHeight="1" thickBot="1" x14ac:dyDescent="0.25">
      <c r="A49" s="69" t="s">
        <v>77</v>
      </c>
      <c r="B49" s="229" t="s">
        <v>362</v>
      </c>
      <c r="C49" s="70" t="s">
        <v>78</v>
      </c>
      <c r="D49" s="52">
        <f>SUM(D50:D54)</f>
        <v>0</v>
      </c>
      <c r="E49" s="52">
        <v>100000</v>
      </c>
      <c r="F49" s="52">
        <f t="shared" ref="F49:H49" si="7">SUM(F50:F54)</f>
        <v>0</v>
      </c>
      <c r="G49" s="52">
        <v>100000</v>
      </c>
      <c r="H49" s="52">
        <f t="shared" si="7"/>
        <v>0</v>
      </c>
    </row>
    <row r="50" spans="1:8" s="71" customFormat="1" ht="12" customHeight="1" x14ac:dyDescent="0.2">
      <c r="A50" s="72" t="s">
        <v>568</v>
      </c>
      <c r="B50" s="230" t="s">
        <v>363</v>
      </c>
      <c r="C50" s="73" t="s">
        <v>565</v>
      </c>
      <c r="D50" s="74"/>
      <c r="E50" s="74">
        <v>0</v>
      </c>
      <c r="F50" s="74">
        <f t="shared" si="1"/>
        <v>0</v>
      </c>
      <c r="G50" s="74">
        <v>0</v>
      </c>
      <c r="H50" s="74"/>
    </row>
    <row r="51" spans="1:8" s="71" customFormat="1" ht="12" customHeight="1" x14ac:dyDescent="0.2">
      <c r="A51" s="72" t="s">
        <v>569</v>
      </c>
      <c r="B51" s="231" t="s">
        <v>364</v>
      </c>
      <c r="C51" s="76" t="s">
        <v>566</v>
      </c>
      <c r="D51" s="74"/>
      <c r="E51" s="74">
        <v>0</v>
      </c>
      <c r="F51" s="74">
        <f t="shared" si="1"/>
        <v>0</v>
      </c>
      <c r="G51" s="74">
        <v>0</v>
      </c>
      <c r="H51" s="74"/>
    </row>
    <row r="52" spans="1:8" s="71" customFormat="1" ht="13.5" customHeight="1" x14ac:dyDescent="0.2">
      <c r="A52" s="72" t="s">
        <v>570</v>
      </c>
      <c r="B52" s="231" t="s">
        <v>365</v>
      </c>
      <c r="C52" s="76" t="s">
        <v>594</v>
      </c>
      <c r="D52" s="74"/>
      <c r="E52" s="74">
        <v>0</v>
      </c>
      <c r="F52" s="74">
        <f t="shared" si="1"/>
        <v>0</v>
      </c>
      <c r="G52" s="74">
        <v>0</v>
      </c>
      <c r="H52" s="74"/>
    </row>
    <row r="53" spans="1:8" s="71" customFormat="1" ht="12" customHeight="1" x14ac:dyDescent="0.2">
      <c r="A53" s="78" t="s">
        <v>571</v>
      </c>
      <c r="B53" s="232" t="s">
        <v>567</v>
      </c>
      <c r="C53" s="79" t="s">
        <v>573</v>
      </c>
      <c r="D53" s="81"/>
      <c r="E53" s="81">
        <v>0</v>
      </c>
      <c r="F53" s="81">
        <f t="shared" si="1"/>
        <v>0</v>
      </c>
      <c r="G53" s="81">
        <v>0</v>
      </c>
      <c r="H53" s="81"/>
    </row>
    <row r="54" spans="1:8" s="71" customFormat="1" ht="12" customHeight="1" thickBot="1" x14ac:dyDescent="0.25">
      <c r="A54" s="78" t="s">
        <v>572</v>
      </c>
      <c r="B54" s="232" t="s">
        <v>564</v>
      </c>
      <c r="C54" s="79" t="s">
        <v>574</v>
      </c>
      <c r="D54" s="81"/>
      <c r="E54" s="81">
        <v>100000</v>
      </c>
      <c r="F54" s="81">
        <f t="shared" si="1"/>
        <v>0</v>
      </c>
      <c r="G54" s="81">
        <v>100000</v>
      </c>
      <c r="H54" s="81"/>
    </row>
    <row r="55" spans="1:8" s="71" customFormat="1" ht="12" customHeight="1" thickBot="1" x14ac:dyDescent="0.25">
      <c r="A55" s="69" t="s">
        <v>83</v>
      </c>
      <c r="B55" s="229" t="s">
        <v>366</v>
      </c>
      <c r="C55" s="80" t="s">
        <v>84</v>
      </c>
      <c r="D55" s="52">
        <f>SUM(D56:D56)</f>
        <v>0</v>
      </c>
      <c r="E55" s="52">
        <v>0</v>
      </c>
      <c r="F55" s="52">
        <f t="shared" ref="F55:H55" si="8">SUM(F56:F56)</f>
        <v>0</v>
      </c>
      <c r="G55" s="52">
        <v>0</v>
      </c>
      <c r="H55" s="52">
        <f t="shared" si="8"/>
        <v>0</v>
      </c>
    </row>
    <row r="56" spans="1:8" s="71" customFormat="1" ht="12" customHeight="1" x14ac:dyDescent="0.2">
      <c r="A56" s="72" t="s">
        <v>580</v>
      </c>
      <c r="B56" s="230" t="s">
        <v>367</v>
      </c>
      <c r="C56" s="73" t="s">
        <v>575</v>
      </c>
      <c r="D56" s="83"/>
      <c r="E56" s="83">
        <v>0</v>
      </c>
      <c r="F56" s="83">
        <f t="shared" si="1"/>
        <v>0</v>
      </c>
      <c r="G56" s="83">
        <v>0</v>
      </c>
      <c r="H56" s="83"/>
    </row>
    <row r="57" spans="1:8" s="71" customFormat="1" ht="12" customHeight="1" x14ac:dyDescent="0.2">
      <c r="A57" s="72" t="s">
        <v>581</v>
      </c>
      <c r="B57" s="230" t="s">
        <v>368</v>
      </c>
      <c r="C57" s="76" t="s">
        <v>576</v>
      </c>
      <c r="D57" s="83"/>
      <c r="E57" s="83">
        <v>0</v>
      </c>
      <c r="F57" s="83">
        <f t="shared" si="1"/>
        <v>0</v>
      </c>
      <c r="G57" s="83">
        <v>0</v>
      </c>
      <c r="H57" s="83"/>
    </row>
    <row r="58" spans="1:8" s="71" customFormat="1" ht="11.25" customHeight="1" x14ac:dyDescent="0.2">
      <c r="A58" s="72" t="s">
        <v>582</v>
      </c>
      <c r="B58" s="230" t="s">
        <v>369</v>
      </c>
      <c r="C58" s="76" t="s">
        <v>595</v>
      </c>
      <c r="D58" s="83"/>
      <c r="E58" s="83">
        <v>0</v>
      </c>
      <c r="F58" s="83">
        <f t="shared" si="1"/>
        <v>0</v>
      </c>
      <c r="G58" s="83">
        <v>0</v>
      </c>
      <c r="H58" s="83"/>
    </row>
    <row r="59" spans="1:8" s="71" customFormat="1" ht="12" customHeight="1" x14ac:dyDescent="0.2">
      <c r="A59" s="72" t="s">
        <v>581</v>
      </c>
      <c r="B59" s="236" t="s">
        <v>578</v>
      </c>
      <c r="C59" s="79" t="s">
        <v>577</v>
      </c>
      <c r="D59" s="83"/>
      <c r="E59" s="83">
        <v>0</v>
      </c>
      <c r="F59" s="83">
        <f t="shared" si="1"/>
        <v>0</v>
      </c>
      <c r="G59" s="83">
        <v>0</v>
      </c>
      <c r="H59" s="83"/>
    </row>
    <row r="60" spans="1:8" s="71" customFormat="1" ht="12" customHeight="1" thickBot="1" x14ac:dyDescent="0.25">
      <c r="A60" s="72" t="s">
        <v>582</v>
      </c>
      <c r="B60" s="232" t="s">
        <v>585</v>
      </c>
      <c r="C60" s="79" t="s">
        <v>579</v>
      </c>
      <c r="D60" s="83"/>
      <c r="E60" s="83">
        <v>0</v>
      </c>
      <c r="F60" s="83">
        <f t="shared" si="1"/>
        <v>0</v>
      </c>
      <c r="G60" s="83">
        <v>0</v>
      </c>
      <c r="H60" s="83"/>
    </row>
    <row r="61" spans="1:8" s="71" customFormat="1" ht="12" customHeight="1" thickBot="1" x14ac:dyDescent="0.25">
      <c r="A61" s="69" t="s">
        <v>85</v>
      </c>
      <c r="B61" s="229"/>
      <c r="C61" s="70" t="s">
        <v>86</v>
      </c>
      <c r="D61" s="59">
        <f>+D5+D12+D18+D24+D32+D43+D49+D55</f>
        <v>1195101519</v>
      </c>
      <c r="E61" s="59">
        <f t="shared" ref="E61:H61" si="9">+E5+E12+E18+E24+E32+E43+E49+E55</f>
        <v>1298486669</v>
      </c>
      <c r="F61" s="59">
        <f t="shared" si="9"/>
        <v>65768724</v>
      </c>
      <c r="G61" s="59">
        <f t="shared" si="9"/>
        <v>1364255393</v>
      </c>
      <c r="H61" s="59">
        <f t="shared" si="9"/>
        <v>61520632</v>
      </c>
    </row>
    <row r="62" spans="1:8" s="71" customFormat="1" ht="12" customHeight="1" thickBot="1" x14ac:dyDescent="0.25">
      <c r="A62" s="86" t="s">
        <v>87</v>
      </c>
      <c r="B62" s="229" t="s">
        <v>371</v>
      </c>
      <c r="C62" s="80" t="s">
        <v>88</v>
      </c>
      <c r="D62" s="52">
        <f>SUM(D63:D65)</f>
        <v>0</v>
      </c>
      <c r="E62" s="52">
        <f t="shared" ref="E62:H62" si="10">SUM(E63:E65)</f>
        <v>0</v>
      </c>
      <c r="F62" s="52">
        <f t="shared" si="10"/>
        <v>0</v>
      </c>
      <c r="G62" s="52">
        <f t="shared" si="10"/>
        <v>0</v>
      </c>
      <c r="H62" s="52">
        <f t="shared" si="10"/>
        <v>0</v>
      </c>
    </row>
    <row r="63" spans="1:8" s="71" customFormat="1" ht="12" customHeight="1" x14ac:dyDescent="0.2">
      <c r="A63" s="72" t="s">
        <v>89</v>
      </c>
      <c r="B63" s="230" t="s">
        <v>372</v>
      </c>
      <c r="C63" s="73" t="s">
        <v>90</v>
      </c>
      <c r="D63" s="83"/>
      <c r="E63" s="83">
        <v>0</v>
      </c>
      <c r="F63" s="83">
        <f t="shared" si="1"/>
        <v>0</v>
      </c>
      <c r="G63" s="83">
        <v>0</v>
      </c>
      <c r="H63" s="83"/>
    </row>
    <row r="64" spans="1:8" s="71" customFormat="1" ht="12" customHeight="1" x14ac:dyDescent="0.2">
      <c r="A64" s="75" t="s">
        <v>91</v>
      </c>
      <c r="B64" s="230" t="s">
        <v>373</v>
      </c>
      <c r="C64" s="76" t="s">
        <v>92</v>
      </c>
      <c r="D64" s="83"/>
      <c r="E64" s="83">
        <v>0</v>
      </c>
      <c r="F64" s="83">
        <f t="shared" si="1"/>
        <v>0</v>
      </c>
      <c r="G64" s="83">
        <v>0</v>
      </c>
      <c r="H64" s="83"/>
    </row>
    <row r="65" spans="1:8" s="71" customFormat="1" ht="12" customHeight="1" thickBot="1" x14ac:dyDescent="0.25">
      <c r="A65" s="78" t="s">
        <v>93</v>
      </c>
      <c r="B65" s="230" t="s">
        <v>374</v>
      </c>
      <c r="C65" s="87" t="s">
        <v>94</v>
      </c>
      <c r="D65" s="83"/>
      <c r="E65" s="83">
        <v>0</v>
      </c>
      <c r="F65" s="83">
        <f t="shared" si="1"/>
        <v>0</v>
      </c>
      <c r="G65" s="83">
        <v>0</v>
      </c>
      <c r="H65" s="83"/>
    </row>
    <row r="66" spans="1:8" s="71" customFormat="1" ht="12" customHeight="1" thickBot="1" x14ac:dyDescent="0.25">
      <c r="A66" s="86" t="s">
        <v>95</v>
      </c>
      <c r="B66" s="229" t="s">
        <v>375</v>
      </c>
      <c r="C66" s="80" t="s">
        <v>96</v>
      </c>
      <c r="D66" s="52">
        <f>SUM(D67:D70)</f>
        <v>0</v>
      </c>
      <c r="E66" s="52">
        <v>0</v>
      </c>
      <c r="F66" s="52">
        <f t="shared" si="1"/>
        <v>0</v>
      </c>
      <c r="G66" s="52">
        <v>0</v>
      </c>
      <c r="H66" s="52"/>
    </row>
    <row r="67" spans="1:8" s="71" customFormat="1" ht="12" customHeight="1" x14ac:dyDescent="0.2">
      <c r="A67" s="72" t="s">
        <v>97</v>
      </c>
      <c r="B67" s="230" t="s">
        <v>376</v>
      </c>
      <c r="C67" s="73" t="s">
        <v>98</v>
      </c>
      <c r="D67" s="83"/>
      <c r="E67" s="83">
        <v>0</v>
      </c>
      <c r="F67" s="83">
        <f t="shared" si="1"/>
        <v>0</v>
      </c>
      <c r="G67" s="83">
        <v>0</v>
      </c>
      <c r="H67" s="83"/>
    </row>
    <row r="68" spans="1:8" s="71" customFormat="1" ht="12" customHeight="1" x14ac:dyDescent="0.2">
      <c r="A68" s="75" t="s">
        <v>99</v>
      </c>
      <c r="B68" s="230" t="s">
        <v>377</v>
      </c>
      <c r="C68" s="76" t="s">
        <v>100</v>
      </c>
      <c r="D68" s="83"/>
      <c r="E68" s="83">
        <v>0</v>
      </c>
      <c r="F68" s="83">
        <f t="shared" si="1"/>
        <v>0</v>
      </c>
      <c r="G68" s="83">
        <v>0</v>
      </c>
      <c r="H68" s="83"/>
    </row>
    <row r="69" spans="1:8" s="71" customFormat="1" ht="12" customHeight="1" x14ac:dyDescent="0.2">
      <c r="A69" s="75" t="s">
        <v>101</v>
      </c>
      <c r="B69" s="230" t="s">
        <v>378</v>
      </c>
      <c r="C69" s="76" t="s">
        <v>102</v>
      </c>
      <c r="D69" s="83"/>
      <c r="E69" s="83">
        <v>0</v>
      </c>
      <c r="F69" s="83">
        <f t="shared" si="1"/>
        <v>0</v>
      </c>
      <c r="G69" s="83">
        <v>0</v>
      </c>
      <c r="H69" s="83"/>
    </row>
    <row r="70" spans="1:8" s="71" customFormat="1" ht="12" customHeight="1" thickBot="1" x14ac:dyDescent="0.25">
      <c r="A70" s="78" t="s">
        <v>103</v>
      </c>
      <c r="B70" s="230" t="s">
        <v>379</v>
      </c>
      <c r="C70" s="79" t="s">
        <v>104</v>
      </c>
      <c r="D70" s="83"/>
      <c r="E70" s="83">
        <v>0</v>
      </c>
      <c r="F70" s="83">
        <f t="shared" si="1"/>
        <v>0</v>
      </c>
      <c r="G70" s="83">
        <v>0</v>
      </c>
      <c r="H70" s="83"/>
    </row>
    <row r="71" spans="1:8" s="71" customFormat="1" ht="12" customHeight="1" thickBot="1" x14ac:dyDescent="0.25">
      <c r="A71" s="86" t="s">
        <v>105</v>
      </c>
      <c r="B71" s="229" t="s">
        <v>380</v>
      </c>
      <c r="C71" s="80" t="s">
        <v>106</v>
      </c>
      <c r="D71" s="52">
        <f>SUM(D72:D73)</f>
        <v>231599046.40000001</v>
      </c>
      <c r="E71" s="52">
        <f t="shared" ref="E71:H71" si="11">SUM(E72:E73)</f>
        <v>231599046</v>
      </c>
      <c r="F71" s="52">
        <f t="shared" si="11"/>
        <v>0</v>
      </c>
      <c r="G71" s="52">
        <f t="shared" si="11"/>
        <v>231599046</v>
      </c>
      <c r="H71" s="52">
        <f t="shared" si="11"/>
        <v>0</v>
      </c>
    </row>
    <row r="72" spans="1:8" s="71" customFormat="1" ht="12" customHeight="1" x14ac:dyDescent="0.2">
      <c r="A72" s="72" t="s">
        <v>107</v>
      </c>
      <c r="B72" s="230" t="s">
        <v>381</v>
      </c>
      <c r="C72" s="73" t="s">
        <v>108</v>
      </c>
      <c r="D72" s="83">
        <v>231599046.40000001</v>
      </c>
      <c r="E72" s="83">
        <v>231599046</v>
      </c>
      <c r="F72" s="83">
        <f t="shared" ref="F72:F84" si="12">G72-E72</f>
        <v>0</v>
      </c>
      <c r="G72" s="83">
        <v>231599046</v>
      </c>
      <c r="H72" s="83"/>
    </row>
    <row r="73" spans="1:8" s="71" customFormat="1" ht="12" customHeight="1" thickBot="1" x14ac:dyDescent="0.25">
      <c r="A73" s="78" t="s">
        <v>109</v>
      </c>
      <c r="B73" s="230" t="s">
        <v>382</v>
      </c>
      <c r="C73" s="79" t="s">
        <v>110</v>
      </c>
      <c r="D73" s="83"/>
      <c r="E73" s="83">
        <v>0</v>
      </c>
      <c r="F73" s="83">
        <f t="shared" si="12"/>
        <v>0</v>
      </c>
      <c r="G73" s="83">
        <v>0</v>
      </c>
      <c r="H73" s="83"/>
    </row>
    <row r="74" spans="1:8" s="71" customFormat="1" ht="12" customHeight="1" thickBot="1" x14ac:dyDescent="0.25">
      <c r="A74" s="86" t="s">
        <v>111</v>
      </c>
      <c r="B74" s="229"/>
      <c r="C74" s="80" t="s">
        <v>112</v>
      </c>
      <c r="D74" s="52">
        <f>SUM(D75:D77)</f>
        <v>0</v>
      </c>
      <c r="E74" s="52">
        <v>0</v>
      </c>
      <c r="F74" s="52">
        <f t="shared" si="12"/>
        <v>0</v>
      </c>
      <c r="G74" s="52">
        <v>0</v>
      </c>
      <c r="H74" s="52"/>
    </row>
    <row r="75" spans="1:8" s="71" customFormat="1" ht="12" customHeight="1" x14ac:dyDescent="0.2">
      <c r="A75" s="72" t="s">
        <v>587</v>
      </c>
      <c r="B75" s="230" t="s">
        <v>383</v>
      </c>
      <c r="C75" s="73" t="s">
        <v>113</v>
      </c>
      <c r="D75" s="83"/>
      <c r="E75" s="83">
        <v>0</v>
      </c>
      <c r="F75" s="83">
        <f t="shared" si="12"/>
        <v>0</v>
      </c>
      <c r="G75" s="83">
        <v>0</v>
      </c>
      <c r="H75" s="83"/>
    </row>
    <row r="76" spans="1:8" s="71" customFormat="1" ht="12" customHeight="1" x14ac:dyDescent="0.2">
      <c r="A76" s="75" t="s">
        <v>588</v>
      </c>
      <c r="B76" s="231" t="s">
        <v>384</v>
      </c>
      <c r="C76" s="76" t="s">
        <v>114</v>
      </c>
      <c r="D76" s="83"/>
      <c r="E76" s="83">
        <v>0</v>
      </c>
      <c r="F76" s="83">
        <f t="shared" si="12"/>
        <v>0</v>
      </c>
      <c r="G76" s="83">
        <v>0</v>
      </c>
      <c r="H76" s="83"/>
    </row>
    <row r="77" spans="1:8" s="71" customFormat="1" ht="12" customHeight="1" thickBot="1" x14ac:dyDescent="0.25">
      <c r="A77" s="78" t="s">
        <v>589</v>
      </c>
      <c r="B77" s="232" t="s">
        <v>586</v>
      </c>
      <c r="C77" s="79" t="s">
        <v>631</v>
      </c>
      <c r="D77" s="83"/>
      <c r="E77" s="83">
        <v>0</v>
      </c>
      <c r="F77" s="83">
        <f t="shared" si="12"/>
        <v>0</v>
      </c>
      <c r="G77" s="83">
        <v>0</v>
      </c>
      <c r="H77" s="83"/>
    </row>
    <row r="78" spans="1:8" s="71" customFormat="1" ht="12" customHeight="1" thickBot="1" x14ac:dyDescent="0.25">
      <c r="A78" s="86" t="s">
        <v>115</v>
      </c>
      <c r="B78" s="229" t="s">
        <v>385</v>
      </c>
      <c r="C78" s="80" t="s">
        <v>116</v>
      </c>
      <c r="D78" s="52">
        <f>SUM(D79:D82)</f>
        <v>0</v>
      </c>
      <c r="E78" s="52">
        <v>0</v>
      </c>
      <c r="F78" s="52">
        <f t="shared" si="12"/>
        <v>0</v>
      </c>
      <c r="G78" s="52">
        <v>0</v>
      </c>
      <c r="H78" s="52"/>
    </row>
    <row r="79" spans="1:8" s="71" customFormat="1" ht="12" customHeight="1" x14ac:dyDescent="0.2">
      <c r="A79" s="88" t="s">
        <v>590</v>
      </c>
      <c r="B79" s="230" t="s">
        <v>386</v>
      </c>
      <c r="C79" s="73" t="s">
        <v>632</v>
      </c>
      <c r="D79" s="83"/>
      <c r="E79" s="83">
        <v>0</v>
      </c>
      <c r="F79" s="83">
        <f t="shared" si="12"/>
        <v>0</v>
      </c>
      <c r="G79" s="83">
        <v>0</v>
      </c>
      <c r="H79" s="83"/>
    </row>
    <row r="80" spans="1:8" s="71" customFormat="1" ht="12" customHeight="1" x14ac:dyDescent="0.2">
      <c r="A80" s="89" t="s">
        <v>591</v>
      </c>
      <c r="B80" s="230" t="s">
        <v>387</v>
      </c>
      <c r="C80" s="76" t="s">
        <v>633</v>
      </c>
      <c r="D80" s="83"/>
      <c r="E80" s="83">
        <v>0</v>
      </c>
      <c r="F80" s="83">
        <f t="shared" si="12"/>
        <v>0</v>
      </c>
      <c r="G80" s="83">
        <v>0</v>
      </c>
      <c r="H80" s="83"/>
    </row>
    <row r="81" spans="1:8" s="71" customFormat="1" ht="12" customHeight="1" x14ac:dyDescent="0.2">
      <c r="A81" s="89" t="s">
        <v>592</v>
      </c>
      <c r="B81" s="230" t="s">
        <v>388</v>
      </c>
      <c r="C81" s="76" t="s">
        <v>634</v>
      </c>
      <c r="D81" s="83"/>
      <c r="E81" s="83">
        <v>0</v>
      </c>
      <c r="F81" s="83">
        <f t="shared" si="12"/>
        <v>0</v>
      </c>
      <c r="G81" s="83">
        <v>0</v>
      </c>
      <c r="H81" s="83"/>
    </row>
    <row r="82" spans="1:8" s="71" customFormat="1" ht="12" customHeight="1" thickBot="1" x14ac:dyDescent="0.25">
      <c r="A82" s="90" t="s">
        <v>593</v>
      </c>
      <c r="B82" s="230" t="s">
        <v>389</v>
      </c>
      <c r="C82" s="79" t="s">
        <v>635</v>
      </c>
      <c r="D82" s="83"/>
      <c r="E82" s="83">
        <v>0</v>
      </c>
      <c r="F82" s="83">
        <f t="shared" si="12"/>
        <v>0</v>
      </c>
      <c r="G82" s="83">
        <v>0</v>
      </c>
      <c r="H82" s="83"/>
    </row>
    <row r="83" spans="1:8" s="71" customFormat="1" ht="13.5" customHeight="1" thickBot="1" x14ac:dyDescent="0.25">
      <c r="A83" s="86" t="s">
        <v>119</v>
      </c>
      <c r="B83" s="229" t="s">
        <v>390</v>
      </c>
      <c r="C83" s="80" t="s">
        <v>120</v>
      </c>
      <c r="D83" s="91"/>
      <c r="E83" s="91">
        <v>0</v>
      </c>
      <c r="F83" s="91">
        <f t="shared" si="12"/>
        <v>0</v>
      </c>
      <c r="G83" s="91">
        <v>0</v>
      </c>
      <c r="H83" s="91"/>
    </row>
    <row r="84" spans="1:8" s="71" customFormat="1" ht="13.5" customHeight="1" thickBot="1" x14ac:dyDescent="0.25">
      <c r="A84" s="523" t="s">
        <v>182</v>
      </c>
      <c r="B84" s="229"/>
      <c r="C84" s="80" t="s">
        <v>657</v>
      </c>
      <c r="D84" s="91"/>
      <c r="E84" s="91">
        <v>0</v>
      </c>
      <c r="F84" s="91">
        <f t="shared" si="12"/>
        <v>0</v>
      </c>
      <c r="G84" s="91">
        <v>0</v>
      </c>
      <c r="H84" s="91"/>
    </row>
    <row r="85" spans="1:8" s="71" customFormat="1" ht="15.75" customHeight="1" thickBot="1" x14ac:dyDescent="0.25">
      <c r="A85" s="523" t="s">
        <v>185</v>
      </c>
      <c r="B85" s="229" t="s">
        <v>370</v>
      </c>
      <c r="C85" s="92" t="s">
        <v>122</v>
      </c>
      <c r="D85" s="59">
        <f>+D62+D66+D71+D74+D78+D83</f>
        <v>231599046.40000001</v>
      </c>
      <c r="E85" s="59">
        <f t="shared" ref="E85:H85" si="13">+E62+E66+E71+E74+E78+E83</f>
        <v>231599046</v>
      </c>
      <c r="F85" s="59">
        <f t="shared" si="13"/>
        <v>0</v>
      </c>
      <c r="G85" s="59">
        <f t="shared" si="13"/>
        <v>231599046</v>
      </c>
      <c r="H85" s="59">
        <f t="shared" si="13"/>
        <v>0</v>
      </c>
    </row>
    <row r="86" spans="1:8" s="71" customFormat="1" ht="16.5" customHeight="1" thickBot="1" x14ac:dyDescent="0.25">
      <c r="A86" s="523" t="s">
        <v>188</v>
      </c>
      <c r="B86" s="233"/>
      <c r="C86" s="93" t="s">
        <v>124</v>
      </c>
      <c r="D86" s="59">
        <f>+D61+D85</f>
        <v>1426700565.4000001</v>
      </c>
      <c r="E86" s="59">
        <f t="shared" ref="E86:H86" si="14">+E61+E85</f>
        <v>1530085715</v>
      </c>
      <c r="F86" s="59">
        <f t="shared" si="14"/>
        <v>65768724</v>
      </c>
      <c r="G86" s="59">
        <f t="shared" si="14"/>
        <v>1595854439</v>
      </c>
      <c r="H86" s="59">
        <f t="shared" si="14"/>
        <v>61520632</v>
      </c>
    </row>
    <row r="87" spans="1:8" s="71" customFormat="1" x14ac:dyDescent="0.2">
      <c r="A87" s="116"/>
      <c r="B87" s="94"/>
      <c r="C87" s="117"/>
      <c r="D87" s="118"/>
      <c r="E87" s="118"/>
      <c r="F87" s="118"/>
      <c r="G87" s="118">
        <v>0</v>
      </c>
      <c r="H87" s="118"/>
    </row>
    <row r="88" spans="1:8" ht="16.5" customHeight="1" x14ac:dyDescent="0.25">
      <c r="A88" s="835" t="s">
        <v>125</v>
      </c>
      <c r="B88" s="835"/>
      <c r="C88" s="835"/>
      <c r="D88" s="835"/>
      <c r="E88" s="552"/>
      <c r="F88" s="552"/>
      <c r="G88" s="60"/>
      <c r="H88" s="60"/>
    </row>
    <row r="89" spans="1:8" ht="16.5" customHeight="1" thickBot="1" x14ac:dyDescent="0.3">
      <c r="A89" s="836" t="s">
        <v>126</v>
      </c>
      <c r="B89" s="836"/>
      <c r="C89" s="836"/>
      <c r="D89" s="61"/>
      <c r="E89" s="61"/>
      <c r="F89" s="61"/>
      <c r="G89" s="61"/>
      <c r="H89" s="61"/>
    </row>
    <row r="90" spans="1:8" ht="48.75" thickBot="1" x14ac:dyDescent="0.3">
      <c r="A90" s="62" t="s">
        <v>4</v>
      </c>
      <c r="B90" s="173" t="s">
        <v>295</v>
      </c>
      <c r="C90" s="63" t="s">
        <v>127</v>
      </c>
      <c r="D90" s="551" t="s">
        <v>695</v>
      </c>
      <c r="E90" s="64" t="s">
        <v>1379</v>
      </c>
      <c r="F90" s="551" t="s">
        <v>724</v>
      </c>
      <c r="G90" s="64" t="s">
        <v>725</v>
      </c>
      <c r="H90" s="64" t="s">
        <v>1334</v>
      </c>
    </row>
    <row r="91" spans="1:8" s="68" customFormat="1" ht="12" customHeight="1" thickBot="1" x14ac:dyDescent="0.25">
      <c r="A91" s="51">
        <v>1</v>
      </c>
      <c r="B91" s="51">
        <v>2</v>
      </c>
      <c r="C91" s="95">
        <v>2</v>
      </c>
      <c r="D91" s="96">
        <v>3</v>
      </c>
      <c r="E91" s="96">
        <v>3</v>
      </c>
      <c r="F91" s="96">
        <v>3</v>
      </c>
      <c r="G91" s="96">
        <v>3</v>
      </c>
      <c r="H91" s="96">
        <v>6</v>
      </c>
    </row>
    <row r="92" spans="1:8" ht="12" customHeight="1" thickBot="1" x14ac:dyDescent="0.3">
      <c r="A92" s="97" t="s">
        <v>6</v>
      </c>
      <c r="B92" s="234"/>
      <c r="C92" s="98" t="s">
        <v>128</v>
      </c>
      <c r="D92" s="99">
        <f>SUM(D93:D97)</f>
        <v>1293719857</v>
      </c>
      <c r="E92" s="99">
        <f t="shared" ref="E92:H92" si="15">SUM(E93:E97)</f>
        <v>1300990465</v>
      </c>
      <c r="F92" s="99">
        <f t="shared" si="15"/>
        <v>37579714</v>
      </c>
      <c r="G92" s="99">
        <f t="shared" si="15"/>
        <v>1338570179</v>
      </c>
      <c r="H92" s="99">
        <f t="shared" si="15"/>
        <v>-15405785</v>
      </c>
    </row>
    <row r="93" spans="1:8" ht="12" customHeight="1" x14ac:dyDescent="0.25">
      <c r="A93" s="100" t="s">
        <v>8</v>
      </c>
      <c r="B93" s="235" t="s">
        <v>296</v>
      </c>
      <c r="C93" s="101" t="s">
        <v>129</v>
      </c>
      <c r="D93" s="102">
        <v>563166000</v>
      </c>
      <c r="E93" s="102">
        <v>566332246</v>
      </c>
      <c r="F93" s="102">
        <f t="shared" ref="F93:F133" si="16">G93-E93</f>
        <v>1981859</v>
      </c>
      <c r="G93" s="102">
        <v>568314105</v>
      </c>
      <c r="H93" s="102">
        <v>-8300000</v>
      </c>
    </row>
    <row r="94" spans="1:8" ht="12" customHeight="1" x14ac:dyDescent="0.25">
      <c r="A94" s="75" t="s">
        <v>10</v>
      </c>
      <c r="B94" s="231" t="s">
        <v>297</v>
      </c>
      <c r="C94" s="15" t="s">
        <v>130</v>
      </c>
      <c r="D94" s="77">
        <v>120111000</v>
      </c>
      <c r="E94" s="77">
        <v>121256412</v>
      </c>
      <c r="F94" s="77">
        <f t="shared" si="16"/>
        <v>3452200</v>
      </c>
      <c r="G94" s="77">
        <v>124708612</v>
      </c>
      <c r="H94" s="77">
        <v>-300000</v>
      </c>
    </row>
    <row r="95" spans="1:8" ht="12" customHeight="1" x14ac:dyDescent="0.25">
      <c r="A95" s="75" t="s">
        <v>12</v>
      </c>
      <c r="B95" s="231" t="s">
        <v>298</v>
      </c>
      <c r="C95" s="15" t="s">
        <v>131</v>
      </c>
      <c r="D95" s="81">
        <v>502730000</v>
      </c>
      <c r="E95" s="81">
        <v>479641471</v>
      </c>
      <c r="F95" s="81">
        <f t="shared" si="16"/>
        <v>4344549</v>
      </c>
      <c r="G95" s="81">
        <v>483986020</v>
      </c>
      <c r="H95" s="81">
        <v>-9746285</v>
      </c>
    </row>
    <row r="96" spans="1:8" ht="12" customHeight="1" x14ac:dyDescent="0.25">
      <c r="A96" s="75" t="s">
        <v>13</v>
      </c>
      <c r="B96" s="231" t="s">
        <v>299</v>
      </c>
      <c r="C96" s="103" t="s">
        <v>132</v>
      </c>
      <c r="D96" s="81">
        <v>460000</v>
      </c>
      <c r="E96" s="81">
        <v>460000</v>
      </c>
      <c r="F96" s="81">
        <f t="shared" si="16"/>
        <v>2259000</v>
      </c>
      <c r="G96" s="81">
        <v>2719000</v>
      </c>
      <c r="H96" s="81"/>
    </row>
    <row r="97" spans="1:8" ht="12" customHeight="1" thickBot="1" x14ac:dyDescent="0.3">
      <c r="A97" s="75" t="s">
        <v>133</v>
      </c>
      <c r="B97" s="238" t="s">
        <v>300</v>
      </c>
      <c r="C97" s="104" t="s">
        <v>134</v>
      </c>
      <c r="D97" s="81">
        <v>107252857</v>
      </c>
      <c r="E97" s="81">
        <v>133300336</v>
      </c>
      <c r="F97" s="81">
        <f t="shared" si="16"/>
        <v>25542106</v>
      </c>
      <c r="G97" s="81">
        <v>158842442</v>
      </c>
      <c r="H97" s="81">
        <v>2940500</v>
      </c>
    </row>
    <row r="98" spans="1:8" ht="12" customHeight="1" thickBot="1" x14ac:dyDescent="0.3">
      <c r="A98" s="69" t="s">
        <v>17</v>
      </c>
      <c r="B98" s="229" t="s">
        <v>304</v>
      </c>
      <c r="C98" s="20" t="s">
        <v>636</v>
      </c>
      <c r="D98" s="52">
        <f>+D99+D101+D100</f>
        <v>19267457</v>
      </c>
      <c r="E98" s="52">
        <f t="shared" ref="E98:H98" si="17">+E99+E101+E100</f>
        <v>64958617</v>
      </c>
      <c r="F98" s="52">
        <f t="shared" si="17"/>
        <v>24552172</v>
      </c>
      <c r="G98" s="52">
        <f t="shared" si="17"/>
        <v>89510789</v>
      </c>
      <c r="H98" s="52">
        <f t="shared" si="17"/>
        <v>41836417</v>
      </c>
    </row>
    <row r="99" spans="1:8" ht="12" customHeight="1" x14ac:dyDescent="0.25">
      <c r="A99" s="72" t="s">
        <v>400</v>
      </c>
      <c r="B99" s="230" t="s">
        <v>304</v>
      </c>
      <c r="C99" s="18" t="s">
        <v>140</v>
      </c>
      <c r="D99" s="74">
        <v>15077457</v>
      </c>
      <c r="E99" s="74">
        <v>54847941</v>
      </c>
      <c r="F99" s="74">
        <f>G99-E99</f>
        <v>24234722</v>
      </c>
      <c r="G99" s="74">
        <v>79082663</v>
      </c>
      <c r="H99" s="74">
        <v>41836417</v>
      </c>
    </row>
    <row r="100" spans="1:8" ht="12" customHeight="1" x14ac:dyDescent="0.25">
      <c r="A100" s="72" t="s">
        <v>401</v>
      </c>
      <c r="B100" s="236" t="s">
        <v>304</v>
      </c>
      <c r="C100" s="270" t="s">
        <v>597</v>
      </c>
      <c r="D100" s="224">
        <v>4190000</v>
      </c>
      <c r="E100" s="224">
        <v>10110676</v>
      </c>
      <c r="F100" s="224">
        <f t="shared" si="16"/>
        <v>317450</v>
      </c>
      <c r="G100" s="224">
        <v>10428126</v>
      </c>
      <c r="H100" s="224"/>
    </row>
    <row r="101" spans="1:8" ht="12" customHeight="1" thickBot="1" x14ac:dyDescent="0.3">
      <c r="A101" s="72" t="s">
        <v>402</v>
      </c>
      <c r="B101" s="232" t="s">
        <v>304</v>
      </c>
      <c r="C101" s="107" t="s">
        <v>596</v>
      </c>
      <c r="D101" s="81"/>
      <c r="E101" s="81">
        <v>0</v>
      </c>
      <c r="F101" s="81">
        <f t="shared" si="16"/>
        <v>0</v>
      </c>
      <c r="G101" s="81">
        <v>0</v>
      </c>
      <c r="H101" s="81"/>
    </row>
    <row r="102" spans="1:8" ht="12" customHeight="1" thickBot="1" x14ac:dyDescent="0.3">
      <c r="A102" s="69" t="s">
        <v>29</v>
      </c>
      <c r="B102" s="229"/>
      <c r="C102" s="106" t="s">
        <v>639</v>
      </c>
      <c r="D102" s="52">
        <f>+D103+D105+D107</f>
        <v>83683000</v>
      </c>
      <c r="E102" s="52">
        <f t="shared" ref="E102:H102" si="18">+E103+E105+E107</f>
        <v>134106382</v>
      </c>
      <c r="F102" s="52">
        <f t="shared" si="18"/>
        <v>3636838</v>
      </c>
      <c r="G102" s="52">
        <f t="shared" si="18"/>
        <v>137743220</v>
      </c>
      <c r="H102" s="52">
        <f t="shared" si="18"/>
        <v>35090000</v>
      </c>
    </row>
    <row r="103" spans="1:8" ht="12" customHeight="1" x14ac:dyDescent="0.25">
      <c r="A103" s="72" t="s">
        <v>605</v>
      </c>
      <c r="B103" s="230" t="s">
        <v>301</v>
      </c>
      <c r="C103" s="15" t="s">
        <v>135</v>
      </c>
      <c r="D103" s="74">
        <v>33133000</v>
      </c>
      <c r="E103" s="74">
        <v>62616126</v>
      </c>
      <c r="F103" s="74">
        <f t="shared" si="16"/>
        <v>7244653</v>
      </c>
      <c r="G103" s="74">
        <v>69860779</v>
      </c>
      <c r="H103" s="74">
        <v>17250000</v>
      </c>
    </row>
    <row r="104" spans="1:8" ht="12" customHeight="1" x14ac:dyDescent="0.25">
      <c r="A104" s="72" t="s">
        <v>606</v>
      </c>
      <c r="B104" s="239" t="s">
        <v>301</v>
      </c>
      <c r="C104" s="107" t="s">
        <v>136</v>
      </c>
      <c r="D104" s="74">
        <v>0</v>
      </c>
      <c r="E104" s="74">
        <v>0</v>
      </c>
      <c r="F104" s="74">
        <f t="shared" si="16"/>
        <v>0</v>
      </c>
      <c r="G104" s="74">
        <v>0</v>
      </c>
      <c r="H104" s="74">
        <v>0</v>
      </c>
    </row>
    <row r="105" spans="1:8" ht="12" customHeight="1" x14ac:dyDescent="0.25">
      <c r="A105" s="72" t="s">
        <v>607</v>
      </c>
      <c r="B105" s="239" t="s">
        <v>302</v>
      </c>
      <c r="C105" s="107" t="s">
        <v>137</v>
      </c>
      <c r="D105" s="77">
        <v>50550000</v>
      </c>
      <c r="E105" s="77">
        <v>71490256</v>
      </c>
      <c r="F105" s="77">
        <f t="shared" si="16"/>
        <v>-3607815</v>
      </c>
      <c r="G105" s="77">
        <v>67882441</v>
      </c>
      <c r="H105" s="77">
        <v>17840000</v>
      </c>
    </row>
    <row r="106" spans="1:8" ht="12" customHeight="1" x14ac:dyDescent="0.25">
      <c r="A106" s="72" t="s">
        <v>637</v>
      </c>
      <c r="B106" s="239" t="s">
        <v>302</v>
      </c>
      <c r="C106" s="107" t="s">
        <v>138</v>
      </c>
      <c r="D106" s="55">
        <v>0</v>
      </c>
      <c r="E106" s="55">
        <v>0</v>
      </c>
      <c r="F106" s="55">
        <f t="shared" si="16"/>
        <v>0</v>
      </c>
      <c r="G106" s="55">
        <v>0</v>
      </c>
      <c r="H106" s="55"/>
    </row>
    <row r="107" spans="1:8" ht="12" customHeight="1" thickBot="1" x14ac:dyDescent="0.3">
      <c r="A107" s="72" t="s">
        <v>638</v>
      </c>
      <c r="B107" s="236" t="s">
        <v>303</v>
      </c>
      <c r="C107" s="108" t="s">
        <v>139</v>
      </c>
      <c r="D107" s="55">
        <v>0</v>
      </c>
      <c r="E107" s="55">
        <v>0</v>
      </c>
      <c r="F107" s="55">
        <f t="shared" si="16"/>
        <v>0</v>
      </c>
      <c r="G107" s="55">
        <v>0</v>
      </c>
      <c r="H107" s="55"/>
    </row>
    <row r="108" spans="1:8" ht="12" customHeight="1" thickBot="1" x14ac:dyDescent="0.3">
      <c r="A108" s="69" t="s">
        <v>141</v>
      </c>
      <c r="B108" s="229"/>
      <c r="C108" s="20" t="s">
        <v>142</v>
      </c>
      <c r="D108" s="52">
        <f>+D92+D102+D98</f>
        <v>1396670314</v>
      </c>
      <c r="E108" s="52">
        <f t="shared" ref="E108:H108" si="19">+E92+E102+E98</f>
        <v>1500055464</v>
      </c>
      <c r="F108" s="52">
        <f t="shared" si="19"/>
        <v>65768724</v>
      </c>
      <c r="G108" s="52">
        <f t="shared" si="19"/>
        <v>1565824188</v>
      </c>
      <c r="H108" s="52">
        <f t="shared" si="19"/>
        <v>61520632</v>
      </c>
    </row>
    <row r="109" spans="1:8" ht="12" customHeight="1" thickBot="1" x14ac:dyDescent="0.3">
      <c r="A109" s="69" t="s">
        <v>43</v>
      </c>
      <c r="B109" s="229"/>
      <c r="C109" s="20" t="s">
        <v>143</v>
      </c>
      <c r="D109" s="52">
        <f>+D110+D111+D112</f>
        <v>0</v>
      </c>
      <c r="E109" s="52">
        <f t="shared" ref="E109:H109" si="20">+E110+E111+E112</f>
        <v>0</v>
      </c>
      <c r="F109" s="52">
        <f t="shared" si="20"/>
        <v>0</v>
      </c>
      <c r="G109" s="52">
        <f t="shared" si="20"/>
        <v>0</v>
      </c>
      <c r="H109" s="52">
        <f t="shared" si="20"/>
        <v>0</v>
      </c>
    </row>
    <row r="110" spans="1:8" ht="12" customHeight="1" x14ac:dyDescent="0.25">
      <c r="A110" s="72" t="s">
        <v>45</v>
      </c>
      <c r="B110" s="230" t="s">
        <v>305</v>
      </c>
      <c r="C110" s="18" t="s">
        <v>144</v>
      </c>
      <c r="D110" s="55"/>
      <c r="E110" s="55">
        <v>0</v>
      </c>
      <c r="F110" s="55">
        <f t="shared" si="16"/>
        <v>0</v>
      </c>
      <c r="G110" s="55">
        <v>0</v>
      </c>
      <c r="H110" s="55"/>
    </row>
    <row r="111" spans="1:8" ht="12" customHeight="1" x14ac:dyDescent="0.25">
      <c r="A111" s="72" t="s">
        <v>47</v>
      </c>
      <c r="B111" s="230" t="s">
        <v>306</v>
      </c>
      <c r="C111" s="18" t="s">
        <v>145</v>
      </c>
      <c r="D111" s="55"/>
      <c r="E111" s="55">
        <v>0</v>
      </c>
      <c r="F111" s="55">
        <f t="shared" si="16"/>
        <v>0</v>
      </c>
      <c r="G111" s="55">
        <v>0</v>
      </c>
      <c r="H111" s="55"/>
    </row>
    <row r="112" spans="1:8" ht="12" customHeight="1" thickBot="1" x14ac:dyDescent="0.3">
      <c r="A112" s="105" t="s">
        <v>49</v>
      </c>
      <c r="B112" s="236" t="s">
        <v>307</v>
      </c>
      <c r="C112" s="58" t="s">
        <v>146</v>
      </c>
      <c r="D112" s="55"/>
      <c r="E112" s="55">
        <v>0</v>
      </c>
      <c r="F112" s="55">
        <f t="shared" si="16"/>
        <v>0</v>
      </c>
      <c r="G112" s="55">
        <v>0</v>
      </c>
      <c r="H112" s="55"/>
    </row>
    <row r="113" spans="1:8" ht="12" customHeight="1" thickBot="1" x14ac:dyDescent="0.3">
      <c r="A113" s="69" t="s">
        <v>65</v>
      </c>
      <c r="B113" s="229" t="s">
        <v>308</v>
      </c>
      <c r="C113" s="20" t="s">
        <v>147</v>
      </c>
      <c r="D113" s="52">
        <f>+D114+D117+D118+D119</f>
        <v>0</v>
      </c>
      <c r="E113" s="52">
        <v>0</v>
      </c>
      <c r="F113" s="52">
        <f t="shared" si="16"/>
        <v>0</v>
      </c>
      <c r="G113" s="52">
        <v>0</v>
      </c>
      <c r="H113" s="52"/>
    </row>
    <row r="114" spans="1:8" ht="12" customHeight="1" x14ac:dyDescent="0.25">
      <c r="A114" s="72" t="s">
        <v>411</v>
      </c>
      <c r="B114" s="230" t="s">
        <v>309</v>
      </c>
      <c r="C114" s="18" t="s">
        <v>640</v>
      </c>
      <c r="D114" s="55"/>
      <c r="E114" s="55">
        <v>0</v>
      </c>
      <c r="F114" s="55">
        <f t="shared" si="16"/>
        <v>0</v>
      </c>
      <c r="G114" s="55">
        <v>0</v>
      </c>
      <c r="H114" s="55"/>
    </row>
    <row r="115" spans="1:8" ht="12" customHeight="1" x14ac:dyDescent="0.25">
      <c r="A115" s="72" t="s">
        <v>412</v>
      </c>
      <c r="B115" s="230"/>
      <c r="C115" s="18" t="s">
        <v>641</v>
      </c>
      <c r="D115" s="55"/>
      <c r="E115" s="55">
        <v>0</v>
      </c>
      <c r="F115" s="55">
        <f t="shared" si="16"/>
        <v>0</v>
      </c>
      <c r="G115" s="55">
        <v>0</v>
      </c>
      <c r="H115" s="55"/>
    </row>
    <row r="116" spans="1:8" ht="12" customHeight="1" x14ac:dyDescent="0.25">
      <c r="A116" s="72" t="s">
        <v>413</v>
      </c>
      <c r="B116" s="230"/>
      <c r="C116" s="18" t="s">
        <v>642</v>
      </c>
      <c r="D116" s="55"/>
      <c r="E116" s="55">
        <v>0</v>
      </c>
      <c r="F116" s="55">
        <f t="shared" si="16"/>
        <v>0</v>
      </c>
      <c r="G116" s="55">
        <v>0</v>
      </c>
      <c r="H116" s="55"/>
    </row>
    <row r="117" spans="1:8" ht="12" customHeight="1" x14ac:dyDescent="0.25">
      <c r="A117" s="72" t="s">
        <v>414</v>
      </c>
      <c r="B117" s="230" t="s">
        <v>310</v>
      </c>
      <c r="C117" s="18" t="s">
        <v>643</v>
      </c>
      <c r="D117" s="55"/>
      <c r="E117" s="55">
        <v>0</v>
      </c>
      <c r="F117" s="55">
        <f t="shared" si="16"/>
        <v>0</v>
      </c>
      <c r="G117" s="55">
        <v>0</v>
      </c>
      <c r="H117" s="55"/>
    </row>
    <row r="118" spans="1:8" ht="12" customHeight="1" x14ac:dyDescent="0.25">
      <c r="A118" s="72" t="s">
        <v>598</v>
      </c>
      <c r="B118" s="230" t="s">
        <v>311</v>
      </c>
      <c r="C118" s="18" t="s">
        <v>644</v>
      </c>
      <c r="D118" s="55"/>
      <c r="E118" s="55">
        <v>0</v>
      </c>
      <c r="F118" s="55">
        <f t="shared" si="16"/>
        <v>0</v>
      </c>
      <c r="G118" s="55">
        <v>0</v>
      </c>
      <c r="H118" s="55"/>
    </row>
    <row r="119" spans="1:8" ht="12" customHeight="1" thickBot="1" x14ac:dyDescent="0.3">
      <c r="A119" s="72" t="s">
        <v>646</v>
      </c>
      <c r="B119" s="236" t="s">
        <v>312</v>
      </c>
      <c r="C119" s="58" t="s">
        <v>645</v>
      </c>
      <c r="D119" s="55"/>
      <c r="E119" s="55">
        <v>0</v>
      </c>
      <c r="F119" s="55">
        <f t="shared" si="16"/>
        <v>0</v>
      </c>
      <c r="G119" s="55">
        <v>0</v>
      </c>
      <c r="H119" s="55"/>
    </row>
    <row r="120" spans="1:8" ht="12" customHeight="1" thickBot="1" x14ac:dyDescent="0.3">
      <c r="A120" s="69" t="s">
        <v>148</v>
      </c>
      <c r="B120" s="229"/>
      <c r="C120" s="20" t="s">
        <v>149</v>
      </c>
      <c r="D120" s="59">
        <f>SUM(D121:D125)</f>
        <v>30030251</v>
      </c>
      <c r="E120" s="59">
        <f t="shared" ref="E120:H120" si="21">SUM(E121:E125)</f>
        <v>30030251</v>
      </c>
      <c r="F120" s="59">
        <f t="shared" si="21"/>
        <v>0</v>
      </c>
      <c r="G120" s="59">
        <f t="shared" si="21"/>
        <v>30030251</v>
      </c>
      <c r="H120" s="59">
        <f t="shared" si="21"/>
        <v>0</v>
      </c>
    </row>
    <row r="121" spans="1:8" ht="12" customHeight="1" x14ac:dyDescent="0.25">
      <c r="A121" s="72" t="s">
        <v>79</v>
      </c>
      <c r="B121" s="230" t="s">
        <v>313</v>
      </c>
      <c r="C121" s="18" t="s">
        <v>150</v>
      </c>
      <c r="D121" s="55"/>
      <c r="E121" s="55">
        <v>0</v>
      </c>
      <c r="F121" s="55">
        <f t="shared" si="16"/>
        <v>0</v>
      </c>
      <c r="G121" s="55">
        <v>0</v>
      </c>
      <c r="H121" s="55"/>
    </row>
    <row r="122" spans="1:8" ht="12" customHeight="1" x14ac:dyDescent="0.25">
      <c r="A122" s="72" t="s">
        <v>80</v>
      </c>
      <c r="B122" s="230" t="s">
        <v>314</v>
      </c>
      <c r="C122" s="18" t="s">
        <v>151</v>
      </c>
      <c r="D122" s="55">
        <v>30030251</v>
      </c>
      <c r="E122" s="55">
        <v>30030251</v>
      </c>
      <c r="F122" s="55">
        <f t="shared" si="16"/>
        <v>0</v>
      </c>
      <c r="G122" s="55">
        <v>30030251</v>
      </c>
      <c r="H122" s="55"/>
    </row>
    <row r="123" spans="1:8" ht="12" customHeight="1" x14ac:dyDescent="0.25">
      <c r="A123" s="72" t="s">
        <v>81</v>
      </c>
      <c r="B123" s="230" t="s">
        <v>315</v>
      </c>
      <c r="C123" s="18" t="s">
        <v>647</v>
      </c>
      <c r="D123" s="55"/>
      <c r="E123" s="55">
        <v>0</v>
      </c>
      <c r="F123" s="55">
        <f t="shared" si="16"/>
        <v>0</v>
      </c>
      <c r="G123" s="55">
        <v>0</v>
      </c>
      <c r="H123" s="55"/>
    </row>
    <row r="124" spans="1:8" ht="12" customHeight="1" x14ac:dyDescent="0.25">
      <c r="A124" s="72" t="s">
        <v>82</v>
      </c>
      <c r="B124" s="230" t="s">
        <v>316</v>
      </c>
      <c r="C124" s="18" t="s">
        <v>230</v>
      </c>
      <c r="D124" s="55"/>
      <c r="E124" s="55">
        <v>0</v>
      </c>
      <c r="F124" s="55">
        <f t="shared" si="16"/>
        <v>0</v>
      </c>
      <c r="G124" s="55">
        <v>0</v>
      </c>
      <c r="H124" s="55"/>
    </row>
    <row r="125" spans="1:8" ht="12" customHeight="1" thickBot="1" x14ac:dyDescent="0.3">
      <c r="A125" s="105"/>
      <c r="B125" s="236" t="s">
        <v>663</v>
      </c>
      <c r="C125" s="58" t="s">
        <v>662</v>
      </c>
      <c r="D125" s="240"/>
      <c r="E125" s="240">
        <v>0</v>
      </c>
      <c r="F125" s="240">
        <f t="shared" si="16"/>
        <v>0</v>
      </c>
      <c r="G125" s="240">
        <v>0</v>
      </c>
      <c r="H125" s="240"/>
    </row>
    <row r="126" spans="1:8" ht="12" customHeight="1" thickBot="1" x14ac:dyDescent="0.3">
      <c r="A126" s="69" t="s">
        <v>83</v>
      </c>
      <c r="B126" s="229" t="s">
        <v>317</v>
      </c>
      <c r="C126" s="20" t="s">
        <v>152</v>
      </c>
      <c r="D126" s="110">
        <f>+D127+D128+D130+D131</f>
        <v>0</v>
      </c>
      <c r="E126" s="110">
        <v>0</v>
      </c>
      <c r="F126" s="110">
        <f t="shared" si="16"/>
        <v>0</v>
      </c>
      <c r="G126" s="110">
        <v>0</v>
      </c>
      <c r="H126" s="110"/>
    </row>
    <row r="127" spans="1:8" ht="12" customHeight="1" x14ac:dyDescent="0.25">
      <c r="A127" s="72" t="s">
        <v>580</v>
      </c>
      <c r="B127" s="230" t="s">
        <v>318</v>
      </c>
      <c r="C127" s="18" t="s">
        <v>648</v>
      </c>
      <c r="D127" s="55"/>
      <c r="E127" s="55">
        <v>0</v>
      </c>
      <c r="F127" s="55">
        <f t="shared" si="16"/>
        <v>0</v>
      </c>
      <c r="G127" s="55">
        <v>0</v>
      </c>
      <c r="H127" s="55"/>
    </row>
    <row r="128" spans="1:8" ht="12" customHeight="1" x14ac:dyDescent="0.25">
      <c r="A128" s="72" t="s">
        <v>581</v>
      </c>
      <c r="B128" s="230" t="s">
        <v>319</v>
      </c>
      <c r="C128" s="18" t="s">
        <v>649</v>
      </c>
      <c r="D128" s="55"/>
      <c r="E128" s="55">
        <v>0</v>
      </c>
      <c r="F128" s="55">
        <f t="shared" si="16"/>
        <v>0</v>
      </c>
      <c r="G128" s="55">
        <v>0</v>
      </c>
      <c r="H128" s="55"/>
    </row>
    <row r="129" spans="1:11" ht="12" customHeight="1" x14ac:dyDescent="0.25">
      <c r="A129" s="72" t="s">
        <v>582</v>
      </c>
      <c r="B129" s="230" t="s">
        <v>320</v>
      </c>
      <c r="C129" s="18" t="s">
        <v>650</v>
      </c>
      <c r="D129" s="55"/>
      <c r="E129" s="55">
        <v>0</v>
      </c>
      <c r="F129" s="55">
        <f t="shared" si="16"/>
        <v>0</v>
      </c>
      <c r="G129" s="55">
        <v>0</v>
      </c>
      <c r="H129" s="55"/>
    </row>
    <row r="130" spans="1:11" ht="12" customHeight="1" x14ac:dyDescent="0.25">
      <c r="A130" s="72" t="s">
        <v>583</v>
      </c>
      <c r="B130" s="230" t="s">
        <v>321</v>
      </c>
      <c r="C130" s="18" t="s">
        <v>651</v>
      </c>
      <c r="D130" s="55"/>
      <c r="E130" s="55">
        <v>0</v>
      </c>
      <c r="F130" s="55">
        <f t="shared" si="16"/>
        <v>0</v>
      </c>
      <c r="G130" s="55">
        <v>0</v>
      </c>
      <c r="H130" s="55"/>
    </row>
    <row r="131" spans="1:11" ht="12" customHeight="1" thickBot="1" x14ac:dyDescent="0.3">
      <c r="A131" s="105" t="s">
        <v>584</v>
      </c>
      <c r="B131" s="230" t="s">
        <v>664</v>
      </c>
      <c r="C131" s="58" t="s">
        <v>652</v>
      </c>
      <c r="D131" s="109"/>
      <c r="E131" s="109">
        <v>0</v>
      </c>
      <c r="F131" s="109">
        <f t="shared" si="16"/>
        <v>0</v>
      </c>
      <c r="G131" s="109">
        <v>0</v>
      </c>
      <c r="H131" s="109"/>
    </row>
    <row r="132" spans="1:11" ht="12" customHeight="1" thickBot="1" x14ac:dyDescent="0.3">
      <c r="A132" s="521" t="s">
        <v>603</v>
      </c>
      <c r="B132" s="522" t="s">
        <v>658</v>
      </c>
      <c r="C132" s="20" t="s">
        <v>653</v>
      </c>
      <c r="D132" s="503"/>
      <c r="E132" s="503">
        <v>0</v>
      </c>
      <c r="F132" s="503">
        <f t="shared" si="16"/>
        <v>0</v>
      </c>
      <c r="G132" s="503">
        <v>0</v>
      </c>
      <c r="H132" s="503"/>
    </row>
    <row r="133" spans="1:11" ht="12" customHeight="1" thickBot="1" x14ac:dyDescent="0.3">
      <c r="A133" s="521" t="s">
        <v>604</v>
      </c>
      <c r="B133" s="522" t="s">
        <v>659</v>
      </c>
      <c r="C133" s="20" t="s">
        <v>654</v>
      </c>
      <c r="D133" s="503"/>
      <c r="E133" s="503">
        <v>0</v>
      </c>
      <c r="F133" s="503">
        <f t="shared" si="16"/>
        <v>0</v>
      </c>
      <c r="G133" s="503">
        <v>0</v>
      </c>
      <c r="H133" s="503"/>
    </row>
    <row r="134" spans="1:11" ht="15" customHeight="1" thickBot="1" x14ac:dyDescent="0.3">
      <c r="A134" s="69" t="s">
        <v>171</v>
      </c>
      <c r="B134" s="229" t="s">
        <v>660</v>
      </c>
      <c r="C134" s="20" t="s">
        <v>656</v>
      </c>
      <c r="D134" s="111">
        <f>+D109+D113+D120+D126</f>
        <v>30030251</v>
      </c>
      <c r="E134" s="111">
        <f t="shared" ref="E134:H134" si="22">+E109+E113+E120+E126</f>
        <v>30030251</v>
      </c>
      <c r="F134" s="111">
        <f t="shared" si="22"/>
        <v>0</v>
      </c>
      <c r="G134" s="111">
        <f t="shared" si="22"/>
        <v>30030251</v>
      </c>
      <c r="H134" s="111">
        <f t="shared" si="22"/>
        <v>0</v>
      </c>
      <c r="I134" s="112"/>
      <c r="J134" s="112"/>
      <c r="K134" s="112"/>
    </row>
    <row r="135" spans="1:11" s="71" customFormat="1" ht="12.95" customHeight="1" thickBot="1" x14ac:dyDescent="0.25">
      <c r="A135" s="113" t="s">
        <v>172</v>
      </c>
      <c r="B135" s="237"/>
      <c r="C135" s="114" t="s">
        <v>655</v>
      </c>
      <c r="D135" s="111">
        <f>+D108+D134</f>
        <v>1426700565</v>
      </c>
      <c r="E135" s="111">
        <f t="shared" ref="E135:H135" si="23">+E108+E134</f>
        <v>1530085715</v>
      </c>
      <c r="F135" s="111">
        <f t="shared" si="23"/>
        <v>65768724</v>
      </c>
      <c r="G135" s="111">
        <f t="shared" si="23"/>
        <v>1595854439</v>
      </c>
      <c r="H135" s="111">
        <f t="shared" si="23"/>
        <v>61520632</v>
      </c>
    </row>
    <row r="136" spans="1:11" ht="7.5" customHeight="1" x14ac:dyDescent="0.25"/>
    <row r="137" spans="1:11" x14ac:dyDescent="0.25">
      <c r="A137" s="837" t="s">
        <v>155</v>
      </c>
      <c r="B137" s="837"/>
      <c r="C137" s="837"/>
      <c r="D137" s="837"/>
      <c r="E137" s="553"/>
      <c r="F137" s="553"/>
      <c r="G137" s="60"/>
      <c r="H137" s="60"/>
    </row>
    <row r="138" spans="1:11" ht="15" customHeight="1" thickBot="1" x14ac:dyDescent="0.3">
      <c r="A138" s="834" t="s">
        <v>156</v>
      </c>
      <c r="B138" s="834"/>
      <c r="C138" s="834"/>
      <c r="D138" s="61" t="s">
        <v>661</v>
      </c>
      <c r="E138" s="61" t="s">
        <v>661</v>
      </c>
      <c r="F138" s="61"/>
      <c r="G138" s="61"/>
      <c r="H138" s="61"/>
    </row>
    <row r="139" spans="1:11" ht="13.5" customHeight="1" thickBot="1" x14ac:dyDescent="0.3">
      <c r="A139" s="69">
        <v>1</v>
      </c>
      <c r="B139" s="229"/>
      <c r="C139" s="106" t="s">
        <v>157</v>
      </c>
      <c r="D139" s="52">
        <f>+D61-D108</f>
        <v>-201568795</v>
      </c>
      <c r="E139" s="52">
        <f t="shared" ref="E139:H139" si="24">+E61-E108</f>
        <v>-201568795</v>
      </c>
      <c r="F139" s="52">
        <f t="shared" si="24"/>
        <v>0</v>
      </c>
      <c r="G139" s="52">
        <f t="shared" si="24"/>
        <v>-201568795</v>
      </c>
      <c r="H139" s="52">
        <f t="shared" si="24"/>
        <v>0</v>
      </c>
    </row>
    <row r="140" spans="1:11" ht="27.75" customHeight="1" thickBot="1" x14ac:dyDescent="0.3">
      <c r="A140" s="69" t="s">
        <v>17</v>
      </c>
      <c r="B140" s="229"/>
      <c r="C140" s="106" t="s">
        <v>158</v>
      </c>
      <c r="D140" s="52">
        <f>+D85-D134</f>
        <v>201568795.40000001</v>
      </c>
      <c r="E140" s="52">
        <f t="shared" ref="E140:H140" si="25">+E85-E134</f>
        <v>201568795</v>
      </c>
      <c r="F140" s="52">
        <f t="shared" si="25"/>
        <v>0</v>
      </c>
      <c r="G140" s="52">
        <f t="shared" si="25"/>
        <v>201568795</v>
      </c>
      <c r="H140" s="52">
        <f t="shared" si="25"/>
        <v>0</v>
      </c>
    </row>
    <row r="142" spans="1:11" x14ac:dyDescent="0.25">
      <c r="D142" s="228">
        <f>D135-D86</f>
        <v>-0.40000009536743164</v>
      </c>
      <c r="E142" s="228">
        <v>-0.40000009536743164</v>
      </c>
      <c r="F142" s="228">
        <f t="shared" ref="F142" si="26">F135-F86</f>
        <v>0</v>
      </c>
      <c r="G142" s="228">
        <f>G135-G86</f>
        <v>0</v>
      </c>
      <c r="H142" s="228"/>
    </row>
    <row r="143" spans="1:11" x14ac:dyDescent="0.25">
      <c r="D143" s="228">
        <f>D135-D86</f>
        <v>-0.40000009536743164</v>
      </c>
      <c r="E143" s="228">
        <v>-0.40000009536743164</v>
      </c>
      <c r="F143" s="228">
        <f t="shared" ref="F143" si="27">F135-F86</f>
        <v>0</v>
      </c>
      <c r="G143" s="228">
        <f>G135-G86</f>
        <v>0</v>
      </c>
      <c r="H143" s="22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  <headerFooter alignWithMargins="0">
    <oddHeader xml:space="preserve">&amp;C&amp;"Times New Roman CE,Félkövér"&amp;12BONYHÁD VÁROS ÖNKORMÁNYZATA
 2018. ÉVI KÖLTSÉGVETÉS KÖTELEZŐ FELADATAINAK ÖSSZEVONT MÉRLEGE&amp;R&amp;"Times New Roman CE,Félkövér dőlt" 1.2. melléklet
</oddHeader>
  </headerFooter>
  <rowBreaks count="2" manualBreakCount="2">
    <brk id="66" max="8" man="1"/>
    <brk id="87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56F54-56E9-4597-A91E-4F6C444AB800}">
  <dimension ref="A1:N171"/>
  <sheetViews>
    <sheetView view="pageBreakPreview" topLeftCell="A140" zoomScaleSheetLayoutView="100" workbookViewId="0">
      <selection activeCell="F140" sqref="F1:H1048576"/>
    </sheetView>
  </sheetViews>
  <sheetFormatPr defaultColWidth="9.140625" defaultRowHeight="15.75" x14ac:dyDescent="0.25"/>
  <cols>
    <col min="1" max="1" width="4.85546875" style="279" customWidth="1"/>
    <col min="2" max="2" width="4.140625" style="279" customWidth="1"/>
    <col min="3" max="3" width="5.28515625" style="278" customWidth="1"/>
    <col min="4" max="4" width="6" style="278" customWidth="1"/>
    <col min="5" max="5" width="56.85546875" style="278" customWidth="1"/>
    <col min="6" max="7" width="17.85546875" style="433" hidden="1" customWidth="1"/>
    <col min="8" max="8" width="19.42578125" style="433" hidden="1" customWidth="1"/>
    <col min="9" max="9" width="17.85546875" style="433" customWidth="1"/>
    <col min="10" max="10" width="19.85546875" style="278" hidden="1" customWidth="1"/>
    <col min="11" max="11" width="14.5703125" style="278" customWidth="1"/>
    <col min="12" max="14" width="15" style="278" bestFit="1" customWidth="1"/>
    <col min="15" max="16384" width="9.140625" style="278"/>
  </cols>
  <sheetData>
    <row r="1" spans="1:14" ht="16.5" thickBot="1" x14ac:dyDescent="0.3">
      <c r="E1" s="935"/>
      <c r="F1" s="935"/>
      <c r="G1" s="558"/>
      <c r="H1" s="558"/>
      <c r="I1" s="558" t="s">
        <v>687</v>
      </c>
      <c r="J1" s="558"/>
    </row>
    <row r="2" spans="1:14" x14ac:dyDescent="0.25">
      <c r="A2" s="940" t="s">
        <v>700</v>
      </c>
      <c r="B2" s="941"/>
      <c r="C2" s="941"/>
      <c r="D2" s="941"/>
      <c r="E2" s="941"/>
      <c r="F2" s="941"/>
      <c r="G2" s="941"/>
      <c r="H2" s="941"/>
      <c r="I2" s="941"/>
      <c r="J2" s="942"/>
    </row>
    <row r="3" spans="1:14" x14ac:dyDescent="0.25">
      <c r="A3" s="943" t="s">
        <v>415</v>
      </c>
      <c r="B3" s="944"/>
      <c r="C3" s="944"/>
      <c r="D3" s="944"/>
      <c r="E3" s="944"/>
      <c r="F3" s="944"/>
      <c r="G3" s="944"/>
      <c r="H3" s="944"/>
      <c r="I3" s="944"/>
      <c r="J3" s="945"/>
    </row>
    <row r="4" spans="1:14" ht="16.5" thickBot="1" x14ac:dyDescent="0.3">
      <c r="A4" s="946" t="s">
        <v>416</v>
      </c>
      <c r="B4" s="947"/>
      <c r="C4" s="947"/>
      <c r="D4" s="947"/>
      <c r="E4" s="947"/>
      <c r="F4" s="947"/>
      <c r="G4" s="947"/>
      <c r="H4" s="947"/>
      <c r="I4" s="947"/>
      <c r="J4" s="948"/>
    </row>
    <row r="5" spans="1:14" x14ac:dyDescent="0.25">
      <c r="A5" s="936" t="s">
        <v>466</v>
      </c>
      <c r="B5" s="937"/>
      <c r="C5" s="937"/>
      <c r="D5" s="937"/>
      <c r="E5" s="279"/>
      <c r="F5" s="365"/>
      <c r="G5" s="365"/>
      <c r="H5" s="365"/>
      <c r="I5" s="365"/>
      <c r="J5" s="365"/>
    </row>
    <row r="6" spans="1:14" ht="16.5" thickBot="1" x14ac:dyDescent="0.3">
      <c r="A6" s="937"/>
      <c r="B6" s="937"/>
      <c r="C6" s="937"/>
      <c r="D6" s="937"/>
      <c r="E6" s="938" t="s">
        <v>671</v>
      </c>
      <c r="F6" s="939"/>
      <c r="G6" s="818"/>
      <c r="H6" s="818"/>
      <c r="I6" s="818"/>
      <c r="J6" s="818"/>
    </row>
    <row r="7" spans="1:14" ht="15.75" customHeight="1" x14ac:dyDescent="0.25">
      <c r="A7" s="926" t="s">
        <v>418</v>
      </c>
      <c r="B7" s="929" t="s">
        <v>419</v>
      </c>
      <c r="C7" s="929" t="s">
        <v>420</v>
      </c>
      <c r="D7" s="929" t="s">
        <v>421</v>
      </c>
      <c r="E7" s="366" t="s">
        <v>422</v>
      </c>
      <c r="F7" s="923" t="s">
        <v>730</v>
      </c>
      <c r="G7" s="923" t="s">
        <v>1379</v>
      </c>
      <c r="H7" s="923" t="s">
        <v>724</v>
      </c>
      <c r="I7" s="923" t="s">
        <v>725</v>
      </c>
      <c r="J7" s="917" t="s">
        <v>725</v>
      </c>
    </row>
    <row r="8" spans="1:14" x14ac:dyDescent="0.25">
      <c r="A8" s="927"/>
      <c r="B8" s="930"/>
      <c r="C8" s="932"/>
      <c r="D8" s="932"/>
      <c r="E8" s="367" t="s">
        <v>423</v>
      </c>
      <c r="F8" s="924"/>
      <c r="G8" s="924"/>
      <c r="H8" s="924"/>
      <c r="I8" s="924"/>
      <c r="J8" s="918"/>
    </row>
    <row r="9" spans="1:14" x14ac:dyDescent="0.25">
      <c r="A9" s="927"/>
      <c r="B9" s="930"/>
      <c r="C9" s="932"/>
      <c r="D9" s="932"/>
      <c r="E9" s="367" t="s">
        <v>424</v>
      </c>
      <c r="F9" s="924"/>
      <c r="G9" s="924"/>
      <c r="H9" s="924"/>
      <c r="I9" s="924"/>
      <c r="J9" s="918"/>
    </row>
    <row r="10" spans="1:14" x14ac:dyDescent="0.25">
      <c r="A10" s="927"/>
      <c r="B10" s="930"/>
      <c r="C10" s="932"/>
      <c r="D10" s="932"/>
      <c r="E10" s="367" t="s">
        <v>425</v>
      </c>
      <c r="F10" s="924"/>
      <c r="G10" s="924"/>
      <c r="H10" s="924"/>
      <c r="I10" s="924"/>
      <c r="J10" s="918"/>
    </row>
    <row r="11" spans="1:14" ht="16.5" thickBot="1" x14ac:dyDescent="0.3">
      <c r="A11" s="928"/>
      <c r="B11" s="931"/>
      <c r="C11" s="933"/>
      <c r="D11" s="934"/>
      <c r="E11" s="368"/>
      <c r="F11" s="925"/>
      <c r="G11" s="925"/>
      <c r="H11" s="925"/>
      <c r="I11" s="925"/>
      <c r="J11" s="919"/>
    </row>
    <row r="12" spans="1:14" x14ac:dyDescent="0.25">
      <c r="A12" s="284">
        <v>102</v>
      </c>
      <c r="B12" s="359"/>
      <c r="C12" s="286"/>
      <c r="D12" s="347"/>
      <c r="E12" s="369" t="s">
        <v>426</v>
      </c>
      <c r="F12" s="288"/>
      <c r="G12" s="288"/>
      <c r="H12" s="288"/>
      <c r="I12" s="288"/>
      <c r="J12" s="288"/>
      <c r="L12" s="291"/>
      <c r="M12" s="291"/>
      <c r="N12" s="291"/>
    </row>
    <row r="13" spans="1:14" x14ac:dyDescent="0.25">
      <c r="A13" s="284"/>
      <c r="B13" s="359"/>
      <c r="C13" s="286"/>
      <c r="D13" s="347"/>
      <c r="E13" s="301" t="s">
        <v>247</v>
      </c>
      <c r="F13" s="288"/>
      <c r="G13" s="288"/>
      <c r="H13" s="288"/>
      <c r="I13" s="288"/>
      <c r="J13" s="288"/>
      <c r="L13" s="291"/>
      <c r="M13" s="291"/>
      <c r="N13" s="291"/>
    </row>
    <row r="14" spans="1:14" ht="15.75" hidden="1" customHeight="1" x14ac:dyDescent="0.25">
      <c r="A14" s="284"/>
      <c r="B14" s="359"/>
      <c r="C14" s="286">
        <v>1</v>
      </c>
      <c r="D14" s="446"/>
      <c r="E14" s="447" t="s">
        <v>165</v>
      </c>
      <c r="F14" s="288"/>
      <c r="G14" s="288"/>
      <c r="H14" s="288">
        <f t="shared" ref="H14:H21" si="0">I14-G14</f>
        <v>0</v>
      </c>
      <c r="I14" s="288"/>
      <c r="J14" s="288"/>
      <c r="K14" s="291"/>
      <c r="L14" s="291"/>
      <c r="M14" s="291"/>
      <c r="N14" s="291"/>
    </row>
    <row r="15" spans="1:14" ht="15.75" hidden="1" customHeight="1" x14ac:dyDescent="0.25">
      <c r="A15" s="284"/>
      <c r="B15" s="359"/>
      <c r="C15" s="286">
        <v>2</v>
      </c>
      <c r="D15" s="446"/>
      <c r="E15" s="447" t="s">
        <v>212</v>
      </c>
      <c r="F15" s="288"/>
      <c r="G15" s="288"/>
      <c r="H15" s="288">
        <f t="shared" si="0"/>
        <v>0</v>
      </c>
      <c r="I15" s="288"/>
      <c r="J15" s="288"/>
      <c r="K15" s="291"/>
      <c r="L15" s="291"/>
      <c r="M15" s="291"/>
      <c r="N15" s="291"/>
    </row>
    <row r="16" spans="1:14" ht="15.75" hidden="1" customHeight="1" x14ac:dyDescent="0.25">
      <c r="A16" s="284"/>
      <c r="B16" s="359"/>
      <c r="C16" s="286">
        <v>3</v>
      </c>
      <c r="D16" s="446"/>
      <c r="E16" s="447" t="s">
        <v>167</v>
      </c>
      <c r="F16" s="288"/>
      <c r="G16" s="288"/>
      <c r="H16" s="288">
        <f t="shared" si="0"/>
        <v>0</v>
      </c>
      <c r="I16" s="288"/>
      <c r="J16" s="288"/>
      <c r="K16" s="291"/>
      <c r="L16" s="291"/>
      <c r="M16" s="291"/>
      <c r="N16" s="291"/>
    </row>
    <row r="17" spans="1:14" x14ac:dyDescent="0.25">
      <c r="A17" s="284"/>
      <c r="B17" s="359"/>
      <c r="C17" s="286">
        <v>4</v>
      </c>
      <c r="D17" s="446"/>
      <c r="E17" s="447" t="s">
        <v>292</v>
      </c>
      <c r="F17" s="288">
        <v>46190000</v>
      </c>
      <c r="G17" s="288">
        <v>42690000</v>
      </c>
      <c r="H17" s="288">
        <f t="shared" si="0"/>
        <v>0</v>
      </c>
      <c r="I17" s="288">
        <v>42690000</v>
      </c>
      <c r="J17" s="288">
        <v>41658616</v>
      </c>
      <c r="K17" s="291"/>
      <c r="L17" s="291" t="e">
        <f>SUM(#REF!)</f>
        <v>#REF!</v>
      </c>
      <c r="M17" s="291" t="e">
        <f>SUM(#REF!)</f>
        <v>#REF!</v>
      </c>
      <c r="N17" s="291"/>
    </row>
    <row r="18" spans="1:14" ht="15.75" customHeight="1" x14ac:dyDescent="0.25">
      <c r="A18" s="284"/>
      <c r="B18" s="359"/>
      <c r="C18" s="286">
        <v>5</v>
      </c>
      <c r="D18" s="446"/>
      <c r="E18" s="447" t="s">
        <v>215</v>
      </c>
      <c r="F18" s="288"/>
      <c r="G18" s="288"/>
      <c r="H18" s="288">
        <f t="shared" si="0"/>
        <v>0</v>
      </c>
      <c r="I18" s="288">
        <v>0</v>
      </c>
      <c r="J18" s="288">
        <v>19685</v>
      </c>
      <c r="K18" s="291"/>
      <c r="L18" s="291" t="e">
        <f>SUM(#REF!)</f>
        <v>#REF!</v>
      </c>
      <c r="M18" s="291" t="e">
        <f>SUM(#REF!)</f>
        <v>#REF!</v>
      </c>
      <c r="N18" s="291"/>
    </row>
    <row r="19" spans="1:14" ht="15.75" hidden="1" customHeight="1" x14ac:dyDescent="0.25">
      <c r="A19" s="284"/>
      <c r="B19" s="359"/>
      <c r="C19" s="286">
        <v>6</v>
      </c>
      <c r="D19" s="446"/>
      <c r="E19" s="447" t="s">
        <v>168</v>
      </c>
      <c r="F19" s="288"/>
      <c r="G19" s="288"/>
      <c r="H19" s="288">
        <f t="shared" si="0"/>
        <v>0</v>
      </c>
      <c r="I19" s="288"/>
      <c r="J19" s="288"/>
      <c r="K19" s="291"/>
      <c r="L19" s="291" t="e">
        <f>SUM(#REF!)</f>
        <v>#REF!</v>
      </c>
      <c r="M19" s="291" t="e">
        <f>SUM(#REF!)</f>
        <v>#REF!</v>
      </c>
      <c r="N19" s="291"/>
    </row>
    <row r="20" spans="1:14" ht="15.75" hidden="1" customHeight="1" x14ac:dyDescent="0.25">
      <c r="A20" s="284"/>
      <c r="B20" s="359"/>
      <c r="C20" s="286">
        <v>7</v>
      </c>
      <c r="D20" s="446"/>
      <c r="E20" s="447" t="s">
        <v>262</v>
      </c>
      <c r="F20" s="288"/>
      <c r="G20" s="288"/>
      <c r="H20" s="288">
        <f t="shared" si="0"/>
        <v>0</v>
      </c>
      <c r="I20" s="288"/>
      <c r="J20" s="288"/>
      <c r="K20" s="291"/>
      <c r="L20" s="291" t="e">
        <f>SUM(#REF!)</f>
        <v>#REF!</v>
      </c>
      <c r="M20" s="291" t="e">
        <f>SUM(#REF!)</f>
        <v>#REF!</v>
      </c>
      <c r="N20" s="291"/>
    </row>
    <row r="21" spans="1:14" x14ac:dyDescent="0.25">
      <c r="A21" s="284"/>
      <c r="B21" s="359"/>
      <c r="C21" s="286">
        <v>8</v>
      </c>
      <c r="D21" s="446"/>
      <c r="E21" s="447" t="s">
        <v>293</v>
      </c>
      <c r="F21" s="288">
        <v>335602</v>
      </c>
      <c r="G21" s="288">
        <v>335602</v>
      </c>
      <c r="H21" s="288">
        <f t="shared" si="0"/>
        <v>0</v>
      </c>
      <c r="I21" s="288">
        <v>335602</v>
      </c>
      <c r="J21" s="288">
        <v>335602</v>
      </c>
      <c r="K21" s="291"/>
      <c r="L21" s="291" t="e">
        <f>SUM(#REF!)</f>
        <v>#REF!</v>
      </c>
      <c r="M21" s="291" t="e">
        <f>SUM(#REF!)</f>
        <v>#REF!</v>
      </c>
      <c r="N21" s="291"/>
    </row>
    <row r="22" spans="1:14" s="374" customFormat="1" x14ac:dyDescent="0.25">
      <c r="A22" s="370"/>
      <c r="B22" s="371"/>
      <c r="C22" s="371"/>
      <c r="D22" s="372"/>
      <c r="E22" s="373" t="s">
        <v>467</v>
      </c>
      <c r="F22" s="296">
        <f>SUM(F14:F21)</f>
        <v>46525602</v>
      </c>
      <c r="G22" s="296">
        <f t="shared" ref="G22:J22" si="1">SUM(G14:G21)</f>
        <v>43025602</v>
      </c>
      <c r="H22" s="296">
        <f t="shared" si="1"/>
        <v>0</v>
      </c>
      <c r="I22" s="296">
        <f t="shared" si="1"/>
        <v>43025602</v>
      </c>
      <c r="J22" s="296">
        <f t="shared" si="1"/>
        <v>42013903</v>
      </c>
      <c r="K22" s="375"/>
      <c r="L22" s="291" t="e">
        <f>SUM(#REF!)</f>
        <v>#REF!</v>
      </c>
      <c r="M22" s="291" t="e">
        <f>SUM(#REF!)</f>
        <v>#REF!</v>
      </c>
      <c r="N22" s="291"/>
    </row>
    <row r="23" spans="1:14" x14ac:dyDescent="0.25">
      <c r="A23" s="284"/>
      <c r="B23" s="359">
        <v>1</v>
      </c>
      <c r="C23" s="286"/>
      <c r="D23" s="347"/>
      <c r="E23" s="369" t="s">
        <v>430</v>
      </c>
      <c r="F23" s="288"/>
      <c r="G23" s="288">
        <v>0</v>
      </c>
      <c r="H23" s="288">
        <f t="shared" ref="H23:H31" si="2">I23-G23</f>
        <v>0</v>
      </c>
      <c r="I23" s="288">
        <v>0</v>
      </c>
      <c r="J23" s="288">
        <f>SUM(I23:I23)</f>
        <v>0</v>
      </c>
      <c r="K23" s="291"/>
      <c r="L23" s="291" t="e">
        <f>SUM(#REF!)</f>
        <v>#REF!</v>
      </c>
      <c r="M23" s="291" t="e">
        <f>SUM(#REF!)</f>
        <v>#REF!</v>
      </c>
      <c r="N23" s="291"/>
    </row>
    <row r="24" spans="1:14" x14ac:dyDescent="0.25">
      <c r="A24" s="284"/>
      <c r="B24" s="359"/>
      <c r="C24" s="286">
        <v>1</v>
      </c>
      <c r="D24" s="347"/>
      <c r="E24" s="447" t="s">
        <v>165</v>
      </c>
      <c r="F24" s="288">
        <v>3500000</v>
      </c>
      <c r="G24" s="288">
        <v>3500000</v>
      </c>
      <c r="H24" s="288">
        <f t="shared" si="2"/>
        <v>170000</v>
      </c>
      <c r="I24" s="288">
        <v>3670000</v>
      </c>
      <c r="J24" s="288">
        <v>5118866</v>
      </c>
      <c r="L24" s="291" t="e">
        <f>SUM(#REF!)</f>
        <v>#REF!</v>
      </c>
      <c r="M24" s="291" t="e">
        <f>SUM(#REF!)</f>
        <v>#REF!</v>
      </c>
      <c r="N24" s="291"/>
    </row>
    <row r="25" spans="1:14" ht="15.75" hidden="1" customHeight="1" x14ac:dyDescent="0.25">
      <c r="A25" s="284"/>
      <c r="B25" s="359"/>
      <c r="C25" s="286">
        <v>2</v>
      </c>
      <c r="D25" s="347"/>
      <c r="E25" s="447" t="s">
        <v>212</v>
      </c>
      <c r="F25" s="288"/>
      <c r="G25" s="288">
        <v>0</v>
      </c>
      <c r="H25" s="288">
        <f t="shared" si="2"/>
        <v>0</v>
      </c>
      <c r="I25" s="288">
        <v>0</v>
      </c>
      <c r="J25" s="288">
        <f>SUM(I25:I25)</f>
        <v>0</v>
      </c>
      <c r="L25" s="291" t="e">
        <f>SUM(#REF!)</f>
        <v>#REF!</v>
      </c>
      <c r="M25" s="291" t="e">
        <f>SUM(#REF!)</f>
        <v>#REF!</v>
      </c>
      <c r="N25" s="291"/>
    </row>
    <row r="26" spans="1:14" ht="15.75" hidden="1" customHeight="1" x14ac:dyDescent="0.25">
      <c r="A26" s="284"/>
      <c r="B26" s="359"/>
      <c r="C26" s="286">
        <v>3</v>
      </c>
      <c r="D26" s="347"/>
      <c r="E26" s="447" t="s">
        <v>167</v>
      </c>
      <c r="F26" s="288"/>
      <c r="G26" s="288">
        <v>0</v>
      </c>
      <c r="H26" s="288">
        <f t="shared" si="2"/>
        <v>0</v>
      </c>
      <c r="I26" s="288">
        <v>0</v>
      </c>
      <c r="J26" s="288">
        <f>SUM(I26:I26)</f>
        <v>0</v>
      </c>
      <c r="L26" s="291" t="e">
        <f>SUM(#REF!)</f>
        <v>#REF!</v>
      </c>
      <c r="M26" s="291" t="e">
        <f>SUM(#REF!)</f>
        <v>#REF!</v>
      </c>
      <c r="N26" s="291"/>
    </row>
    <row r="27" spans="1:14" x14ac:dyDescent="0.25">
      <c r="A27" s="284"/>
      <c r="B27" s="359"/>
      <c r="C27" s="286">
        <v>4</v>
      </c>
      <c r="D27" s="347"/>
      <c r="E27" s="447" t="s">
        <v>292</v>
      </c>
      <c r="F27" s="288">
        <v>15748000</v>
      </c>
      <c r="G27" s="288">
        <v>14404681</v>
      </c>
      <c r="H27" s="288">
        <f t="shared" si="2"/>
        <v>72513</v>
      </c>
      <c r="I27" s="288">
        <v>14477194</v>
      </c>
      <c r="J27" s="288">
        <v>15064078</v>
      </c>
      <c r="L27" s="291" t="e">
        <f>SUM(#REF!)</f>
        <v>#REF!</v>
      </c>
      <c r="M27" s="291" t="e">
        <f>SUM(#REF!)</f>
        <v>#REF!</v>
      </c>
      <c r="N27" s="291"/>
    </row>
    <row r="28" spans="1:14" ht="15.75" hidden="1" customHeight="1" x14ac:dyDescent="0.25">
      <c r="A28" s="284"/>
      <c r="B28" s="359"/>
      <c r="C28" s="286">
        <v>5</v>
      </c>
      <c r="D28" s="347"/>
      <c r="E28" s="447" t="s">
        <v>215</v>
      </c>
      <c r="F28" s="288"/>
      <c r="G28" s="288">
        <v>0</v>
      </c>
      <c r="H28" s="288">
        <f t="shared" si="2"/>
        <v>0</v>
      </c>
      <c r="I28" s="288">
        <v>0</v>
      </c>
      <c r="J28" s="288">
        <f>SUM(I28:I28)</f>
        <v>0</v>
      </c>
      <c r="L28" s="291" t="e">
        <f>SUM(#REF!)</f>
        <v>#REF!</v>
      </c>
      <c r="M28" s="291" t="e">
        <f>SUM(#REF!)</f>
        <v>#REF!</v>
      </c>
      <c r="N28" s="291"/>
    </row>
    <row r="29" spans="1:14" ht="15.75" hidden="1" customHeight="1" x14ac:dyDescent="0.25">
      <c r="A29" s="284"/>
      <c r="B29" s="359"/>
      <c r="C29" s="286">
        <v>6</v>
      </c>
      <c r="D29" s="347"/>
      <c r="E29" s="447" t="s">
        <v>168</v>
      </c>
      <c r="F29" s="288"/>
      <c r="G29" s="288">
        <v>0</v>
      </c>
      <c r="H29" s="288">
        <f t="shared" si="2"/>
        <v>0</v>
      </c>
      <c r="I29" s="288">
        <v>0</v>
      </c>
      <c r="J29" s="288">
        <f>SUM(I29:I29)</f>
        <v>0</v>
      </c>
      <c r="L29" s="291" t="e">
        <f>SUM(#REF!)</f>
        <v>#REF!</v>
      </c>
      <c r="M29" s="291" t="e">
        <f>SUM(#REF!)</f>
        <v>#REF!</v>
      </c>
      <c r="N29" s="291"/>
    </row>
    <row r="30" spans="1:14" ht="15.75" hidden="1" customHeight="1" x14ac:dyDescent="0.25">
      <c r="A30" s="284"/>
      <c r="B30" s="359"/>
      <c r="C30" s="286">
        <v>7</v>
      </c>
      <c r="D30" s="347"/>
      <c r="E30" s="447" t="s">
        <v>262</v>
      </c>
      <c r="F30" s="288"/>
      <c r="G30" s="288">
        <v>0</v>
      </c>
      <c r="H30" s="288">
        <f t="shared" si="2"/>
        <v>0</v>
      </c>
      <c r="I30" s="288">
        <v>0</v>
      </c>
      <c r="J30" s="288">
        <f>SUM(I30:I30)</f>
        <v>0</v>
      </c>
      <c r="L30" s="291" t="e">
        <f>SUM(#REF!)</f>
        <v>#REF!</v>
      </c>
      <c r="M30" s="291" t="e">
        <f>SUM(#REF!)</f>
        <v>#REF!</v>
      </c>
      <c r="N30" s="291"/>
    </row>
    <row r="31" spans="1:14" x14ac:dyDescent="0.25">
      <c r="A31" s="284"/>
      <c r="B31" s="359"/>
      <c r="C31" s="286">
        <v>8</v>
      </c>
      <c r="D31" s="347"/>
      <c r="E31" s="447" t="s">
        <v>293</v>
      </c>
      <c r="F31" s="288">
        <v>416373</v>
      </c>
      <c r="G31" s="288">
        <v>416373</v>
      </c>
      <c r="H31" s="288">
        <f t="shared" si="2"/>
        <v>0</v>
      </c>
      <c r="I31" s="288">
        <v>416373</v>
      </c>
      <c r="J31" s="288">
        <v>416373</v>
      </c>
      <c r="L31" s="291" t="e">
        <f>SUM(#REF!)</f>
        <v>#REF!</v>
      </c>
      <c r="M31" s="291" t="e">
        <f>SUM(#REF!)</f>
        <v>#REF!</v>
      </c>
      <c r="N31" s="291"/>
    </row>
    <row r="32" spans="1:14" s="374" customFormat="1" x14ac:dyDescent="0.25">
      <c r="A32" s="370"/>
      <c r="B32" s="371"/>
      <c r="C32" s="371"/>
      <c r="D32" s="372"/>
      <c r="E32" s="373" t="s">
        <v>467</v>
      </c>
      <c r="F32" s="296">
        <f>SUM(F24:F31)</f>
        <v>19664373</v>
      </c>
      <c r="G32" s="296">
        <f t="shared" ref="G32:J32" si="3">SUM(G24:G31)</f>
        <v>18321054</v>
      </c>
      <c r="H32" s="296">
        <f t="shared" si="3"/>
        <v>242513</v>
      </c>
      <c r="I32" s="296">
        <f t="shared" si="3"/>
        <v>18563567</v>
      </c>
      <c r="J32" s="296">
        <f t="shared" si="3"/>
        <v>20599317</v>
      </c>
      <c r="L32" s="291" t="e">
        <f>SUM(#REF!)</f>
        <v>#REF!</v>
      </c>
      <c r="M32" s="291" t="e">
        <f>SUM(#REF!)</f>
        <v>#REF!</v>
      </c>
      <c r="N32" s="291"/>
    </row>
    <row r="33" spans="1:14" x14ac:dyDescent="0.25">
      <c r="A33" s="376"/>
      <c r="B33" s="377">
        <v>2</v>
      </c>
      <c r="C33" s="378"/>
      <c r="D33" s="379"/>
      <c r="E33" s="380" t="s">
        <v>468</v>
      </c>
      <c r="F33" s="381"/>
      <c r="G33" s="381">
        <v>0</v>
      </c>
      <c r="H33" s="381">
        <f t="shared" ref="H33:H41" si="4">I33-G33</f>
        <v>0</v>
      </c>
      <c r="I33" s="381">
        <v>0</v>
      </c>
      <c r="J33" s="381">
        <f>SUM(I33:I33)</f>
        <v>0</v>
      </c>
      <c r="L33" s="291" t="e">
        <f>SUM(#REF!)</f>
        <v>#REF!</v>
      </c>
      <c r="M33" s="291" t="e">
        <f>SUM(#REF!)</f>
        <v>#REF!</v>
      </c>
      <c r="N33" s="291"/>
    </row>
    <row r="34" spans="1:14" ht="15.75" customHeight="1" x14ac:dyDescent="0.25">
      <c r="A34" s="448"/>
      <c r="B34" s="449"/>
      <c r="C34" s="450">
        <v>1</v>
      </c>
      <c r="D34" s="451"/>
      <c r="E34" s="447" t="s">
        <v>165</v>
      </c>
      <c r="F34" s="452"/>
      <c r="G34" s="452">
        <v>2270000</v>
      </c>
      <c r="H34" s="452">
        <f t="shared" si="4"/>
        <v>1900000</v>
      </c>
      <c r="I34" s="452">
        <v>4170000</v>
      </c>
      <c r="J34" s="452">
        <v>4075000</v>
      </c>
      <c r="L34" s="291" t="e">
        <f>SUM(#REF!)</f>
        <v>#REF!</v>
      </c>
      <c r="M34" s="291" t="e">
        <f>SUM(#REF!)</f>
        <v>#REF!</v>
      </c>
      <c r="N34" s="291"/>
    </row>
    <row r="35" spans="1:14" ht="15.75" hidden="1" customHeight="1" x14ac:dyDescent="0.25">
      <c r="A35" s="448"/>
      <c r="B35" s="449"/>
      <c r="C35" s="450">
        <v>2</v>
      </c>
      <c r="D35" s="451"/>
      <c r="E35" s="447" t="s">
        <v>212</v>
      </c>
      <c r="F35" s="452"/>
      <c r="G35" s="452">
        <v>0</v>
      </c>
      <c r="H35" s="452">
        <f t="shared" si="4"/>
        <v>0</v>
      </c>
      <c r="I35" s="452">
        <v>0</v>
      </c>
      <c r="J35" s="452">
        <f>SUM(I35:I35)</f>
        <v>0</v>
      </c>
      <c r="L35" s="291" t="e">
        <f>SUM(#REF!)</f>
        <v>#REF!</v>
      </c>
      <c r="M35" s="291" t="e">
        <f>SUM(#REF!)</f>
        <v>#REF!</v>
      </c>
      <c r="N35" s="291"/>
    </row>
    <row r="36" spans="1:14" ht="15.75" hidden="1" customHeight="1" x14ac:dyDescent="0.25">
      <c r="A36" s="448"/>
      <c r="B36" s="449"/>
      <c r="C36" s="450">
        <v>3</v>
      </c>
      <c r="D36" s="451"/>
      <c r="E36" s="447" t="s">
        <v>167</v>
      </c>
      <c r="F36" s="452"/>
      <c r="G36" s="452">
        <v>0</v>
      </c>
      <c r="H36" s="452">
        <f t="shared" si="4"/>
        <v>0</v>
      </c>
      <c r="I36" s="452">
        <v>0</v>
      </c>
      <c r="J36" s="452">
        <f>SUM(I36:I36)</f>
        <v>0</v>
      </c>
      <c r="L36" s="291" t="e">
        <f>SUM(#REF!)</f>
        <v>#REF!</v>
      </c>
      <c r="M36" s="291" t="e">
        <f>SUM(#REF!)</f>
        <v>#REF!</v>
      </c>
      <c r="N36" s="291"/>
    </row>
    <row r="37" spans="1:14" x14ac:dyDescent="0.25">
      <c r="A37" s="448"/>
      <c r="B37" s="449"/>
      <c r="C37" s="450">
        <v>4</v>
      </c>
      <c r="D37" s="451"/>
      <c r="E37" s="447" t="s">
        <v>292</v>
      </c>
      <c r="F37" s="288">
        <v>7775000</v>
      </c>
      <c r="G37" s="288">
        <v>18449680</v>
      </c>
      <c r="H37" s="452">
        <f t="shared" si="4"/>
        <v>-3949680</v>
      </c>
      <c r="I37" s="288">
        <v>14500000</v>
      </c>
      <c r="J37" s="288">
        <v>12961758</v>
      </c>
      <c r="L37" s="291" t="e">
        <f>SUM(#REF!)</f>
        <v>#REF!</v>
      </c>
      <c r="M37" s="291" t="e">
        <f>SUM(#REF!)</f>
        <v>#REF!</v>
      </c>
      <c r="N37" s="291"/>
    </row>
    <row r="38" spans="1:14" ht="15.75" hidden="1" customHeight="1" x14ac:dyDescent="0.25">
      <c r="A38" s="448"/>
      <c r="B38" s="449"/>
      <c r="C38" s="450">
        <v>5</v>
      </c>
      <c r="D38" s="451"/>
      <c r="E38" s="447" t="s">
        <v>215</v>
      </c>
      <c r="F38" s="288"/>
      <c r="G38" s="288">
        <v>0</v>
      </c>
      <c r="H38" s="452">
        <f t="shared" si="4"/>
        <v>0</v>
      </c>
      <c r="I38" s="288">
        <v>0</v>
      </c>
      <c r="J38" s="288">
        <f>SUM(I38:I38)</f>
        <v>0</v>
      </c>
      <c r="L38" s="291" t="e">
        <f>SUM(#REF!)</f>
        <v>#REF!</v>
      </c>
      <c r="M38" s="291" t="e">
        <f>SUM(#REF!)</f>
        <v>#REF!</v>
      </c>
      <c r="N38" s="291"/>
    </row>
    <row r="39" spans="1:14" ht="15.75" customHeight="1" x14ac:dyDescent="0.25">
      <c r="A39" s="448"/>
      <c r="B39" s="449"/>
      <c r="C39" s="450">
        <v>6</v>
      </c>
      <c r="D39" s="451"/>
      <c r="E39" s="447" t="s">
        <v>168</v>
      </c>
      <c r="F39" s="288"/>
      <c r="G39" s="288">
        <v>100000</v>
      </c>
      <c r="H39" s="452">
        <f t="shared" si="4"/>
        <v>0</v>
      </c>
      <c r="I39" s="288">
        <v>100000</v>
      </c>
      <c r="J39" s="288">
        <v>100000</v>
      </c>
      <c r="L39" s="291" t="e">
        <f>SUM(#REF!)</f>
        <v>#REF!</v>
      </c>
      <c r="M39" s="291" t="e">
        <f>SUM(#REF!)</f>
        <v>#REF!</v>
      </c>
      <c r="N39" s="291"/>
    </row>
    <row r="40" spans="1:14" ht="15.75" hidden="1" customHeight="1" x14ac:dyDescent="0.25">
      <c r="A40" s="284"/>
      <c r="B40" s="359"/>
      <c r="C40" s="450">
        <v>7</v>
      </c>
      <c r="D40" s="347"/>
      <c r="E40" s="447" t="s">
        <v>262</v>
      </c>
      <c r="F40" s="288"/>
      <c r="G40" s="288">
        <v>0</v>
      </c>
      <c r="H40" s="452">
        <f t="shared" si="4"/>
        <v>0</v>
      </c>
      <c r="I40" s="288">
        <v>0</v>
      </c>
      <c r="J40" s="288">
        <f>SUM(I40:I40)</f>
        <v>0</v>
      </c>
      <c r="L40" s="291" t="e">
        <f>SUM(#REF!)</f>
        <v>#REF!</v>
      </c>
      <c r="M40" s="291" t="e">
        <f>SUM(#REF!)</f>
        <v>#REF!</v>
      </c>
      <c r="N40" s="291"/>
    </row>
    <row r="41" spans="1:14" x14ac:dyDescent="0.25">
      <c r="A41" s="284"/>
      <c r="B41" s="359"/>
      <c r="C41" s="450">
        <v>8</v>
      </c>
      <c r="D41" s="347"/>
      <c r="E41" s="447" t="s">
        <v>293</v>
      </c>
      <c r="F41" s="288">
        <v>1062379.4000000001</v>
      </c>
      <c r="G41" s="288">
        <v>1062379</v>
      </c>
      <c r="H41" s="810">
        <f t="shared" si="4"/>
        <v>0</v>
      </c>
      <c r="I41" s="288">
        <v>1062379</v>
      </c>
      <c r="J41" s="288">
        <v>1062379</v>
      </c>
      <c r="L41" s="291" t="e">
        <f>SUM(#REF!)</f>
        <v>#REF!</v>
      </c>
      <c r="M41" s="291" t="e">
        <f>SUM(#REF!)</f>
        <v>#REF!</v>
      </c>
      <c r="N41" s="291"/>
    </row>
    <row r="42" spans="1:14" s="374" customFormat="1" ht="16.5" thickBot="1" x14ac:dyDescent="0.3">
      <c r="A42" s="385"/>
      <c r="B42" s="386"/>
      <c r="C42" s="386"/>
      <c r="D42" s="387"/>
      <c r="E42" s="388" t="s">
        <v>432</v>
      </c>
      <c r="F42" s="389">
        <f>SUM(F34:F41)</f>
        <v>8837379.4000000004</v>
      </c>
      <c r="G42" s="389">
        <f t="shared" ref="G42:J42" si="5">SUM(G34:G41)</f>
        <v>21882059</v>
      </c>
      <c r="H42" s="389">
        <f t="shared" si="5"/>
        <v>-2049680</v>
      </c>
      <c r="I42" s="389">
        <f t="shared" si="5"/>
        <v>19832379</v>
      </c>
      <c r="J42" s="389">
        <f t="shared" si="5"/>
        <v>18199137</v>
      </c>
      <c r="L42" s="291" t="e">
        <f>SUM(#REF!)</f>
        <v>#REF!</v>
      </c>
      <c r="M42" s="291" t="e">
        <f>SUM(#REF!)</f>
        <v>#REF!</v>
      </c>
      <c r="N42" s="291"/>
    </row>
    <row r="43" spans="1:14" x14ac:dyDescent="0.25">
      <c r="A43" s="392"/>
      <c r="B43" s="393">
        <v>3</v>
      </c>
      <c r="C43" s="298"/>
      <c r="D43" s="394"/>
      <c r="E43" s="395" t="s">
        <v>434</v>
      </c>
      <c r="F43" s="306"/>
      <c r="G43" s="306">
        <v>0</v>
      </c>
      <c r="H43" s="306">
        <f t="shared" ref="H43:H51" si="6">I43-G43</f>
        <v>0</v>
      </c>
      <c r="I43" s="306">
        <v>0</v>
      </c>
      <c r="J43" s="306">
        <f>SUM(I43:I43)</f>
        <v>0</v>
      </c>
      <c r="L43" s="291" t="e">
        <f>SUM(#REF!)</f>
        <v>#REF!</v>
      </c>
      <c r="M43" s="291" t="e">
        <f>SUM(#REF!)</f>
        <v>#REF!</v>
      </c>
      <c r="N43" s="291"/>
    </row>
    <row r="44" spans="1:14" ht="15.75" customHeight="1" x14ac:dyDescent="0.25">
      <c r="A44" s="284"/>
      <c r="B44" s="359"/>
      <c r="C44" s="286">
        <v>1</v>
      </c>
      <c r="D44" s="347"/>
      <c r="E44" s="447" t="s">
        <v>165</v>
      </c>
      <c r="F44" s="288"/>
      <c r="G44" s="288">
        <v>973036</v>
      </c>
      <c r="H44" s="288">
        <f t="shared" si="6"/>
        <v>0</v>
      </c>
      <c r="I44" s="288">
        <v>973036</v>
      </c>
      <c r="J44" s="288">
        <v>973036</v>
      </c>
      <c r="L44" s="291" t="e">
        <f>SUM(#REF!)</f>
        <v>#REF!</v>
      </c>
      <c r="M44" s="291" t="e">
        <f>SUM(#REF!)</f>
        <v>#REF!</v>
      </c>
      <c r="N44" s="291"/>
    </row>
    <row r="45" spans="1:14" ht="15.75" hidden="1" customHeight="1" x14ac:dyDescent="0.25">
      <c r="A45" s="284"/>
      <c r="B45" s="359"/>
      <c r="C45" s="286">
        <v>2</v>
      </c>
      <c r="D45" s="347"/>
      <c r="E45" s="447" t="s">
        <v>212</v>
      </c>
      <c r="F45" s="288"/>
      <c r="G45" s="288">
        <v>0</v>
      </c>
      <c r="H45" s="288">
        <f t="shared" si="6"/>
        <v>0</v>
      </c>
      <c r="I45" s="288">
        <v>0</v>
      </c>
      <c r="J45" s="288">
        <f>SUM(I45:I45)</f>
        <v>0</v>
      </c>
      <c r="L45" s="291" t="e">
        <f>SUM(#REF!)</f>
        <v>#REF!</v>
      </c>
      <c r="M45" s="291" t="e">
        <f>SUM(#REF!)</f>
        <v>#REF!</v>
      </c>
      <c r="N45" s="291"/>
    </row>
    <row r="46" spans="1:14" ht="15.75" hidden="1" customHeight="1" x14ac:dyDescent="0.25">
      <c r="A46" s="284"/>
      <c r="B46" s="359"/>
      <c r="C46" s="286">
        <v>3</v>
      </c>
      <c r="D46" s="347"/>
      <c r="E46" s="447" t="s">
        <v>167</v>
      </c>
      <c r="F46" s="288"/>
      <c r="G46" s="288">
        <v>0</v>
      </c>
      <c r="H46" s="288">
        <f t="shared" si="6"/>
        <v>0</v>
      </c>
      <c r="I46" s="288">
        <v>0</v>
      </c>
      <c r="J46" s="288">
        <f>SUM(I46:I46)</f>
        <v>0</v>
      </c>
      <c r="L46" s="291" t="e">
        <f>SUM(#REF!)</f>
        <v>#REF!</v>
      </c>
      <c r="M46" s="291" t="e">
        <f>SUM(#REF!)</f>
        <v>#REF!</v>
      </c>
      <c r="N46" s="291"/>
    </row>
    <row r="47" spans="1:14" x14ac:dyDescent="0.25">
      <c r="A47" s="284"/>
      <c r="B47" s="359"/>
      <c r="C47" s="286">
        <v>4</v>
      </c>
      <c r="D47" s="347"/>
      <c r="E47" s="447" t="s">
        <v>292</v>
      </c>
      <c r="F47" s="288">
        <v>1245000</v>
      </c>
      <c r="G47" s="288">
        <v>1045000</v>
      </c>
      <c r="H47" s="288">
        <f t="shared" si="6"/>
        <v>0</v>
      </c>
      <c r="I47" s="288">
        <v>1045000</v>
      </c>
      <c r="J47" s="288">
        <v>1168616</v>
      </c>
      <c r="L47" s="291" t="e">
        <f>SUM(#REF!)</f>
        <v>#REF!</v>
      </c>
      <c r="M47" s="291" t="e">
        <f>SUM(#REF!)</f>
        <v>#REF!</v>
      </c>
      <c r="N47" s="291"/>
    </row>
    <row r="48" spans="1:14" ht="15.75" hidden="1" customHeight="1" x14ac:dyDescent="0.25">
      <c r="A48" s="284"/>
      <c r="B48" s="359"/>
      <c r="C48" s="286">
        <v>5</v>
      </c>
      <c r="D48" s="347"/>
      <c r="E48" s="447" t="s">
        <v>215</v>
      </c>
      <c r="F48" s="288"/>
      <c r="G48" s="288">
        <v>0</v>
      </c>
      <c r="H48" s="288">
        <f t="shared" si="6"/>
        <v>0</v>
      </c>
      <c r="I48" s="288">
        <v>0</v>
      </c>
      <c r="J48" s="288">
        <f>SUM(I48:I48)</f>
        <v>0</v>
      </c>
      <c r="L48" s="291" t="e">
        <f>SUM(#REF!)</f>
        <v>#REF!</v>
      </c>
      <c r="M48" s="291" t="e">
        <f>SUM(#REF!)</f>
        <v>#REF!</v>
      </c>
      <c r="N48" s="291"/>
    </row>
    <row r="49" spans="1:14" ht="15.75" hidden="1" customHeight="1" x14ac:dyDescent="0.25">
      <c r="A49" s="396"/>
      <c r="B49" s="397"/>
      <c r="C49" s="286">
        <v>6</v>
      </c>
      <c r="D49" s="390"/>
      <c r="E49" s="447" t="s">
        <v>168</v>
      </c>
      <c r="F49" s="398"/>
      <c r="G49" s="398">
        <v>0</v>
      </c>
      <c r="H49" s="398">
        <f t="shared" si="6"/>
        <v>0</v>
      </c>
      <c r="I49" s="398">
        <v>0</v>
      </c>
      <c r="J49" s="398">
        <f>SUM(I49:I49)</f>
        <v>0</v>
      </c>
      <c r="K49" s="305"/>
      <c r="L49" s="291" t="e">
        <f>SUM(#REF!)</f>
        <v>#REF!</v>
      </c>
      <c r="M49" s="291" t="e">
        <f>SUM(#REF!)</f>
        <v>#REF!</v>
      </c>
      <c r="N49" s="291"/>
    </row>
    <row r="50" spans="1:14" ht="15.75" hidden="1" customHeight="1" x14ac:dyDescent="0.25">
      <c r="A50" s="284"/>
      <c r="B50" s="359"/>
      <c r="C50" s="286">
        <v>7</v>
      </c>
      <c r="D50" s="390"/>
      <c r="E50" s="447" t="s">
        <v>262</v>
      </c>
      <c r="F50" s="288"/>
      <c r="G50" s="288">
        <v>0</v>
      </c>
      <c r="H50" s="288">
        <f t="shared" si="6"/>
        <v>0</v>
      </c>
      <c r="I50" s="288">
        <v>0</v>
      </c>
      <c r="J50" s="288">
        <f>SUM(I50:I50)</f>
        <v>0</v>
      </c>
      <c r="L50" s="291" t="e">
        <f>SUM(#REF!)</f>
        <v>#REF!</v>
      </c>
      <c r="M50" s="291" t="e">
        <f>SUM(#REF!)</f>
        <v>#REF!</v>
      </c>
      <c r="N50" s="291"/>
    </row>
    <row r="51" spans="1:14" x14ac:dyDescent="0.25">
      <c r="A51" s="382"/>
      <c r="B51" s="383"/>
      <c r="C51" s="286">
        <v>8</v>
      </c>
      <c r="D51" s="384"/>
      <c r="E51" s="447" t="s">
        <v>293</v>
      </c>
      <c r="F51" s="302">
        <v>493503</v>
      </c>
      <c r="G51" s="302">
        <v>493503</v>
      </c>
      <c r="H51" s="302">
        <f t="shared" si="6"/>
        <v>0</v>
      </c>
      <c r="I51" s="302">
        <v>493503</v>
      </c>
      <c r="J51" s="302">
        <v>493503</v>
      </c>
      <c r="L51" s="291" t="e">
        <f>SUM(#REF!)</f>
        <v>#REF!</v>
      </c>
      <c r="M51" s="291" t="e">
        <f>SUM(#REF!)</f>
        <v>#REF!</v>
      </c>
      <c r="N51" s="291"/>
    </row>
    <row r="52" spans="1:14" s="374" customFormat="1" x14ac:dyDescent="0.25">
      <c r="A52" s="382"/>
      <c r="B52" s="383"/>
      <c r="C52" s="371"/>
      <c r="D52" s="399"/>
      <c r="E52" s="453" t="s">
        <v>727</v>
      </c>
      <c r="F52" s="400">
        <f>SUM(F44:F51)</f>
        <v>1738503</v>
      </c>
      <c r="G52" s="400">
        <f t="shared" ref="G52:J52" si="7">SUM(G44:G51)</f>
        <v>2511539</v>
      </c>
      <c r="H52" s="400">
        <f t="shared" si="7"/>
        <v>0</v>
      </c>
      <c r="I52" s="400">
        <f t="shared" si="7"/>
        <v>2511539</v>
      </c>
      <c r="J52" s="400">
        <f t="shared" si="7"/>
        <v>2635155</v>
      </c>
      <c r="L52" s="291" t="e">
        <f>SUM(#REF!)</f>
        <v>#REF!</v>
      </c>
      <c r="M52" s="291" t="e">
        <f>SUM(#REF!)</f>
        <v>#REF!</v>
      </c>
      <c r="N52" s="291"/>
    </row>
    <row r="53" spans="1:14" x14ac:dyDescent="0.25">
      <c r="A53" s="284"/>
      <c r="B53" s="359">
        <v>4</v>
      </c>
      <c r="C53" s="286"/>
      <c r="D53" s="347"/>
      <c r="E53" s="369" t="s">
        <v>251</v>
      </c>
      <c r="F53" s="288"/>
      <c r="G53" s="288">
        <v>0</v>
      </c>
      <c r="H53" s="288">
        <f t="shared" ref="H53:H61" si="8">I53-G53</f>
        <v>0</v>
      </c>
      <c r="I53" s="288">
        <v>0</v>
      </c>
      <c r="J53" s="288">
        <f>SUM(I53:I53)</f>
        <v>0</v>
      </c>
      <c r="L53" s="291" t="e">
        <f>SUM(#REF!)</f>
        <v>#REF!</v>
      </c>
      <c r="M53" s="291" t="e">
        <f>SUM(#REF!)</f>
        <v>#REF!</v>
      </c>
      <c r="N53" s="291"/>
    </row>
    <row r="54" spans="1:14" ht="15.75" customHeight="1" x14ac:dyDescent="0.25">
      <c r="A54" s="284"/>
      <c r="B54" s="359"/>
      <c r="C54" s="286">
        <v>1</v>
      </c>
      <c r="D54" s="347"/>
      <c r="E54" s="447" t="s">
        <v>165</v>
      </c>
      <c r="F54" s="288"/>
      <c r="G54" s="288">
        <v>0</v>
      </c>
      <c r="H54" s="288">
        <f t="shared" si="8"/>
        <v>420000</v>
      </c>
      <c r="I54" s="288">
        <v>420000</v>
      </c>
      <c r="J54" s="288">
        <v>1420000</v>
      </c>
      <c r="L54" s="291" t="e">
        <f>SUM(#REF!)</f>
        <v>#REF!</v>
      </c>
      <c r="M54" s="291" t="e">
        <f>SUM(#REF!)</f>
        <v>#REF!</v>
      </c>
      <c r="N54" s="291"/>
    </row>
    <row r="55" spans="1:14" ht="15.75" hidden="1" customHeight="1" x14ac:dyDescent="0.25">
      <c r="A55" s="284"/>
      <c r="B55" s="359"/>
      <c r="C55" s="286">
        <v>2</v>
      </c>
      <c r="D55" s="347"/>
      <c r="E55" s="447" t="s">
        <v>212</v>
      </c>
      <c r="F55" s="288"/>
      <c r="G55" s="288">
        <v>0</v>
      </c>
      <c r="H55" s="288">
        <f t="shared" si="8"/>
        <v>0</v>
      </c>
      <c r="I55" s="288">
        <v>0</v>
      </c>
      <c r="J55" s="288">
        <f t="shared" ref="J55:J60" si="9">SUM(I55:I55)</f>
        <v>0</v>
      </c>
      <c r="L55" s="291" t="e">
        <f>SUM(#REF!)</f>
        <v>#REF!</v>
      </c>
      <c r="M55" s="291" t="e">
        <f>SUM(#REF!)</f>
        <v>#REF!</v>
      </c>
      <c r="N55" s="291"/>
    </row>
    <row r="56" spans="1:14" ht="15.75" hidden="1" customHeight="1" x14ac:dyDescent="0.25">
      <c r="A56" s="284"/>
      <c r="B56" s="359"/>
      <c r="C56" s="286">
        <v>3</v>
      </c>
      <c r="D56" s="347"/>
      <c r="E56" s="447" t="s">
        <v>167</v>
      </c>
      <c r="F56" s="288"/>
      <c r="G56" s="288">
        <v>0</v>
      </c>
      <c r="H56" s="288">
        <f t="shared" si="8"/>
        <v>0</v>
      </c>
      <c r="I56" s="288">
        <v>0</v>
      </c>
      <c r="J56" s="288">
        <f t="shared" si="9"/>
        <v>0</v>
      </c>
      <c r="L56" s="291" t="e">
        <f>SUM(#REF!)</f>
        <v>#REF!</v>
      </c>
      <c r="M56" s="291" t="e">
        <f>SUM(#REF!)</f>
        <v>#REF!</v>
      </c>
      <c r="N56" s="291"/>
    </row>
    <row r="57" spans="1:14" x14ac:dyDescent="0.25">
      <c r="A57" s="284"/>
      <c r="B57" s="359"/>
      <c r="C57" s="286">
        <v>4</v>
      </c>
      <c r="D57" s="347"/>
      <c r="E57" s="447" t="s">
        <v>292</v>
      </c>
      <c r="F57" s="288">
        <v>825000</v>
      </c>
      <c r="G57" s="288">
        <v>835000</v>
      </c>
      <c r="H57" s="288">
        <f t="shared" si="8"/>
        <v>0</v>
      </c>
      <c r="I57" s="288">
        <v>835000</v>
      </c>
      <c r="J57" s="288">
        <f t="shared" si="9"/>
        <v>835000</v>
      </c>
      <c r="L57" s="291" t="e">
        <f>SUM(#REF!)</f>
        <v>#REF!</v>
      </c>
      <c r="M57" s="291" t="e">
        <f>SUM(#REF!)</f>
        <v>#REF!</v>
      </c>
      <c r="N57" s="291"/>
    </row>
    <row r="58" spans="1:14" ht="15.75" hidden="1" customHeight="1" x14ac:dyDescent="0.25">
      <c r="A58" s="284"/>
      <c r="B58" s="359"/>
      <c r="C58" s="286">
        <v>5</v>
      </c>
      <c r="D58" s="347"/>
      <c r="E58" s="447" t="s">
        <v>215</v>
      </c>
      <c r="F58" s="288"/>
      <c r="G58" s="288">
        <v>0</v>
      </c>
      <c r="H58" s="288">
        <f t="shared" si="8"/>
        <v>0</v>
      </c>
      <c r="I58" s="288">
        <v>0</v>
      </c>
      <c r="J58" s="288">
        <f t="shared" si="9"/>
        <v>0</v>
      </c>
      <c r="L58" s="291" t="e">
        <f>SUM(#REF!)</f>
        <v>#REF!</v>
      </c>
      <c r="M58" s="291" t="e">
        <f>SUM(#REF!)</f>
        <v>#REF!</v>
      </c>
      <c r="N58" s="291"/>
    </row>
    <row r="59" spans="1:14" ht="15.75" hidden="1" customHeight="1" x14ac:dyDescent="0.25">
      <c r="A59" s="284"/>
      <c r="B59" s="359"/>
      <c r="C59" s="286">
        <v>6</v>
      </c>
      <c r="D59" s="347"/>
      <c r="E59" s="447" t="s">
        <v>168</v>
      </c>
      <c r="F59" s="288"/>
      <c r="G59" s="288">
        <v>0</v>
      </c>
      <c r="H59" s="288">
        <f t="shared" si="8"/>
        <v>0</v>
      </c>
      <c r="I59" s="288">
        <v>0</v>
      </c>
      <c r="J59" s="288">
        <f t="shared" si="9"/>
        <v>0</v>
      </c>
      <c r="L59" s="291" t="e">
        <f>SUM(#REF!)</f>
        <v>#REF!</v>
      </c>
      <c r="M59" s="291" t="e">
        <f>SUM(#REF!)</f>
        <v>#REF!</v>
      </c>
      <c r="N59" s="291"/>
    </row>
    <row r="60" spans="1:14" ht="15.75" hidden="1" customHeight="1" x14ac:dyDescent="0.25">
      <c r="A60" s="284"/>
      <c r="B60" s="359"/>
      <c r="C60" s="286">
        <v>7</v>
      </c>
      <c r="D60" s="347"/>
      <c r="E60" s="447" t="s">
        <v>262</v>
      </c>
      <c r="F60" s="288"/>
      <c r="G60" s="288">
        <v>0</v>
      </c>
      <c r="H60" s="288">
        <f t="shared" si="8"/>
        <v>0</v>
      </c>
      <c r="I60" s="288">
        <v>0</v>
      </c>
      <c r="J60" s="288">
        <f t="shared" si="9"/>
        <v>0</v>
      </c>
      <c r="L60" s="291" t="e">
        <f>SUM(#REF!)</f>
        <v>#REF!</v>
      </c>
      <c r="M60" s="291" t="e">
        <f>SUM(#REF!)</f>
        <v>#REF!</v>
      </c>
      <c r="N60" s="291"/>
    </row>
    <row r="61" spans="1:14" x14ac:dyDescent="0.25">
      <c r="A61" s="284"/>
      <c r="B61" s="359"/>
      <c r="C61" s="286">
        <v>8</v>
      </c>
      <c r="D61" s="347"/>
      <c r="E61" s="447" t="s">
        <v>293</v>
      </c>
      <c r="F61" s="288">
        <v>343199</v>
      </c>
      <c r="G61" s="288">
        <v>343199</v>
      </c>
      <c r="H61" s="288">
        <f t="shared" si="8"/>
        <v>0</v>
      </c>
      <c r="I61" s="288">
        <v>343199</v>
      </c>
      <c r="J61" s="288">
        <v>343199</v>
      </c>
      <c r="L61" s="291" t="e">
        <f>SUM(#REF!)</f>
        <v>#REF!</v>
      </c>
      <c r="M61" s="291" t="e">
        <f>SUM(#REF!)</f>
        <v>#REF!</v>
      </c>
      <c r="N61" s="291"/>
    </row>
    <row r="62" spans="1:14" s="374" customFormat="1" x14ac:dyDescent="0.25">
      <c r="A62" s="370"/>
      <c r="B62" s="371"/>
      <c r="C62" s="371"/>
      <c r="D62" s="372"/>
      <c r="E62" s="373" t="s">
        <v>728</v>
      </c>
      <c r="F62" s="296">
        <f>SUM(F54:F61)</f>
        <v>1168199</v>
      </c>
      <c r="G62" s="296">
        <f t="shared" ref="G62:J62" si="10">SUM(G54:G61)</f>
        <v>1178199</v>
      </c>
      <c r="H62" s="296">
        <f t="shared" si="10"/>
        <v>420000</v>
      </c>
      <c r="I62" s="296">
        <f t="shared" si="10"/>
        <v>1598199</v>
      </c>
      <c r="J62" s="296">
        <f t="shared" si="10"/>
        <v>2598199</v>
      </c>
      <c r="L62" s="291" t="e">
        <f>SUM(#REF!)</f>
        <v>#REF!</v>
      </c>
      <c r="M62" s="291" t="e">
        <f>SUM(#REF!)</f>
        <v>#REF!</v>
      </c>
      <c r="N62" s="291"/>
    </row>
    <row r="63" spans="1:14" x14ac:dyDescent="0.25">
      <c r="A63" s="284"/>
      <c r="B63" s="359">
        <v>5</v>
      </c>
      <c r="C63" s="286"/>
      <c r="D63" s="347"/>
      <c r="E63" s="329" t="s">
        <v>726</v>
      </c>
      <c r="F63" s="288"/>
      <c r="G63" s="288">
        <v>0</v>
      </c>
      <c r="H63" s="288">
        <f>I63-G63</f>
        <v>0</v>
      </c>
      <c r="I63" s="288">
        <v>0</v>
      </c>
      <c r="J63" s="288">
        <f>SUM(I63:I63)</f>
        <v>0</v>
      </c>
      <c r="L63" s="291" t="e">
        <f>SUM(#REF!)</f>
        <v>#REF!</v>
      </c>
      <c r="M63" s="291" t="e">
        <f>SUM(#REF!)</f>
        <v>#REF!</v>
      </c>
      <c r="N63" s="291"/>
    </row>
    <row r="64" spans="1:14" ht="15.75" customHeight="1" x14ac:dyDescent="0.25">
      <c r="A64" s="284"/>
      <c r="B64" s="359"/>
      <c r="C64" s="286">
        <v>1</v>
      </c>
      <c r="D64" s="446"/>
      <c r="E64" s="447" t="s">
        <v>165</v>
      </c>
      <c r="F64" s="288"/>
      <c r="G64" s="288">
        <v>0</v>
      </c>
      <c r="H64" s="288">
        <f>I64-G64</f>
        <v>0</v>
      </c>
      <c r="I64" s="288">
        <v>0</v>
      </c>
      <c r="J64" s="288">
        <v>2220652</v>
      </c>
      <c r="K64" s="291"/>
      <c r="L64" s="291" t="e">
        <f>SUM(#REF!)</f>
        <v>#REF!</v>
      </c>
      <c r="M64" s="291" t="e">
        <f>SUM(#REF!)</f>
        <v>#REF!</v>
      </c>
      <c r="N64" s="291"/>
    </row>
    <row r="65" spans="1:14" ht="15.75" customHeight="1" x14ac:dyDescent="0.25">
      <c r="A65" s="284"/>
      <c r="B65" s="359"/>
      <c r="C65" s="286">
        <v>2</v>
      </c>
      <c r="D65" s="446"/>
      <c r="E65" s="447" t="s">
        <v>212</v>
      </c>
      <c r="F65" s="288"/>
      <c r="G65" s="288">
        <v>0</v>
      </c>
      <c r="H65" s="288">
        <f>I65-G65</f>
        <v>0</v>
      </c>
      <c r="I65" s="288">
        <v>0</v>
      </c>
      <c r="J65" s="288">
        <f t="shared" ref="J65:J71" si="11">SUM(I65:I65)</f>
        <v>0</v>
      </c>
      <c r="K65" s="291"/>
      <c r="L65" s="291" t="e">
        <f>SUM(#REF!)</f>
        <v>#REF!</v>
      </c>
      <c r="M65" s="291" t="e">
        <f>SUM(#REF!)</f>
        <v>#REF!</v>
      </c>
      <c r="N65" s="291"/>
    </row>
    <row r="66" spans="1:14" ht="15.75" customHeight="1" x14ac:dyDescent="0.25">
      <c r="A66" s="284"/>
      <c r="B66" s="359"/>
      <c r="C66" s="286">
        <v>3</v>
      </c>
      <c r="D66" s="446"/>
      <c r="E66" s="447" t="s">
        <v>167</v>
      </c>
      <c r="F66" s="288"/>
      <c r="G66" s="288">
        <v>0</v>
      </c>
      <c r="H66" s="288">
        <f>I66-G66</f>
        <v>0</v>
      </c>
      <c r="I66" s="288">
        <v>0</v>
      </c>
      <c r="J66" s="288">
        <f t="shared" si="11"/>
        <v>0</v>
      </c>
      <c r="K66" s="291"/>
      <c r="L66" s="291" t="e">
        <f>SUM(#REF!)</f>
        <v>#REF!</v>
      </c>
      <c r="M66" s="291" t="e">
        <f>SUM(#REF!)</f>
        <v>#REF!</v>
      </c>
      <c r="N66" s="291"/>
    </row>
    <row r="67" spans="1:14" x14ac:dyDescent="0.25">
      <c r="A67" s="284"/>
      <c r="B67" s="359"/>
      <c r="C67" s="286">
        <v>4</v>
      </c>
      <c r="D67" s="446"/>
      <c r="E67" s="447" t="s">
        <v>292</v>
      </c>
      <c r="F67" s="288"/>
      <c r="G67" s="288">
        <v>17660000</v>
      </c>
      <c r="H67" s="288">
        <f>I67-G67</f>
        <v>0</v>
      </c>
      <c r="I67" s="288">
        <v>17660000</v>
      </c>
      <c r="J67" s="288">
        <f t="shared" si="11"/>
        <v>17660000</v>
      </c>
      <c r="K67" s="291"/>
      <c r="L67" s="291" t="e">
        <f>SUM(#REF!)</f>
        <v>#REF!</v>
      </c>
      <c r="M67" s="291" t="e">
        <f>SUM(#REF!)</f>
        <v>#REF!</v>
      </c>
      <c r="N67" s="291"/>
    </row>
    <row r="68" spans="1:14" ht="15.75" hidden="1" customHeight="1" x14ac:dyDescent="0.25">
      <c r="A68" s="284"/>
      <c r="B68" s="359"/>
      <c r="C68" s="286">
        <v>5</v>
      </c>
      <c r="D68" s="446"/>
      <c r="E68" s="447" t="s">
        <v>215</v>
      </c>
      <c r="F68" s="288"/>
      <c r="G68" s="288">
        <v>0</v>
      </c>
      <c r="H68" s="288">
        <f>I68-F68</f>
        <v>0</v>
      </c>
      <c r="I68" s="288">
        <v>0</v>
      </c>
      <c r="J68" s="288">
        <f t="shared" si="11"/>
        <v>0</v>
      </c>
      <c r="K68" s="291"/>
      <c r="L68" s="291" t="e">
        <f>SUM(#REF!)</f>
        <v>#REF!</v>
      </c>
      <c r="M68" s="291" t="e">
        <f>SUM(#REF!)</f>
        <v>#REF!</v>
      </c>
      <c r="N68" s="291"/>
    </row>
    <row r="69" spans="1:14" ht="15.75" hidden="1" customHeight="1" x14ac:dyDescent="0.25">
      <c r="A69" s="284"/>
      <c r="B69" s="359"/>
      <c r="C69" s="286">
        <v>6</v>
      </c>
      <c r="D69" s="446"/>
      <c r="E69" s="447" t="s">
        <v>168</v>
      </c>
      <c r="F69" s="288"/>
      <c r="G69" s="288">
        <v>0</v>
      </c>
      <c r="H69" s="288">
        <f>I69-F69</f>
        <v>0</v>
      </c>
      <c r="I69" s="288">
        <v>0</v>
      </c>
      <c r="J69" s="288">
        <f t="shared" si="11"/>
        <v>0</v>
      </c>
      <c r="K69" s="291"/>
      <c r="L69" s="291" t="e">
        <f>SUM(#REF!)</f>
        <v>#REF!</v>
      </c>
      <c r="M69" s="291" t="e">
        <f>SUM(#REF!)</f>
        <v>#REF!</v>
      </c>
      <c r="N69" s="291"/>
    </row>
    <row r="70" spans="1:14" ht="15.75" hidden="1" customHeight="1" x14ac:dyDescent="0.25">
      <c r="A70" s="284"/>
      <c r="B70" s="359"/>
      <c r="C70" s="286">
        <v>7</v>
      </c>
      <c r="D70" s="446"/>
      <c r="E70" s="447" t="s">
        <v>262</v>
      </c>
      <c r="F70" s="288"/>
      <c r="G70" s="288">
        <v>0</v>
      </c>
      <c r="H70" s="288">
        <f>I70-F70</f>
        <v>0</v>
      </c>
      <c r="I70" s="288">
        <v>0</v>
      </c>
      <c r="J70" s="288">
        <f t="shared" si="11"/>
        <v>0</v>
      </c>
      <c r="K70" s="291"/>
      <c r="L70" s="291" t="e">
        <f>SUM(#REF!)</f>
        <v>#REF!</v>
      </c>
      <c r="M70" s="291" t="e">
        <f>SUM(#REF!)</f>
        <v>#REF!</v>
      </c>
      <c r="N70" s="291"/>
    </row>
    <row r="71" spans="1:14" ht="15.75" hidden="1" customHeight="1" x14ac:dyDescent="0.25">
      <c r="A71" s="284"/>
      <c r="B71" s="359"/>
      <c r="C71" s="286">
        <v>8</v>
      </c>
      <c r="D71" s="446"/>
      <c r="E71" s="447" t="s">
        <v>293</v>
      </c>
      <c r="F71" s="288"/>
      <c r="G71" s="288">
        <v>0</v>
      </c>
      <c r="H71" s="288">
        <f>I71-F71</f>
        <v>0</v>
      </c>
      <c r="I71" s="288">
        <v>0</v>
      </c>
      <c r="J71" s="288">
        <f t="shared" si="11"/>
        <v>0</v>
      </c>
      <c r="K71" s="291"/>
      <c r="L71" s="291" t="e">
        <f>SUM(#REF!)</f>
        <v>#REF!</v>
      </c>
      <c r="M71" s="291" t="e">
        <f>SUM(#REF!)</f>
        <v>#REF!</v>
      </c>
      <c r="N71" s="291"/>
    </row>
    <row r="72" spans="1:14" s="374" customFormat="1" ht="16.5" thickBot="1" x14ac:dyDescent="0.3">
      <c r="A72" s="370"/>
      <c r="B72" s="371"/>
      <c r="C72" s="371"/>
      <c r="D72" s="372"/>
      <c r="E72" s="373" t="s">
        <v>729</v>
      </c>
      <c r="F72" s="296">
        <f>SUM(F64:F71)</f>
        <v>0</v>
      </c>
      <c r="G72" s="296">
        <f t="shared" ref="G72:J72" si="12">SUM(G64:G71)</f>
        <v>17660000</v>
      </c>
      <c r="H72" s="296">
        <f t="shared" si="12"/>
        <v>0</v>
      </c>
      <c r="I72" s="296">
        <f t="shared" si="12"/>
        <v>17660000</v>
      </c>
      <c r="J72" s="296">
        <f t="shared" si="12"/>
        <v>19880652</v>
      </c>
      <c r="K72" s="375"/>
      <c r="L72" s="291" t="e">
        <f>SUM(#REF!)</f>
        <v>#REF!</v>
      </c>
      <c r="M72" s="291" t="e">
        <f>SUM(#REF!)</f>
        <v>#REF!</v>
      </c>
      <c r="N72" s="291"/>
    </row>
    <row r="73" spans="1:14" s="374" customFormat="1" ht="16.5" thickBot="1" x14ac:dyDescent="0.3">
      <c r="A73" s="819"/>
      <c r="B73" s="820"/>
      <c r="C73" s="820"/>
      <c r="D73" s="402"/>
      <c r="E73" s="309" t="s">
        <v>439</v>
      </c>
      <c r="F73" s="310">
        <f>F62+F52+F42+F32+F22+F72</f>
        <v>77934056.400000006</v>
      </c>
      <c r="G73" s="310">
        <f t="shared" ref="G73:J73" si="13">G62+G52+G42+G32+G22+G72</f>
        <v>104578453</v>
      </c>
      <c r="H73" s="310">
        <f t="shared" si="13"/>
        <v>-1387167</v>
      </c>
      <c r="I73" s="310">
        <f t="shared" si="13"/>
        <v>103191286</v>
      </c>
      <c r="J73" s="310">
        <f t="shared" si="13"/>
        <v>105926363</v>
      </c>
      <c r="L73" s="291" t="e">
        <f>SUM(#REF!)</f>
        <v>#REF!</v>
      </c>
      <c r="M73" s="291" t="e">
        <f>SUM(#REF!)</f>
        <v>#REF!</v>
      </c>
      <c r="N73" s="291"/>
    </row>
    <row r="74" spans="1:14" x14ac:dyDescent="0.25">
      <c r="A74" s="284">
        <v>103</v>
      </c>
      <c r="B74" s="359"/>
      <c r="C74" s="286"/>
      <c r="D74" s="347"/>
      <c r="E74" s="369" t="s">
        <v>440</v>
      </c>
      <c r="F74" s="288"/>
      <c r="G74" s="288">
        <v>0</v>
      </c>
      <c r="H74" s="288">
        <f>I74-G74</f>
        <v>0</v>
      </c>
      <c r="I74" s="288">
        <v>0</v>
      </c>
      <c r="J74" s="288">
        <f>SUM(I74:I74)</f>
        <v>0</v>
      </c>
      <c r="L74" s="291" t="e">
        <f>SUM(#REF!)</f>
        <v>#REF!</v>
      </c>
      <c r="M74" s="291" t="e">
        <f>SUM(#REF!)</f>
        <v>#REF!</v>
      </c>
      <c r="N74" s="291"/>
    </row>
    <row r="75" spans="1:14" x14ac:dyDescent="0.25">
      <c r="A75" s="284"/>
      <c r="B75" s="359"/>
      <c r="C75" s="286">
        <v>1</v>
      </c>
      <c r="D75" s="347"/>
      <c r="E75" s="301" t="s">
        <v>292</v>
      </c>
      <c r="F75" s="288">
        <v>107000</v>
      </c>
      <c r="G75" s="288">
        <v>107000</v>
      </c>
      <c r="H75" s="288">
        <f>I75-G75</f>
        <v>0</v>
      </c>
      <c r="I75" s="288">
        <v>107000</v>
      </c>
      <c r="J75" s="288">
        <v>390756</v>
      </c>
      <c r="K75" s="291"/>
      <c r="L75" s="291" t="e">
        <f>SUM(#REF!)</f>
        <v>#REF!</v>
      </c>
      <c r="M75" s="291" t="e">
        <f>SUM(#REF!)</f>
        <v>#REF!</v>
      </c>
      <c r="N75" s="291"/>
    </row>
    <row r="76" spans="1:14" s="374" customFormat="1" ht="16.5" thickBot="1" x14ac:dyDescent="0.3">
      <c r="A76" s="370"/>
      <c r="B76" s="371"/>
      <c r="C76" s="371"/>
      <c r="D76" s="372"/>
      <c r="E76" s="373" t="s">
        <v>441</v>
      </c>
      <c r="F76" s="296">
        <f>SUM(F75:F75)</f>
        <v>107000</v>
      </c>
      <c r="G76" s="296">
        <f t="shared" ref="G76:J76" si="14">SUM(G75:G75)</f>
        <v>107000</v>
      </c>
      <c r="H76" s="296">
        <f t="shared" si="14"/>
        <v>0</v>
      </c>
      <c r="I76" s="296">
        <f t="shared" si="14"/>
        <v>107000</v>
      </c>
      <c r="J76" s="296">
        <f t="shared" si="14"/>
        <v>390756</v>
      </c>
      <c r="K76" s="375"/>
      <c r="L76" s="291" t="e">
        <f>SUM(#REF!)</f>
        <v>#REF!</v>
      </c>
      <c r="M76" s="291" t="e">
        <f>SUM(#REF!)</f>
        <v>#REF!</v>
      </c>
      <c r="N76" s="291"/>
    </row>
    <row r="77" spans="1:14" s="406" customFormat="1" ht="31.5" x14ac:dyDescent="0.25">
      <c r="A77" s="312">
        <v>135</v>
      </c>
      <c r="B77" s="403"/>
      <c r="C77" s="403"/>
      <c r="D77" s="404"/>
      <c r="E77" s="351" t="s">
        <v>258</v>
      </c>
      <c r="F77" s="405"/>
      <c r="G77" s="405">
        <v>0</v>
      </c>
      <c r="H77" s="405">
        <f t="shared" ref="H77:H85" si="15">I77-G77</f>
        <v>0</v>
      </c>
      <c r="I77" s="405">
        <v>0</v>
      </c>
      <c r="J77" s="405">
        <f>SUM(I77:I77)</f>
        <v>0</v>
      </c>
      <c r="L77" s="291" t="e">
        <f>SUM(#REF!)</f>
        <v>#REF!</v>
      </c>
      <c r="M77" s="291" t="e">
        <f>SUM(#REF!)</f>
        <v>#REF!</v>
      </c>
      <c r="N77" s="291"/>
    </row>
    <row r="78" spans="1:14" s="406" customFormat="1" x14ac:dyDescent="0.25">
      <c r="A78" s="407"/>
      <c r="B78" s="353">
        <v>1</v>
      </c>
      <c r="C78" s="353"/>
      <c r="D78" s="408"/>
      <c r="E78" s="329" t="s">
        <v>505</v>
      </c>
      <c r="F78" s="319"/>
      <c r="G78" s="319">
        <v>0</v>
      </c>
      <c r="H78" s="319">
        <f t="shared" si="15"/>
        <v>0</v>
      </c>
      <c r="I78" s="319">
        <v>0</v>
      </c>
      <c r="J78" s="319">
        <f>SUM(I78:I78)</f>
        <v>0</v>
      </c>
      <c r="L78" s="291" t="e">
        <f>SUM(#REF!)</f>
        <v>#REF!</v>
      </c>
      <c r="M78" s="291" t="e">
        <f>SUM(#REF!)</f>
        <v>#REF!</v>
      </c>
      <c r="N78" s="291"/>
    </row>
    <row r="79" spans="1:14" s="406" customFormat="1" x14ac:dyDescent="0.25">
      <c r="A79" s="407"/>
      <c r="B79" s="353"/>
      <c r="C79" s="353">
        <v>1</v>
      </c>
      <c r="D79" s="409"/>
      <c r="E79" s="301" t="s">
        <v>702</v>
      </c>
      <c r="F79" s="319">
        <v>4866000</v>
      </c>
      <c r="G79" s="319">
        <v>4866000</v>
      </c>
      <c r="H79" s="319">
        <f t="shared" si="15"/>
        <v>0</v>
      </c>
      <c r="I79" s="319">
        <v>4866000</v>
      </c>
      <c r="J79" s="319">
        <v>4864529</v>
      </c>
      <c r="L79" s="291" t="e">
        <f>SUM(#REF!)</f>
        <v>#REF!</v>
      </c>
      <c r="M79" s="291" t="e">
        <f>SUM(#REF!)</f>
        <v>#REF!</v>
      </c>
      <c r="N79" s="291"/>
    </row>
    <row r="80" spans="1:14" s="406" customFormat="1" x14ac:dyDescent="0.25">
      <c r="A80" s="407"/>
      <c r="B80" s="353">
        <v>2</v>
      </c>
      <c r="C80" s="353"/>
      <c r="D80" s="408"/>
      <c r="E80" s="329" t="s">
        <v>1345</v>
      </c>
      <c r="F80" s="319"/>
      <c r="G80" s="319">
        <v>0</v>
      </c>
      <c r="H80" s="319">
        <f t="shared" si="15"/>
        <v>0</v>
      </c>
      <c r="I80" s="319">
        <v>0</v>
      </c>
      <c r="J80" s="319">
        <f>SUM(I80:I80)</f>
        <v>0</v>
      </c>
      <c r="L80" s="291" t="e">
        <f>SUM(#REF!)</f>
        <v>#REF!</v>
      </c>
      <c r="M80" s="291" t="e">
        <f>SUM(#REF!)</f>
        <v>#REF!</v>
      </c>
      <c r="N80" s="291"/>
    </row>
    <row r="81" spans="1:14" s="406" customFormat="1" x14ac:dyDescent="0.25">
      <c r="A81" s="407"/>
      <c r="B81" s="353"/>
      <c r="C81" s="353"/>
      <c r="D81" s="408"/>
      <c r="E81" s="301" t="s">
        <v>1344</v>
      </c>
      <c r="F81" s="319"/>
      <c r="G81" s="319">
        <v>7295737</v>
      </c>
      <c r="H81" s="319">
        <f t="shared" si="15"/>
        <v>0</v>
      </c>
      <c r="I81" s="319">
        <v>7295737</v>
      </c>
      <c r="J81" s="319">
        <f>SUM(I81:I81)</f>
        <v>7295737</v>
      </c>
      <c r="L81" s="291" t="e">
        <f>SUM(#REF!)</f>
        <v>#REF!</v>
      </c>
      <c r="M81" s="291" t="e">
        <f>SUM(#REF!)</f>
        <v>#REF!</v>
      </c>
      <c r="N81" s="291"/>
    </row>
    <row r="82" spans="1:14" s="406" customFormat="1" x14ac:dyDescent="0.25">
      <c r="A82" s="407"/>
      <c r="B82" s="353">
        <v>3</v>
      </c>
      <c r="C82" s="353"/>
      <c r="D82" s="408"/>
      <c r="E82" s="329" t="s">
        <v>701</v>
      </c>
      <c r="F82" s="319"/>
      <c r="G82" s="319">
        <v>0</v>
      </c>
      <c r="H82" s="319">
        <f t="shared" ref="H82:H83" si="16">I82-G82</f>
        <v>0</v>
      </c>
      <c r="I82" s="319">
        <v>0</v>
      </c>
      <c r="J82" s="319">
        <f>SUM(I82:I82)</f>
        <v>0</v>
      </c>
      <c r="L82" s="291" t="e">
        <f>SUM(#REF!)</f>
        <v>#REF!</v>
      </c>
      <c r="M82" s="291" t="e">
        <f>SUM(#REF!)</f>
        <v>#REF!</v>
      </c>
      <c r="N82" s="291"/>
    </row>
    <row r="83" spans="1:14" s="406" customFormat="1" x14ac:dyDescent="0.25">
      <c r="A83" s="407"/>
      <c r="B83" s="353"/>
      <c r="C83" s="353">
        <v>1</v>
      </c>
      <c r="D83" s="409"/>
      <c r="E83" s="301" t="s">
        <v>702</v>
      </c>
      <c r="F83" s="319">
        <v>401000</v>
      </c>
      <c r="G83" s="319">
        <v>401000</v>
      </c>
      <c r="H83" s="319">
        <f t="shared" si="16"/>
        <v>0</v>
      </c>
      <c r="I83" s="319">
        <v>401000</v>
      </c>
      <c r="J83" s="319">
        <v>0</v>
      </c>
      <c r="L83" s="291" t="e">
        <f>SUM(#REF!)</f>
        <v>#REF!</v>
      </c>
      <c r="M83" s="291" t="e">
        <f>SUM(#REF!)</f>
        <v>#REF!</v>
      </c>
      <c r="N83" s="291"/>
    </row>
    <row r="84" spans="1:14" s="406" customFormat="1" x14ac:dyDescent="0.25">
      <c r="A84" s="407"/>
      <c r="B84" s="353">
        <v>4</v>
      </c>
      <c r="C84" s="353"/>
      <c r="D84" s="408"/>
      <c r="E84" s="329" t="s">
        <v>1367</v>
      </c>
      <c r="F84" s="319"/>
      <c r="G84" s="319">
        <v>0</v>
      </c>
      <c r="H84" s="319">
        <f t="shared" si="15"/>
        <v>0</v>
      </c>
      <c r="I84" s="319">
        <v>0</v>
      </c>
      <c r="J84" s="319">
        <f>SUM(I84:I84)</f>
        <v>0</v>
      </c>
      <c r="L84" s="291" t="e">
        <f>SUM(#REF!)</f>
        <v>#REF!</v>
      </c>
      <c r="M84" s="291" t="e">
        <f>SUM(#REF!)</f>
        <v>#REF!</v>
      </c>
      <c r="N84" s="291"/>
    </row>
    <row r="85" spans="1:14" s="406" customFormat="1" ht="16.5" thickBot="1" x14ac:dyDescent="0.3">
      <c r="A85" s="407"/>
      <c r="B85" s="353"/>
      <c r="C85" s="353">
        <v>1</v>
      </c>
      <c r="D85" s="409"/>
      <c r="E85" s="301" t="s">
        <v>1366</v>
      </c>
      <c r="F85" s="319">
        <v>0</v>
      </c>
      <c r="G85" s="319">
        <v>0</v>
      </c>
      <c r="H85" s="319">
        <f t="shared" si="15"/>
        <v>11982173</v>
      </c>
      <c r="I85" s="319">
        <v>11982173</v>
      </c>
      <c r="J85" s="319">
        <v>11982173</v>
      </c>
      <c r="L85" s="291" t="e">
        <f>SUM(#REF!)</f>
        <v>#REF!</v>
      </c>
      <c r="M85" s="291" t="e">
        <f>SUM(#REF!)</f>
        <v>#REF!</v>
      </c>
      <c r="N85" s="291"/>
    </row>
    <row r="86" spans="1:14" s="406" customFormat="1" ht="16.5" thickBot="1" x14ac:dyDescent="0.3">
      <c r="A86" s="819"/>
      <c r="B86" s="820"/>
      <c r="C86" s="820"/>
      <c r="D86" s="402"/>
      <c r="E86" s="309" t="s">
        <v>626</v>
      </c>
      <c r="F86" s="310">
        <f>SUM(F78:F85)</f>
        <v>5267000</v>
      </c>
      <c r="G86" s="310">
        <f t="shared" ref="G86:J86" si="17">SUM(G78:G85)</f>
        <v>12562737</v>
      </c>
      <c r="H86" s="310">
        <f t="shared" si="17"/>
        <v>11982173</v>
      </c>
      <c r="I86" s="310">
        <f t="shared" si="17"/>
        <v>24544910</v>
      </c>
      <c r="J86" s="310">
        <f t="shared" si="17"/>
        <v>24142439</v>
      </c>
      <c r="L86" s="291" t="e">
        <f>SUM(#REF!)</f>
        <v>#REF!</v>
      </c>
      <c r="M86" s="291" t="e">
        <f>SUM(#REF!)</f>
        <v>#REF!</v>
      </c>
      <c r="N86" s="291"/>
    </row>
    <row r="87" spans="1:14" s="374" customFormat="1" x14ac:dyDescent="0.25">
      <c r="A87" s="411">
        <v>160</v>
      </c>
      <c r="B87" s="412"/>
      <c r="C87" s="412"/>
      <c r="D87" s="417"/>
      <c r="E87" s="369" t="s">
        <v>496</v>
      </c>
      <c r="F87" s="316"/>
      <c r="G87" s="316">
        <v>0</v>
      </c>
      <c r="H87" s="316">
        <f>I87-G87</f>
        <v>0</v>
      </c>
      <c r="I87" s="316">
        <v>0</v>
      </c>
      <c r="J87" s="316">
        <f>SUM(I87:I87)</f>
        <v>0</v>
      </c>
      <c r="L87" s="291" t="e">
        <f>SUM(#REF!)</f>
        <v>#REF!</v>
      </c>
      <c r="M87" s="291" t="e">
        <f>SUM(#REF!)</f>
        <v>#REF!</v>
      </c>
      <c r="N87" s="291"/>
    </row>
    <row r="88" spans="1:14" ht="16.5" thickBot="1" x14ac:dyDescent="0.3">
      <c r="A88" s="299"/>
      <c r="B88" s="412"/>
      <c r="C88" s="300">
        <v>8</v>
      </c>
      <c r="D88" s="345"/>
      <c r="E88" s="301" t="s">
        <v>108</v>
      </c>
      <c r="F88" s="288">
        <v>584748</v>
      </c>
      <c r="G88" s="288">
        <v>584748</v>
      </c>
      <c r="H88" s="288">
        <f>I88-G88</f>
        <v>0</v>
      </c>
      <c r="I88" s="288">
        <v>584748</v>
      </c>
      <c r="J88" s="288">
        <f>SUM(I88:I88)</f>
        <v>584748</v>
      </c>
      <c r="L88" s="291" t="e">
        <f>SUM(#REF!)</f>
        <v>#REF!</v>
      </c>
      <c r="M88" s="291" t="e">
        <f>SUM(#REF!)</f>
        <v>#REF!</v>
      </c>
      <c r="N88" s="291"/>
    </row>
    <row r="89" spans="1:14" s="374" customFormat="1" ht="16.5" thickBot="1" x14ac:dyDescent="0.3">
      <c r="A89" s="819"/>
      <c r="B89" s="420"/>
      <c r="C89" s="420"/>
      <c r="D89" s="421"/>
      <c r="E89" s="419" t="s">
        <v>497</v>
      </c>
      <c r="F89" s="310">
        <f>SUM(F88:F88)</f>
        <v>584748</v>
      </c>
      <c r="G89" s="310">
        <f t="shared" ref="G89:J89" si="18">SUM(G88:G88)</f>
        <v>584748</v>
      </c>
      <c r="H89" s="310">
        <f t="shared" si="18"/>
        <v>0</v>
      </c>
      <c r="I89" s="310">
        <f t="shared" si="18"/>
        <v>584748</v>
      </c>
      <c r="J89" s="310">
        <f t="shared" si="18"/>
        <v>584748</v>
      </c>
      <c r="L89" s="291" t="e">
        <f>SUM(#REF!)</f>
        <v>#REF!</v>
      </c>
      <c r="M89" s="291" t="e">
        <f>SUM(#REF!)</f>
        <v>#REF!</v>
      </c>
      <c r="N89" s="291"/>
    </row>
    <row r="90" spans="1:14" s="374" customFormat="1" ht="16.5" thickBot="1" x14ac:dyDescent="0.3">
      <c r="A90" s="819"/>
      <c r="B90" s="820"/>
      <c r="C90" s="820"/>
      <c r="D90" s="402"/>
      <c r="E90" s="309" t="s">
        <v>504</v>
      </c>
      <c r="F90" s="310">
        <f>SUM(F89,F86,F76)</f>
        <v>5958748</v>
      </c>
      <c r="G90" s="310">
        <f t="shared" ref="G90:J90" si="19">SUM(G89,G86,G76)</f>
        <v>13254485</v>
      </c>
      <c r="H90" s="310">
        <f t="shared" si="19"/>
        <v>11982173</v>
      </c>
      <c r="I90" s="310">
        <f t="shared" si="19"/>
        <v>25236658</v>
      </c>
      <c r="J90" s="310">
        <f t="shared" si="19"/>
        <v>25117943</v>
      </c>
      <c r="L90" s="291" t="e">
        <f>SUM(#REF!)</f>
        <v>#REF!</v>
      </c>
      <c r="M90" s="291" t="e">
        <f>SUM(#REF!)</f>
        <v>#REF!</v>
      </c>
      <c r="N90" s="291"/>
    </row>
    <row r="91" spans="1:14" x14ac:dyDescent="0.25">
      <c r="A91" s="284">
        <v>104</v>
      </c>
      <c r="B91" s="359"/>
      <c r="C91" s="286"/>
      <c r="D91" s="347"/>
      <c r="E91" s="369" t="s">
        <v>443</v>
      </c>
      <c r="F91" s="288"/>
      <c r="G91" s="288">
        <v>0</v>
      </c>
      <c r="H91" s="288">
        <f>I91-G91</f>
        <v>0</v>
      </c>
      <c r="I91" s="288">
        <v>0</v>
      </c>
      <c r="J91" s="288">
        <f>SUM(I91:I91)</f>
        <v>0</v>
      </c>
      <c r="L91" s="291" t="e">
        <f>SUM(#REF!)</f>
        <v>#REF!</v>
      </c>
      <c r="M91" s="291" t="e">
        <f>SUM(#REF!)</f>
        <v>#REF!</v>
      </c>
      <c r="N91" s="291"/>
    </row>
    <row r="92" spans="1:14" x14ac:dyDescent="0.25">
      <c r="A92" s="284"/>
      <c r="B92" s="359"/>
      <c r="C92" s="286">
        <v>1</v>
      </c>
      <c r="D92" s="347"/>
      <c r="E92" s="301" t="s">
        <v>292</v>
      </c>
      <c r="F92" s="288">
        <v>144125000</v>
      </c>
      <c r="G92" s="288">
        <v>131465000</v>
      </c>
      <c r="H92" s="288">
        <f>I92-G92</f>
        <v>0</v>
      </c>
      <c r="I92" s="288">
        <v>131465000</v>
      </c>
      <c r="J92" s="288">
        <f>SUM(I92:I92)</f>
        <v>131465000</v>
      </c>
      <c r="K92" s="291"/>
      <c r="L92" s="291" t="e">
        <f>SUM(#REF!)</f>
        <v>#REF!</v>
      </c>
      <c r="M92" s="291" t="e">
        <f>SUM(#REF!)</f>
        <v>#REF!</v>
      </c>
      <c r="N92" s="291"/>
    </row>
    <row r="93" spans="1:14" x14ac:dyDescent="0.25">
      <c r="A93" s="284"/>
      <c r="B93" s="359"/>
      <c r="C93" s="286">
        <v>2</v>
      </c>
      <c r="D93" s="347"/>
      <c r="E93" s="301" t="s">
        <v>215</v>
      </c>
      <c r="F93" s="288">
        <v>22000000</v>
      </c>
      <c r="G93" s="288">
        <v>22000000</v>
      </c>
      <c r="H93" s="288">
        <f>I93-G93</f>
        <v>0</v>
      </c>
      <c r="I93" s="288">
        <v>22000000</v>
      </c>
      <c r="J93" s="288">
        <f>SUM(I93:I93)</f>
        <v>22000000</v>
      </c>
      <c r="K93" s="291"/>
      <c r="L93" s="291" t="e">
        <f>SUM(#REF!)</f>
        <v>#REF!</v>
      </c>
      <c r="M93" s="291" t="e">
        <f>SUM(#REF!)</f>
        <v>#REF!</v>
      </c>
      <c r="N93" s="291"/>
    </row>
    <row r="94" spans="1:14" s="374" customFormat="1" x14ac:dyDescent="0.25">
      <c r="A94" s="370"/>
      <c r="B94" s="371"/>
      <c r="C94" s="371"/>
      <c r="D94" s="372"/>
      <c r="E94" s="373" t="s">
        <v>444</v>
      </c>
      <c r="F94" s="296">
        <f>SUM(F92:F93)</f>
        <v>166125000</v>
      </c>
      <c r="G94" s="296">
        <f t="shared" ref="G94:J94" si="20">SUM(G92:G93)</f>
        <v>153465000</v>
      </c>
      <c r="H94" s="296">
        <f t="shared" si="20"/>
        <v>0</v>
      </c>
      <c r="I94" s="296">
        <f t="shared" si="20"/>
        <v>153465000</v>
      </c>
      <c r="J94" s="296">
        <f t="shared" si="20"/>
        <v>153465000</v>
      </c>
      <c r="K94" s="375"/>
      <c r="L94" s="291" t="e">
        <f>SUM(#REF!)</f>
        <v>#REF!</v>
      </c>
      <c r="M94" s="291" t="e">
        <f>SUM(#REF!)</f>
        <v>#REF!</v>
      </c>
      <c r="N94" s="291"/>
    </row>
    <row r="95" spans="1:14" x14ac:dyDescent="0.25">
      <c r="A95" s="284">
        <v>201</v>
      </c>
      <c r="B95" s="359"/>
      <c r="C95" s="286"/>
      <c r="D95" s="347"/>
      <c r="E95" s="369" t="s">
        <v>163</v>
      </c>
      <c r="F95" s="288"/>
      <c r="G95" s="288">
        <v>0</v>
      </c>
      <c r="H95" s="288">
        <f t="shared" ref="H95:H101" si="21">I95-G95</f>
        <v>0</v>
      </c>
      <c r="I95" s="288">
        <v>0</v>
      </c>
      <c r="J95" s="288">
        <f>SUM(I95:I95)</f>
        <v>0</v>
      </c>
      <c r="L95" s="291" t="e">
        <f>SUM(#REF!)</f>
        <v>#REF!</v>
      </c>
      <c r="M95" s="291" t="e">
        <f>SUM(#REF!)</f>
        <v>#REF!</v>
      </c>
      <c r="N95" s="291"/>
    </row>
    <row r="96" spans="1:14" x14ac:dyDescent="0.25">
      <c r="A96" s="284"/>
      <c r="B96" s="359">
        <v>1</v>
      </c>
      <c r="C96" s="286"/>
      <c r="D96" s="347"/>
      <c r="E96" s="301" t="s">
        <v>472</v>
      </c>
      <c r="F96" s="288">
        <v>254912723</v>
      </c>
      <c r="G96" s="288">
        <v>254912723</v>
      </c>
      <c r="H96" s="288">
        <f t="shared" si="21"/>
        <v>589748</v>
      </c>
      <c r="I96" s="288">
        <v>255502471</v>
      </c>
      <c r="J96" s="288">
        <v>255502471</v>
      </c>
      <c r="L96" s="291" t="e">
        <f>SUM(#REF!)</f>
        <v>#REF!</v>
      </c>
      <c r="M96" s="291" t="e">
        <f>SUM(#REF!)</f>
        <v>#REF!</v>
      </c>
      <c r="N96" s="291"/>
    </row>
    <row r="97" spans="1:14" x14ac:dyDescent="0.25">
      <c r="A97" s="411"/>
      <c r="B97" s="412">
        <v>2</v>
      </c>
      <c r="C97" s="286"/>
      <c r="D97" s="345"/>
      <c r="E97" s="301" t="s">
        <v>473</v>
      </c>
      <c r="F97" s="288">
        <v>292911351</v>
      </c>
      <c r="G97" s="288">
        <v>296240768</v>
      </c>
      <c r="H97" s="288">
        <f t="shared" si="21"/>
        <v>-1028100</v>
      </c>
      <c r="I97" s="288">
        <v>295212668</v>
      </c>
      <c r="J97" s="288">
        <v>295212668</v>
      </c>
      <c r="L97" s="291" t="e">
        <f>SUM(#REF!)</f>
        <v>#REF!</v>
      </c>
      <c r="M97" s="291" t="e">
        <f>SUM(#REF!)</f>
        <v>#REF!</v>
      </c>
      <c r="N97" s="291"/>
    </row>
    <row r="98" spans="1:14" x14ac:dyDescent="0.25">
      <c r="A98" s="411"/>
      <c r="B98" s="412">
        <v>3</v>
      </c>
      <c r="C98" s="286"/>
      <c r="D98" s="345"/>
      <c r="E98" s="301" t="s">
        <v>474</v>
      </c>
      <c r="F98" s="288">
        <v>285158668</v>
      </c>
      <c r="G98" s="288">
        <v>316405093</v>
      </c>
      <c r="H98" s="288">
        <f t="shared" si="21"/>
        <v>14273607</v>
      </c>
      <c r="I98" s="288">
        <v>330678700</v>
      </c>
      <c r="J98" s="288">
        <v>330678700</v>
      </c>
      <c r="L98" s="291" t="e">
        <f>SUM(#REF!)</f>
        <v>#REF!</v>
      </c>
      <c r="M98" s="291" t="e">
        <f>SUM(#REF!)</f>
        <v>#REF!</v>
      </c>
      <c r="N98" s="291"/>
    </row>
    <row r="99" spans="1:14" x14ac:dyDescent="0.25">
      <c r="A99" s="411"/>
      <c r="B99" s="412">
        <v>4</v>
      </c>
      <c r="C99" s="286"/>
      <c r="D99" s="345"/>
      <c r="E99" s="301" t="s">
        <v>501</v>
      </c>
      <c r="F99" s="288">
        <v>19247880</v>
      </c>
      <c r="G99" s="288">
        <v>24900507</v>
      </c>
      <c r="H99" s="288">
        <f t="shared" si="21"/>
        <v>892812</v>
      </c>
      <c r="I99" s="288">
        <v>25793319</v>
      </c>
      <c r="J99" s="288">
        <v>25793319</v>
      </c>
      <c r="L99" s="291" t="e">
        <f>SUM(#REF!)</f>
        <v>#REF!</v>
      </c>
      <c r="M99" s="291" t="e">
        <f>SUM(#REF!)</f>
        <v>#REF!</v>
      </c>
      <c r="N99" s="291"/>
    </row>
    <row r="100" spans="1:14" x14ac:dyDescent="0.25">
      <c r="A100" s="411"/>
      <c r="B100" s="412">
        <v>5</v>
      </c>
      <c r="C100" s="286"/>
      <c r="D100" s="345"/>
      <c r="E100" s="318" t="s">
        <v>554</v>
      </c>
      <c r="F100" s="319">
        <v>0</v>
      </c>
      <c r="G100" s="319">
        <v>5375750</v>
      </c>
      <c r="H100" s="319">
        <f t="shared" si="21"/>
        <v>22704653</v>
      </c>
      <c r="I100" s="319">
        <v>28080403</v>
      </c>
      <c r="J100" s="319">
        <v>28080403</v>
      </c>
      <c r="L100" s="291" t="e">
        <f>SUM(#REF!)</f>
        <v>#REF!</v>
      </c>
      <c r="M100" s="291" t="e">
        <f>SUM(#REF!)</f>
        <v>#REF!</v>
      </c>
      <c r="N100" s="291"/>
    </row>
    <row r="101" spans="1:14" ht="16.5" customHeight="1" thickBot="1" x14ac:dyDescent="0.3">
      <c r="A101" s="411"/>
      <c r="B101" s="412">
        <v>6</v>
      </c>
      <c r="C101" s="286"/>
      <c r="D101" s="345"/>
      <c r="E101" s="318" t="s">
        <v>555</v>
      </c>
      <c r="F101" s="445"/>
      <c r="G101" s="445">
        <v>1160904</v>
      </c>
      <c r="H101" s="319">
        <f t="shared" si="21"/>
        <v>0</v>
      </c>
      <c r="I101" s="319">
        <v>1160904</v>
      </c>
      <c r="J101" s="319">
        <v>1160904</v>
      </c>
      <c r="L101" s="291" t="e">
        <f>SUM(#REF!)</f>
        <v>#REF!</v>
      </c>
      <c r="M101" s="291" t="e">
        <f>SUM(#REF!)</f>
        <v>#REF!</v>
      </c>
      <c r="N101" s="291"/>
    </row>
    <row r="102" spans="1:14" ht="16.5" thickBot="1" x14ac:dyDescent="0.3">
      <c r="A102" s="819"/>
      <c r="B102" s="820"/>
      <c r="C102" s="820"/>
      <c r="D102" s="402"/>
      <c r="E102" s="309" t="s">
        <v>475</v>
      </c>
      <c r="F102" s="310">
        <f>SUM(F96:F101)</f>
        <v>852230622</v>
      </c>
      <c r="G102" s="310">
        <f t="shared" ref="G102:J102" si="22">SUM(G96:G101)</f>
        <v>898995745</v>
      </c>
      <c r="H102" s="310">
        <f t="shared" si="22"/>
        <v>37432720</v>
      </c>
      <c r="I102" s="310">
        <f t="shared" si="22"/>
        <v>936428465</v>
      </c>
      <c r="J102" s="310">
        <f t="shared" si="22"/>
        <v>936428465</v>
      </c>
      <c r="L102" s="291" t="e">
        <f>SUM(#REF!)</f>
        <v>#REF!</v>
      </c>
      <c r="M102" s="291" t="e">
        <f>SUM(#REF!)</f>
        <v>#REF!</v>
      </c>
      <c r="N102" s="291"/>
    </row>
    <row r="103" spans="1:14" s="406" customFormat="1" ht="31.5" x14ac:dyDescent="0.25">
      <c r="A103" s="312">
        <v>206</v>
      </c>
      <c r="B103" s="403"/>
      <c r="C103" s="403"/>
      <c r="D103" s="404"/>
      <c r="E103" s="351" t="s">
        <v>258</v>
      </c>
      <c r="F103" s="405"/>
      <c r="G103" s="405">
        <v>0</v>
      </c>
      <c r="H103" s="405">
        <f t="shared" ref="H103:H126" si="23">I103-G103</f>
        <v>0</v>
      </c>
      <c r="I103" s="405">
        <v>0</v>
      </c>
      <c r="J103" s="405">
        <f>SUM(I103:I103)</f>
        <v>0</v>
      </c>
      <c r="L103" s="291" t="e">
        <f>SUM(#REF!)</f>
        <v>#REF!</v>
      </c>
      <c r="M103" s="291" t="e">
        <f>SUM(#REF!)</f>
        <v>#REF!</v>
      </c>
      <c r="N103" s="291"/>
    </row>
    <row r="104" spans="1:14" s="406" customFormat="1" ht="15.75" hidden="1" customHeight="1" x14ac:dyDescent="0.25">
      <c r="A104" s="407"/>
      <c r="B104" s="442">
        <v>1</v>
      </c>
      <c r="C104" s="353"/>
      <c r="D104" s="408"/>
      <c r="E104" s="329" t="s">
        <v>675</v>
      </c>
      <c r="F104" s="319"/>
      <c r="G104" s="319">
        <v>0</v>
      </c>
      <c r="H104" s="319">
        <f t="shared" si="23"/>
        <v>0</v>
      </c>
      <c r="I104" s="319">
        <v>0</v>
      </c>
      <c r="J104" s="319">
        <f>SUM(I104:I104)</f>
        <v>0</v>
      </c>
      <c r="L104" s="291" t="e">
        <f>SUM(#REF!)</f>
        <v>#REF!</v>
      </c>
      <c r="M104" s="291" t="e">
        <f>SUM(#REF!)</f>
        <v>#REF!</v>
      </c>
      <c r="N104" s="291"/>
    </row>
    <row r="105" spans="1:14" s="406" customFormat="1" ht="15.75" hidden="1" customHeight="1" x14ac:dyDescent="0.25">
      <c r="A105" s="407"/>
      <c r="B105" s="353"/>
      <c r="C105" s="353">
        <v>1</v>
      </c>
      <c r="D105" s="409"/>
      <c r="E105" s="301" t="s">
        <v>676</v>
      </c>
      <c r="F105" s="319"/>
      <c r="G105" s="319">
        <v>0</v>
      </c>
      <c r="H105" s="319">
        <f t="shared" si="23"/>
        <v>0</v>
      </c>
      <c r="I105" s="319">
        <v>0</v>
      </c>
      <c r="J105" s="319">
        <f>SUM(I105:I105)</f>
        <v>0</v>
      </c>
      <c r="L105" s="291" t="e">
        <f>SUM(#REF!)</f>
        <v>#REF!</v>
      </c>
      <c r="M105" s="291" t="e">
        <f>SUM(#REF!)</f>
        <v>#REF!</v>
      </c>
      <c r="N105" s="291"/>
    </row>
    <row r="106" spans="1:14" x14ac:dyDescent="0.25">
      <c r="A106" s="284"/>
      <c r="B106" s="359">
        <v>1</v>
      </c>
      <c r="C106" s="286"/>
      <c r="D106" s="347"/>
      <c r="E106" s="329" t="s">
        <v>476</v>
      </c>
      <c r="F106" s="288"/>
      <c r="G106" s="288">
        <v>0</v>
      </c>
      <c r="H106" s="288">
        <f t="shared" si="23"/>
        <v>0</v>
      </c>
      <c r="I106" s="288">
        <v>0</v>
      </c>
      <c r="J106" s="288">
        <f>SUM(I106:I106)</f>
        <v>0</v>
      </c>
      <c r="L106" s="291" t="e">
        <f>SUM(#REF!)</f>
        <v>#REF!</v>
      </c>
      <c r="M106" s="291" t="e">
        <f>SUM(#REF!)</f>
        <v>#REF!</v>
      </c>
      <c r="N106" s="291"/>
    </row>
    <row r="107" spans="1:14" x14ac:dyDescent="0.25">
      <c r="A107" s="284"/>
      <c r="B107" s="359"/>
      <c r="C107" s="286">
        <v>1</v>
      </c>
      <c r="D107" s="347"/>
      <c r="E107" s="391" t="s">
        <v>469</v>
      </c>
      <c r="F107" s="288">
        <v>1926000</v>
      </c>
      <c r="G107" s="288">
        <v>1926000</v>
      </c>
      <c r="H107" s="288">
        <f t="shared" si="23"/>
        <v>0</v>
      </c>
      <c r="I107" s="288">
        <v>1926000</v>
      </c>
      <c r="J107" s="288"/>
      <c r="L107" s="291" t="e">
        <f>SUM(#REF!)</f>
        <v>#REF!</v>
      </c>
      <c r="M107" s="291" t="e">
        <f>SUM(#REF!)</f>
        <v>#REF!</v>
      </c>
      <c r="N107" s="291"/>
    </row>
    <row r="108" spans="1:14" x14ac:dyDescent="0.25">
      <c r="A108" s="284"/>
      <c r="B108" s="359"/>
      <c r="C108" s="286">
        <v>2</v>
      </c>
      <c r="D108" s="347"/>
      <c r="E108" s="391" t="s">
        <v>470</v>
      </c>
      <c r="F108" s="288">
        <v>3710000</v>
      </c>
      <c r="G108" s="288">
        <v>3710000</v>
      </c>
      <c r="H108" s="288">
        <f t="shared" si="23"/>
        <v>0</v>
      </c>
      <c r="I108" s="288">
        <v>3710000</v>
      </c>
      <c r="J108" s="288">
        <v>3710000</v>
      </c>
      <c r="L108" s="291" t="e">
        <f>SUM(#REF!)</f>
        <v>#REF!</v>
      </c>
      <c r="M108" s="291" t="e">
        <f>SUM(#REF!)</f>
        <v>#REF!</v>
      </c>
      <c r="N108" s="291"/>
    </row>
    <row r="109" spans="1:14" x14ac:dyDescent="0.25">
      <c r="A109" s="284"/>
      <c r="B109" s="359"/>
      <c r="C109" s="286">
        <v>3</v>
      </c>
      <c r="D109" s="347"/>
      <c r="E109" s="391" t="s">
        <v>709</v>
      </c>
      <c r="F109" s="288">
        <v>3382000</v>
      </c>
      <c r="G109" s="288">
        <v>3382000</v>
      </c>
      <c r="H109" s="288">
        <f t="shared" si="23"/>
        <v>0</v>
      </c>
      <c r="I109" s="288">
        <v>3382000</v>
      </c>
      <c r="J109" s="288"/>
      <c r="L109" s="291" t="e">
        <f>SUM(#REF!)</f>
        <v>#REF!</v>
      </c>
      <c r="M109" s="291" t="e">
        <f>SUM(#REF!)</f>
        <v>#REF!</v>
      </c>
      <c r="N109" s="291"/>
    </row>
    <row r="110" spans="1:14" x14ac:dyDescent="0.25">
      <c r="A110" s="284"/>
      <c r="B110" s="359"/>
      <c r="C110" s="286">
        <v>4</v>
      </c>
      <c r="D110" s="347"/>
      <c r="E110" s="301" t="s">
        <v>471</v>
      </c>
      <c r="F110" s="288">
        <v>3723000</v>
      </c>
      <c r="G110" s="288">
        <v>3723000</v>
      </c>
      <c r="H110" s="288">
        <f t="shared" si="23"/>
        <v>0</v>
      </c>
      <c r="I110" s="288">
        <v>3723000</v>
      </c>
      <c r="J110" s="288">
        <v>3723000</v>
      </c>
      <c r="L110" s="291" t="e">
        <f>SUM(#REF!)</f>
        <v>#REF!</v>
      </c>
      <c r="M110" s="291" t="e">
        <f>SUM(#REF!)</f>
        <v>#REF!</v>
      </c>
      <c r="N110" s="291"/>
    </row>
    <row r="111" spans="1:14" x14ac:dyDescent="0.25">
      <c r="A111" s="284"/>
      <c r="B111" s="359">
        <v>2</v>
      </c>
      <c r="C111" s="286"/>
      <c r="D111" s="347"/>
      <c r="E111" s="329" t="s">
        <v>495</v>
      </c>
      <c r="F111" s="410"/>
      <c r="G111" s="410">
        <v>0</v>
      </c>
      <c r="H111" s="410">
        <f t="shared" si="23"/>
        <v>0</v>
      </c>
      <c r="I111" s="410">
        <v>0</v>
      </c>
      <c r="J111" s="410"/>
      <c r="L111" s="291" t="e">
        <f>SUM(#REF!)</f>
        <v>#REF!</v>
      </c>
      <c r="M111" s="291" t="e">
        <f>SUM(#REF!)</f>
        <v>#REF!</v>
      </c>
      <c r="N111" s="291"/>
    </row>
    <row r="112" spans="1:14" s="416" customFormat="1" x14ac:dyDescent="0.25">
      <c r="A112" s="437"/>
      <c r="B112" s="438"/>
      <c r="C112" s="439">
        <v>1</v>
      </c>
      <c r="D112" s="440"/>
      <c r="E112" s="441" t="s">
        <v>477</v>
      </c>
      <c r="F112" s="414">
        <v>8406000</v>
      </c>
      <c r="G112" s="414">
        <v>11273400</v>
      </c>
      <c r="H112" s="414">
        <f t="shared" si="23"/>
        <v>968700</v>
      </c>
      <c r="I112" s="414">
        <v>12242100</v>
      </c>
      <c r="J112" s="414">
        <v>12242100</v>
      </c>
      <c r="K112" s="415"/>
      <c r="L112" s="291" t="e">
        <f>SUM(#REF!)</f>
        <v>#REF!</v>
      </c>
      <c r="M112" s="291" t="e">
        <f>SUM(#REF!)</f>
        <v>#REF!</v>
      </c>
      <c r="N112" s="291"/>
    </row>
    <row r="113" spans="1:14" s="416" customFormat="1" x14ac:dyDescent="0.25">
      <c r="A113" s="525"/>
      <c r="B113" s="526"/>
      <c r="C113" s="527">
        <v>2</v>
      </c>
      <c r="D113" s="528"/>
      <c r="E113" s="441" t="s">
        <v>1360</v>
      </c>
      <c r="F113" s="414"/>
      <c r="G113" s="414">
        <v>11996600</v>
      </c>
      <c r="H113" s="414">
        <f t="shared" si="23"/>
        <v>1447700</v>
      </c>
      <c r="I113" s="414">
        <v>13444300</v>
      </c>
      <c r="J113" s="414">
        <v>14908100</v>
      </c>
      <c r="K113" s="415"/>
      <c r="L113" s="291" t="e">
        <f>SUM(#REF!)</f>
        <v>#REF!</v>
      </c>
      <c r="M113" s="291" t="e">
        <f>SUM(#REF!)</f>
        <v>#REF!</v>
      </c>
      <c r="N113" s="291"/>
    </row>
    <row r="114" spans="1:14" s="416" customFormat="1" x14ac:dyDescent="0.25">
      <c r="A114" s="525"/>
      <c r="B114" s="526">
        <v>3</v>
      </c>
      <c r="C114" s="527"/>
      <c r="D114" s="528"/>
      <c r="E114" s="529" t="s">
        <v>527</v>
      </c>
      <c r="F114" s="414"/>
      <c r="G114" s="414">
        <v>0</v>
      </c>
      <c r="H114" s="414">
        <f t="shared" si="23"/>
        <v>0</v>
      </c>
      <c r="I114" s="414">
        <v>0</v>
      </c>
      <c r="J114" s="414"/>
      <c r="K114" s="415"/>
      <c r="L114" s="291" t="e">
        <f>SUM(#REF!)</f>
        <v>#REF!</v>
      </c>
      <c r="M114" s="291" t="e">
        <f>SUM(#REF!)</f>
        <v>#REF!</v>
      </c>
      <c r="N114" s="291"/>
    </row>
    <row r="115" spans="1:14" s="416" customFormat="1" x14ac:dyDescent="0.25">
      <c r="A115" s="525"/>
      <c r="B115" s="526"/>
      <c r="C115" s="527">
        <v>1</v>
      </c>
      <c r="D115" s="528"/>
      <c r="E115" s="441" t="s">
        <v>677</v>
      </c>
      <c r="F115" s="414">
        <v>460000</v>
      </c>
      <c r="G115" s="414">
        <v>460000</v>
      </c>
      <c r="H115" s="414">
        <f t="shared" si="23"/>
        <v>2259000</v>
      </c>
      <c r="I115" s="414">
        <v>2719000</v>
      </c>
      <c r="J115" s="414">
        <v>2674185</v>
      </c>
      <c r="K115" s="415"/>
      <c r="L115" s="291" t="e">
        <f>SUM(#REF!)</f>
        <v>#REF!</v>
      </c>
      <c r="M115" s="291" t="e">
        <f>SUM(#REF!)</f>
        <v>#REF!</v>
      </c>
      <c r="N115" s="291"/>
    </row>
    <row r="116" spans="1:14" s="416" customFormat="1" ht="15.75" customHeight="1" x14ac:dyDescent="0.25">
      <c r="A116" s="525"/>
      <c r="B116" s="526">
        <v>4</v>
      </c>
      <c r="C116" s="527"/>
      <c r="D116" s="528"/>
      <c r="E116" s="529" t="s">
        <v>505</v>
      </c>
      <c r="F116" s="414"/>
      <c r="G116" s="414">
        <v>0</v>
      </c>
      <c r="H116" s="414">
        <f t="shared" si="23"/>
        <v>0</v>
      </c>
      <c r="I116" s="414">
        <v>0</v>
      </c>
      <c r="J116" s="414"/>
      <c r="K116" s="415"/>
      <c r="L116" s="291" t="e">
        <f>SUM(#REF!)</f>
        <v>#REF!</v>
      </c>
      <c r="M116" s="291" t="e">
        <f>SUM(#REF!)</f>
        <v>#REF!</v>
      </c>
      <c r="N116" s="291"/>
    </row>
    <row r="117" spans="1:14" s="416" customFormat="1" ht="15.75" customHeight="1" x14ac:dyDescent="0.25">
      <c r="A117" s="525"/>
      <c r="B117" s="526"/>
      <c r="C117" s="527">
        <v>1</v>
      </c>
      <c r="D117" s="528"/>
      <c r="E117" s="441" t="s">
        <v>1369</v>
      </c>
      <c r="F117" s="414">
        <v>0</v>
      </c>
      <c r="G117" s="414">
        <v>0</v>
      </c>
      <c r="H117" s="414">
        <f t="shared" si="23"/>
        <v>10471681</v>
      </c>
      <c r="I117" s="414">
        <v>10471681</v>
      </c>
      <c r="J117" s="414">
        <v>10471681</v>
      </c>
      <c r="K117" s="415"/>
      <c r="L117" s="291" t="e">
        <f>SUM(#REF!)</f>
        <v>#REF!</v>
      </c>
      <c r="M117" s="291" t="e">
        <f>SUM(#REF!)</f>
        <v>#REF!</v>
      </c>
      <c r="N117" s="291"/>
    </row>
    <row r="118" spans="1:14" s="416" customFormat="1" ht="15.75" customHeight="1" x14ac:dyDescent="0.25">
      <c r="A118" s="525"/>
      <c r="B118" s="526">
        <v>5</v>
      </c>
      <c r="C118" s="527"/>
      <c r="D118" s="528"/>
      <c r="E118" s="529" t="s">
        <v>1342</v>
      </c>
      <c r="F118" s="414"/>
      <c r="G118" s="414">
        <v>0</v>
      </c>
      <c r="H118" s="414">
        <f t="shared" si="23"/>
        <v>0</v>
      </c>
      <c r="I118" s="414">
        <v>0</v>
      </c>
      <c r="J118" s="414"/>
      <c r="K118" s="415"/>
      <c r="L118" s="291" t="e">
        <f>SUM(#REF!)</f>
        <v>#REF!</v>
      </c>
      <c r="M118" s="291" t="e">
        <f>SUM(#REF!)</f>
        <v>#REF!</v>
      </c>
      <c r="N118" s="291"/>
    </row>
    <row r="119" spans="1:14" s="416" customFormat="1" ht="15.75" customHeight="1" x14ac:dyDescent="0.25">
      <c r="A119" s="525"/>
      <c r="B119" s="526"/>
      <c r="C119" s="527">
        <v>1</v>
      </c>
      <c r="D119" s="528"/>
      <c r="E119" s="441" t="s">
        <v>1370</v>
      </c>
      <c r="F119" s="414">
        <v>0</v>
      </c>
      <c r="G119" s="414">
        <v>0</v>
      </c>
      <c r="H119" s="414">
        <f t="shared" si="23"/>
        <v>1000000</v>
      </c>
      <c r="I119" s="414">
        <v>1000000</v>
      </c>
      <c r="J119" s="414">
        <v>1000000</v>
      </c>
      <c r="K119" s="415"/>
      <c r="L119" s="291" t="e">
        <f>SUM(#REF!)</f>
        <v>#REF!</v>
      </c>
      <c r="M119" s="291" t="e">
        <f>SUM(#REF!)</f>
        <v>#REF!</v>
      </c>
      <c r="N119" s="291"/>
    </row>
    <row r="120" spans="1:14" s="416" customFormat="1" ht="15.75" customHeight="1" x14ac:dyDescent="0.25">
      <c r="A120" s="525"/>
      <c r="B120" s="526">
        <v>6</v>
      </c>
      <c r="C120" s="527"/>
      <c r="D120" s="528"/>
      <c r="E120" s="529" t="s">
        <v>1372</v>
      </c>
      <c r="F120" s="414"/>
      <c r="G120" s="414">
        <v>0</v>
      </c>
      <c r="H120" s="414">
        <f t="shared" ref="H120:H121" si="24">I120-G120</f>
        <v>0</v>
      </c>
      <c r="I120" s="414">
        <v>0</v>
      </c>
      <c r="J120" s="414"/>
      <c r="K120" s="415"/>
      <c r="L120" s="291" t="e">
        <f>SUM(#REF!)</f>
        <v>#REF!</v>
      </c>
      <c r="M120" s="291" t="e">
        <f>SUM(#REF!)</f>
        <v>#REF!</v>
      </c>
      <c r="N120" s="291"/>
    </row>
    <row r="121" spans="1:14" s="416" customFormat="1" ht="15.75" customHeight="1" x14ac:dyDescent="0.25">
      <c r="A121" s="525"/>
      <c r="B121" s="526"/>
      <c r="C121" s="527">
        <v>1</v>
      </c>
      <c r="D121" s="528"/>
      <c r="E121" s="441" t="s">
        <v>1373</v>
      </c>
      <c r="F121" s="414">
        <v>0</v>
      </c>
      <c r="G121" s="414">
        <v>0</v>
      </c>
      <c r="H121" s="414">
        <f t="shared" si="24"/>
        <v>0</v>
      </c>
      <c r="I121" s="414"/>
      <c r="J121" s="414">
        <v>366793</v>
      </c>
      <c r="K121" s="415"/>
      <c r="L121" s="291" t="e">
        <f>SUM(#REF!)</f>
        <v>#REF!</v>
      </c>
      <c r="M121" s="291" t="e">
        <f>SUM(#REF!)</f>
        <v>#REF!</v>
      </c>
      <c r="N121" s="291"/>
    </row>
    <row r="122" spans="1:14" s="374" customFormat="1" x14ac:dyDescent="0.25">
      <c r="A122" s="411"/>
      <c r="B122" s="412">
        <v>7</v>
      </c>
      <c r="C122" s="412"/>
      <c r="D122" s="417"/>
      <c r="E122" s="329" t="s">
        <v>478</v>
      </c>
      <c r="F122" s="316"/>
      <c r="G122" s="316">
        <v>0</v>
      </c>
      <c r="H122" s="316">
        <f t="shared" si="23"/>
        <v>0</v>
      </c>
      <c r="I122" s="316">
        <v>0</v>
      </c>
      <c r="J122" s="316"/>
      <c r="L122" s="291" t="e">
        <f>SUM(#REF!)</f>
        <v>#REF!</v>
      </c>
      <c r="M122" s="291" t="e">
        <f>SUM(#REF!)</f>
        <v>#REF!</v>
      </c>
      <c r="N122" s="291"/>
    </row>
    <row r="123" spans="1:14" s="374" customFormat="1" x14ac:dyDescent="0.25">
      <c r="A123" s="411"/>
      <c r="B123" s="412"/>
      <c r="C123" s="353">
        <v>1</v>
      </c>
      <c r="D123" s="417"/>
      <c r="E123" s="318" t="s">
        <v>625</v>
      </c>
      <c r="F123" s="319">
        <v>14013000</v>
      </c>
      <c r="G123" s="319">
        <v>16758852</v>
      </c>
      <c r="H123" s="319">
        <f t="shared" si="23"/>
        <v>3501125</v>
      </c>
      <c r="I123" s="319">
        <v>20259977</v>
      </c>
      <c r="J123" s="319">
        <v>20259977</v>
      </c>
      <c r="L123" s="291" t="e">
        <f>SUM(#REF!)</f>
        <v>#REF!</v>
      </c>
      <c r="M123" s="291" t="e">
        <f>SUM(#REF!)</f>
        <v>#REF!</v>
      </c>
      <c r="N123" s="291"/>
    </row>
    <row r="124" spans="1:14" s="374" customFormat="1" x14ac:dyDescent="0.25">
      <c r="A124" s="411"/>
      <c r="B124" s="412"/>
      <c r="C124" s="353">
        <v>2</v>
      </c>
      <c r="D124" s="417"/>
      <c r="E124" s="318" t="s">
        <v>1359</v>
      </c>
      <c r="F124" s="319"/>
      <c r="G124" s="319">
        <v>3402506</v>
      </c>
      <c r="H124" s="319">
        <f t="shared" si="23"/>
        <v>0</v>
      </c>
      <c r="I124" s="319">
        <v>3402506</v>
      </c>
      <c r="J124" s="319">
        <v>3402506</v>
      </c>
      <c r="L124" s="291" t="e">
        <f>SUM(#REF!)</f>
        <v>#REF!</v>
      </c>
      <c r="M124" s="291" t="e">
        <f>SUM(#REF!)</f>
        <v>#REF!</v>
      </c>
      <c r="N124" s="291"/>
    </row>
    <row r="125" spans="1:14" s="374" customFormat="1" ht="16.5" customHeight="1" x14ac:dyDescent="0.25">
      <c r="A125" s="411"/>
      <c r="B125" s="412">
        <v>8</v>
      </c>
      <c r="C125" s="300"/>
      <c r="D125" s="345"/>
      <c r="E125" s="330" t="s">
        <v>479</v>
      </c>
      <c r="F125" s="319"/>
      <c r="G125" s="319">
        <v>0</v>
      </c>
      <c r="H125" s="319">
        <f t="shared" si="23"/>
        <v>0</v>
      </c>
      <c r="I125" s="319">
        <v>0</v>
      </c>
      <c r="J125" s="319">
        <f>SUM(I125:I125)</f>
        <v>0</v>
      </c>
      <c r="L125" s="291" t="e">
        <f>SUM(#REF!)</f>
        <v>#REF!</v>
      </c>
      <c r="M125" s="291" t="e">
        <f>SUM(#REF!)</f>
        <v>#REF!</v>
      </c>
      <c r="N125" s="291"/>
    </row>
    <row r="126" spans="1:14" s="374" customFormat="1" ht="16.5" customHeight="1" thickBot="1" x14ac:dyDescent="0.3">
      <c r="A126" s="411"/>
      <c r="B126" s="412"/>
      <c r="C126" s="300">
        <v>1</v>
      </c>
      <c r="D126" s="345"/>
      <c r="E126" s="318" t="s">
        <v>1371</v>
      </c>
      <c r="F126" s="319">
        <v>0</v>
      </c>
      <c r="G126" s="319">
        <v>0</v>
      </c>
      <c r="H126" s="319">
        <f t="shared" si="23"/>
        <v>0</v>
      </c>
      <c r="I126" s="319">
        <v>0</v>
      </c>
      <c r="J126" s="319">
        <v>7497186</v>
      </c>
      <c r="L126" s="291" t="e">
        <f>SUM(#REF!)</f>
        <v>#REF!</v>
      </c>
      <c r="M126" s="291" t="e">
        <f>SUM(#REF!)</f>
        <v>#REF!</v>
      </c>
      <c r="N126" s="291"/>
    </row>
    <row r="127" spans="1:14" s="374" customFormat="1" ht="16.5" thickBot="1" x14ac:dyDescent="0.3">
      <c r="A127" s="819"/>
      <c r="B127" s="820"/>
      <c r="C127" s="820"/>
      <c r="D127" s="402"/>
      <c r="E127" s="309" t="s">
        <v>627</v>
      </c>
      <c r="F127" s="310">
        <f>SUM(F104:F126)</f>
        <v>35620000</v>
      </c>
      <c r="G127" s="310">
        <f t="shared" ref="G127:I127" si="25">SUM(G104:G126)</f>
        <v>56632358</v>
      </c>
      <c r="H127" s="310">
        <f t="shared" si="25"/>
        <v>19648206</v>
      </c>
      <c r="I127" s="310">
        <f t="shared" si="25"/>
        <v>76280564</v>
      </c>
      <c r="J127" s="310">
        <f>SUM(J104:J126)</f>
        <v>80255528</v>
      </c>
      <c r="L127" s="291" t="e">
        <f>SUM(#REF!)</f>
        <v>#REF!</v>
      </c>
      <c r="M127" s="291" t="e">
        <f>SUM(#REF!)</f>
        <v>#REF!</v>
      </c>
      <c r="N127" s="291"/>
    </row>
    <row r="128" spans="1:14" s="374" customFormat="1" x14ac:dyDescent="0.25">
      <c r="A128" s="411">
        <v>221</v>
      </c>
      <c r="B128" s="412"/>
      <c r="C128" s="412"/>
      <c r="D128" s="417"/>
      <c r="E128" s="369" t="s">
        <v>678</v>
      </c>
      <c r="F128" s="316"/>
      <c r="G128" s="316">
        <v>0</v>
      </c>
      <c r="H128" s="316">
        <f>I128-G128</f>
        <v>0</v>
      </c>
      <c r="I128" s="316">
        <v>0</v>
      </c>
      <c r="J128" s="316">
        <f>SUM(I128:I128)</f>
        <v>0</v>
      </c>
      <c r="L128" s="291" t="e">
        <f>SUM(#REF!)</f>
        <v>#REF!</v>
      </c>
      <c r="M128" s="291" t="e">
        <f>SUM(#REF!)</f>
        <v>#REF!</v>
      </c>
      <c r="N128" s="291"/>
    </row>
    <row r="129" spans="1:14" s="374" customFormat="1" x14ac:dyDescent="0.25">
      <c r="A129" s="411"/>
      <c r="B129" s="412">
        <v>1</v>
      </c>
      <c r="C129" s="300"/>
      <c r="D129" s="345"/>
      <c r="E129" s="329" t="s">
        <v>685</v>
      </c>
      <c r="F129" s="319"/>
      <c r="G129" s="319">
        <v>0</v>
      </c>
      <c r="H129" s="319">
        <f>I129-G129</f>
        <v>0</v>
      </c>
      <c r="I129" s="319">
        <v>0</v>
      </c>
      <c r="J129" s="319">
        <f>SUM(I129:I129)</f>
        <v>0</v>
      </c>
      <c r="L129" s="291" t="e">
        <f>SUM(#REF!)</f>
        <v>#REF!</v>
      </c>
      <c r="M129" s="291" t="e">
        <f>SUM(#REF!)</f>
        <v>#REF!</v>
      </c>
      <c r="N129" s="291"/>
    </row>
    <row r="130" spans="1:14" s="374" customFormat="1" x14ac:dyDescent="0.25">
      <c r="A130" s="411"/>
      <c r="B130" s="412"/>
      <c r="C130" s="300">
        <v>1</v>
      </c>
      <c r="D130" s="345"/>
      <c r="E130" s="444" t="s">
        <v>704</v>
      </c>
      <c r="F130" s="319">
        <v>29999999</v>
      </c>
      <c r="G130" s="319">
        <v>29999999</v>
      </c>
      <c r="H130" s="319">
        <f>I130-G130</f>
        <v>0</v>
      </c>
      <c r="I130" s="319">
        <v>29999999</v>
      </c>
      <c r="J130" s="319"/>
      <c r="L130" s="291" t="e">
        <f>SUM(#REF!)</f>
        <v>#REF!</v>
      </c>
      <c r="M130" s="291" t="e">
        <f>SUM(#REF!)</f>
        <v>#REF!</v>
      </c>
      <c r="N130" s="291"/>
    </row>
    <row r="131" spans="1:14" s="374" customFormat="1" ht="16.5" thickBot="1" x14ac:dyDescent="0.3">
      <c r="A131" s="411"/>
      <c r="B131" s="412"/>
      <c r="C131" s="300">
        <v>2</v>
      </c>
      <c r="D131" s="345"/>
      <c r="E131" s="444" t="s">
        <v>1343</v>
      </c>
      <c r="F131" s="319"/>
      <c r="G131" s="319">
        <v>536000</v>
      </c>
      <c r="H131" s="319">
        <f>I131-G131</f>
        <v>0</v>
      </c>
      <c r="I131" s="319">
        <v>536000</v>
      </c>
      <c r="J131" s="319"/>
      <c r="L131" s="291" t="e">
        <f>SUM(#REF!)</f>
        <v>#REF!</v>
      </c>
      <c r="M131" s="291" t="e">
        <f>SUM(#REF!)</f>
        <v>#REF!</v>
      </c>
      <c r="N131" s="291"/>
    </row>
    <row r="132" spans="1:14" s="374" customFormat="1" ht="16.5" thickBot="1" x14ac:dyDescent="0.3">
      <c r="A132" s="819"/>
      <c r="B132" s="820"/>
      <c r="C132" s="820"/>
      <c r="D132" s="402"/>
      <c r="E132" s="309" t="s">
        <v>679</v>
      </c>
      <c r="F132" s="310">
        <f>SUM(F130:F131)</f>
        <v>29999999</v>
      </c>
      <c r="G132" s="310">
        <f t="shared" ref="G132:J132" si="26">SUM(G130:G131)</f>
        <v>30535999</v>
      </c>
      <c r="H132" s="310">
        <f t="shared" si="26"/>
        <v>0</v>
      </c>
      <c r="I132" s="310">
        <f t="shared" si="26"/>
        <v>30535999</v>
      </c>
      <c r="J132" s="310">
        <f t="shared" si="26"/>
        <v>0</v>
      </c>
      <c r="L132" s="291" t="e">
        <f>SUM(#REF!)</f>
        <v>#REF!</v>
      </c>
      <c r="M132" s="291" t="e">
        <f>SUM(#REF!)</f>
        <v>#REF!</v>
      </c>
      <c r="N132" s="291"/>
    </row>
    <row r="133" spans="1:14" s="374" customFormat="1" ht="31.5" x14ac:dyDescent="0.25">
      <c r="A133" s="411">
        <v>225</v>
      </c>
      <c r="B133" s="412"/>
      <c r="C133" s="412"/>
      <c r="D133" s="417"/>
      <c r="E133" s="369" t="s">
        <v>260</v>
      </c>
      <c r="F133" s="316"/>
      <c r="G133" s="316">
        <v>0</v>
      </c>
      <c r="H133" s="316">
        <f t="shared" ref="H133:H141" si="27">I133-G133</f>
        <v>0</v>
      </c>
      <c r="I133" s="316">
        <v>0</v>
      </c>
      <c r="J133" s="316">
        <f>SUM(I133:I133)</f>
        <v>0</v>
      </c>
      <c r="L133" s="291" t="e">
        <f>SUM(#REF!)</f>
        <v>#REF!</v>
      </c>
      <c r="M133" s="291" t="e">
        <f>SUM(#REF!)</f>
        <v>#REF!</v>
      </c>
      <c r="N133" s="291"/>
    </row>
    <row r="134" spans="1:14" s="374" customFormat="1" x14ac:dyDescent="0.25">
      <c r="A134" s="411"/>
      <c r="B134" s="412">
        <v>1</v>
      </c>
      <c r="C134" s="300"/>
      <c r="D134" s="345"/>
      <c r="E134" s="330" t="s">
        <v>479</v>
      </c>
      <c r="F134" s="319"/>
      <c r="G134" s="319">
        <v>0</v>
      </c>
      <c r="H134" s="319">
        <f t="shared" si="27"/>
        <v>0</v>
      </c>
      <c r="I134" s="319">
        <v>0</v>
      </c>
      <c r="J134" s="319">
        <f>SUM(I134:I134)</f>
        <v>0</v>
      </c>
      <c r="L134" s="291" t="e">
        <f>SUM(#REF!)</f>
        <v>#REF!</v>
      </c>
      <c r="M134" s="291" t="e">
        <f>SUM(#REF!)</f>
        <v>#REF!</v>
      </c>
      <c r="N134" s="291"/>
    </row>
    <row r="135" spans="1:14" s="374" customFormat="1" x14ac:dyDescent="0.25">
      <c r="A135" s="411"/>
      <c r="B135" s="412"/>
      <c r="C135" s="300">
        <v>1</v>
      </c>
      <c r="D135" s="345"/>
      <c r="E135" s="444" t="s">
        <v>705</v>
      </c>
      <c r="F135" s="319">
        <v>1610195000</v>
      </c>
      <c r="G135" s="319">
        <v>1610195000</v>
      </c>
      <c r="H135" s="319">
        <f t="shared" si="27"/>
        <v>0</v>
      </c>
      <c r="I135" s="319">
        <v>1610195000</v>
      </c>
      <c r="J135" s="319"/>
      <c r="L135" s="291" t="e">
        <f>SUM(#REF!)</f>
        <v>#REF!</v>
      </c>
      <c r="M135" s="291" t="e">
        <f>SUM(#REF!)</f>
        <v>#REF!</v>
      </c>
      <c r="N135" s="291"/>
    </row>
    <row r="136" spans="1:14" s="374" customFormat="1" x14ac:dyDescent="0.25">
      <c r="A136" s="411"/>
      <c r="B136" s="412"/>
      <c r="C136" s="300">
        <v>2</v>
      </c>
      <c r="D136" s="345"/>
      <c r="E136" s="443" t="s">
        <v>707</v>
      </c>
      <c r="F136" s="319">
        <v>4855000</v>
      </c>
      <c r="G136" s="319">
        <v>4855000</v>
      </c>
      <c r="H136" s="319">
        <f t="shared" si="27"/>
        <v>0</v>
      </c>
      <c r="I136" s="319">
        <v>4855000</v>
      </c>
      <c r="J136" s="319"/>
      <c r="L136" s="291" t="e">
        <f>SUM(#REF!)</f>
        <v>#REF!</v>
      </c>
      <c r="M136" s="291" t="e">
        <f>SUM(#REF!)</f>
        <v>#REF!</v>
      </c>
      <c r="N136" s="291"/>
    </row>
    <row r="137" spans="1:14" s="374" customFormat="1" x14ac:dyDescent="0.25">
      <c r="A137" s="411"/>
      <c r="B137" s="412"/>
      <c r="C137" s="300">
        <v>3</v>
      </c>
      <c r="D137" s="345"/>
      <c r="E137" s="443" t="s">
        <v>706</v>
      </c>
      <c r="F137" s="319">
        <v>12077000</v>
      </c>
      <c r="G137" s="319">
        <v>12077000</v>
      </c>
      <c r="H137" s="319">
        <f t="shared" si="27"/>
        <v>0</v>
      </c>
      <c r="I137" s="319">
        <v>12077000</v>
      </c>
      <c r="J137" s="319"/>
      <c r="L137" s="291" t="e">
        <f>SUM(#REF!)</f>
        <v>#REF!</v>
      </c>
      <c r="M137" s="291" t="e">
        <f>SUM(#REF!)</f>
        <v>#REF!</v>
      </c>
      <c r="N137" s="291"/>
    </row>
    <row r="138" spans="1:14" s="374" customFormat="1" x14ac:dyDescent="0.25">
      <c r="A138" s="411"/>
      <c r="B138" s="412"/>
      <c r="C138" s="300">
        <v>4</v>
      </c>
      <c r="D138" s="345"/>
      <c r="E138" s="824" t="s">
        <v>708</v>
      </c>
      <c r="F138" s="319">
        <v>306751000</v>
      </c>
      <c r="G138" s="319">
        <v>306751000</v>
      </c>
      <c r="H138" s="319">
        <f t="shared" si="27"/>
        <v>0</v>
      </c>
      <c r="I138" s="319">
        <v>306751000</v>
      </c>
      <c r="J138" s="319"/>
      <c r="L138" s="291" t="e">
        <f>SUM(#REF!)</f>
        <v>#REF!</v>
      </c>
      <c r="M138" s="291" t="e">
        <f>SUM(#REF!)</f>
        <v>#REF!</v>
      </c>
      <c r="N138" s="291"/>
    </row>
    <row r="139" spans="1:14" s="374" customFormat="1" x14ac:dyDescent="0.25">
      <c r="A139" s="411"/>
      <c r="B139" s="412">
        <v>2</v>
      </c>
      <c r="C139" s="300"/>
      <c r="D139" s="345"/>
      <c r="E139" s="824" t="s">
        <v>1342</v>
      </c>
      <c r="F139" s="319"/>
      <c r="G139" s="319">
        <v>0</v>
      </c>
      <c r="H139" s="319">
        <f t="shared" si="27"/>
        <v>0</v>
      </c>
      <c r="I139" s="319">
        <v>0</v>
      </c>
      <c r="J139" s="319"/>
      <c r="L139" s="291" t="e">
        <f>SUM(#REF!)</f>
        <v>#REF!</v>
      </c>
      <c r="M139" s="291" t="e">
        <f>SUM(#REF!)</f>
        <v>#REF!</v>
      </c>
      <c r="N139" s="291"/>
    </row>
    <row r="140" spans="1:14" s="374" customFormat="1" x14ac:dyDescent="0.25">
      <c r="A140" s="411"/>
      <c r="B140" s="412"/>
      <c r="C140" s="300">
        <v>1</v>
      </c>
      <c r="D140" s="345"/>
      <c r="E140" s="824" t="s">
        <v>1341</v>
      </c>
      <c r="F140" s="319"/>
      <c r="G140" s="319">
        <v>9320261</v>
      </c>
      <c r="H140" s="319">
        <f t="shared" si="27"/>
        <v>0</v>
      </c>
      <c r="I140" s="319">
        <v>9320261</v>
      </c>
      <c r="J140" s="319"/>
      <c r="L140" s="291" t="e">
        <f>SUM(#REF!)</f>
        <v>#REF!</v>
      </c>
      <c r="M140" s="291" t="e">
        <f>SUM(#REF!)</f>
        <v>#REF!</v>
      </c>
      <c r="N140" s="291"/>
    </row>
    <row r="141" spans="1:14" s="374" customFormat="1" ht="16.5" customHeight="1" thickBot="1" x14ac:dyDescent="0.3">
      <c r="A141" s="411"/>
      <c r="B141" s="412"/>
      <c r="C141" s="300">
        <v>8</v>
      </c>
      <c r="D141" s="345"/>
      <c r="E141" s="318" t="s">
        <v>1340</v>
      </c>
      <c r="F141" s="319"/>
      <c r="G141" s="319">
        <v>0</v>
      </c>
      <c r="H141" s="319">
        <f t="shared" si="27"/>
        <v>0</v>
      </c>
      <c r="I141" s="319">
        <v>0</v>
      </c>
      <c r="J141" s="319"/>
      <c r="L141" s="291" t="e">
        <f>SUM(#REF!)</f>
        <v>#REF!</v>
      </c>
      <c r="M141" s="291" t="e">
        <f>SUM(#REF!)</f>
        <v>#REF!</v>
      </c>
      <c r="N141" s="291"/>
    </row>
    <row r="142" spans="1:14" s="374" customFormat="1" ht="16.5" thickBot="1" x14ac:dyDescent="0.3">
      <c r="A142" s="819"/>
      <c r="B142" s="820"/>
      <c r="C142" s="820"/>
      <c r="D142" s="402"/>
      <c r="E142" s="309" t="s">
        <v>498</v>
      </c>
      <c r="F142" s="310">
        <f>SUM(F135:F141)</f>
        <v>1933878000</v>
      </c>
      <c r="G142" s="310">
        <f t="shared" ref="G142:J142" si="28">SUM(G135:G141)</f>
        <v>1943198261</v>
      </c>
      <c r="H142" s="310">
        <f t="shared" si="28"/>
        <v>0</v>
      </c>
      <c r="I142" s="310">
        <f t="shared" si="28"/>
        <v>1943198261</v>
      </c>
      <c r="J142" s="310">
        <f t="shared" si="28"/>
        <v>0</v>
      </c>
      <c r="L142" s="291" t="e">
        <f>SUM(#REF!)</f>
        <v>#REF!</v>
      </c>
      <c r="M142" s="291" t="e">
        <f>SUM(#REF!)</f>
        <v>#REF!</v>
      </c>
      <c r="N142" s="291"/>
    </row>
    <row r="143" spans="1:14" s="374" customFormat="1" x14ac:dyDescent="0.25">
      <c r="A143" s="411">
        <v>241</v>
      </c>
      <c r="B143" s="413"/>
      <c r="C143" s="413"/>
      <c r="D143" s="418"/>
      <c r="E143" s="351" t="s">
        <v>167</v>
      </c>
      <c r="F143" s="314"/>
      <c r="G143" s="314">
        <v>0</v>
      </c>
      <c r="H143" s="314">
        <f t="shared" ref="H143:H150" si="29">I143-G143</f>
        <v>0</v>
      </c>
      <c r="I143" s="314">
        <v>0</v>
      </c>
      <c r="J143" s="314">
        <f>SUM(I143:I143)</f>
        <v>0</v>
      </c>
      <c r="L143" s="291" t="e">
        <f>SUM(#REF!)</f>
        <v>#REF!</v>
      </c>
      <c r="M143" s="291" t="e">
        <f>SUM(#REF!)</f>
        <v>#REF!</v>
      </c>
      <c r="N143" s="291"/>
    </row>
    <row r="144" spans="1:14" s="374" customFormat="1" x14ac:dyDescent="0.25">
      <c r="A144" s="411"/>
      <c r="B144" s="412"/>
      <c r="C144" s="412">
        <v>1</v>
      </c>
      <c r="D144" s="401"/>
      <c r="E144" s="318" t="s">
        <v>559</v>
      </c>
      <c r="F144" s="319">
        <v>56000000</v>
      </c>
      <c r="G144" s="319">
        <v>56000000</v>
      </c>
      <c r="H144" s="319">
        <f t="shared" si="29"/>
        <v>0</v>
      </c>
      <c r="I144" s="319">
        <v>56000000</v>
      </c>
      <c r="J144" s="319"/>
      <c r="L144" s="291" t="e">
        <f>SUM(#REF!)</f>
        <v>#REF!</v>
      </c>
      <c r="M144" s="291" t="e">
        <f>SUM(#REF!)</f>
        <v>#REF!</v>
      </c>
      <c r="N144" s="291"/>
    </row>
    <row r="145" spans="1:14" s="374" customFormat="1" x14ac:dyDescent="0.25">
      <c r="A145" s="411"/>
      <c r="B145" s="412"/>
      <c r="C145" s="412">
        <v>2</v>
      </c>
      <c r="D145" s="401"/>
      <c r="E145" s="318" t="s">
        <v>600</v>
      </c>
      <c r="F145" s="319">
        <v>0</v>
      </c>
      <c r="G145" s="319">
        <v>0</v>
      </c>
      <c r="H145" s="319">
        <f t="shared" si="29"/>
        <v>0</v>
      </c>
      <c r="I145" s="319">
        <v>0</v>
      </c>
      <c r="J145" s="319"/>
      <c r="L145" s="291" t="e">
        <f>SUM(#REF!)</f>
        <v>#REF!</v>
      </c>
      <c r="M145" s="291" t="e">
        <f>SUM(#REF!)</f>
        <v>#REF!</v>
      </c>
      <c r="N145" s="291"/>
    </row>
    <row r="146" spans="1:14" s="374" customFormat="1" x14ac:dyDescent="0.25">
      <c r="A146" s="411"/>
      <c r="B146" s="412"/>
      <c r="C146" s="412">
        <v>3</v>
      </c>
      <c r="D146" s="401"/>
      <c r="E146" s="318" t="s">
        <v>560</v>
      </c>
      <c r="F146" s="319">
        <v>480499999.5999999</v>
      </c>
      <c r="G146" s="319">
        <v>543499999.5999999</v>
      </c>
      <c r="H146" s="319">
        <f t="shared" si="29"/>
        <v>0</v>
      </c>
      <c r="I146" s="319">
        <v>543499999.5999999</v>
      </c>
      <c r="J146" s="319"/>
      <c r="L146" s="291" t="e">
        <f>SUM(#REF!)</f>
        <v>#REF!</v>
      </c>
      <c r="M146" s="291">
        <v>54420000</v>
      </c>
      <c r="N146" s="291">
        <v>8580000</v>
      </c>
    </row>
    <row r="147" spans="1:14" s="374" customFormat="1" x14ac:dyDescent="0.25">
      <c r="A147" s="411"/>
      <c r="B147" s="412"/>
      <c r="C147" s="412">
        <v>4</v>
      </c>
      <c r="D147" s="401"/>
      <c r="E147" s="318" t="s">
        <v>561</v>
      </c>
      <c r="F147" s="319">
        <v>0</v>
      </c>
      <c r="G147" s="319">
        <v>0</v>
      </c>
      <c r="H147" s="319">
        <f t="shared" si="29"/>
        <v>0</v>
      </c>
      <c r="I147" s="319">
        <v>0</v>
      </c>
      <c r="J147" s="319"/>
      <c r="L147" s="291" t="e">
        <f>SUM(#REF!)</f>
        <v>#REF!</v>
      </c>
      <c r="M147" s="291" t="e">
        <f>SUM(#REF!)</f>
        <v>#REF!</v>
      </c>
      <c r="N147" s="291"/>
    </row>
    <row r="148" spans="1:14" s="374" customFormat="1" x14ac:dyDescent="0.25">
      <c r="A148" s="411"/>
      <c r="B148" s="412"/>
      <c r="C148" s="412">
        <v>5</v>
      </c>
      <c r="D148" s="401"/>
      <c r="E148" s="318" t="s">
        <v>562</v>
      </c>
      <c r="F148" s="319">
        <v>48500000</v>
      </c>
      <c r="G148" s="319">
        <v>48500000</v>
      </c>
      <c r="H148" s="319">
        <f t="shared" si="29"/>
        <v>0</v>
      </c>
      <c r="I148" s="319">
        <v>48500000</v>
      </c>
      <c r="J148" s="319"/>
      <c r="L148" s="291" t="e">
        <f>SUM(#REF!)</f>
        <v>#REF!</v>
      </c>
      <c r="M148" s="291" t="e">
        <f>SUM(#REF!)</f>
        <v>#REF!</v>
      </c>
      <c r="N148" s="291"/>
    </row>
    <row r="149" spans="1:14" s="374" customFormat="1" x14ac:dyDescent="0.25">
      <c r="A149" s="411"/>
      <c r="B149" s="412"/>
      <c r="C149" s="412">
        <v>6</v>
      </c>
      <c r="D149" s="401"/>
      <c r="E149" s="318" t="s">
        <v>563</v>
      </c>
      <c r="F149" s="319">
        <v>500000</v>
      </c>
      <c r="G149" s="319">
        <v>500000</v>
      </c>
      <c r="H149" s="319">
        <f t="shared" si="29"/>
        <v>0</v>
      </c>
      <c r="I149" s="319">
        <v>500000</v>
      </c>
      <c r="J149" s="319"/>
      <c r="L149" s="291" t="e">
        <f>SUM(#REF!)</f>
        <v>#REF!</v>
      </c>
      <c r="M149" s="291" t="e">
        <f>SUM(#REF!)</f>
        <v>#REF!</v>
      </c>
      <c r="N149" s="291"/>
    </row>
    <row r="150" spans="1:14" s="374" customFormat="1" ht="16.5" thickBot="1" x14ac:dyDescent="0.3">
      <c r="A150" s="411"/>
      <c r="B150" s="412"/>
      <c r="C150" s="412">
        <v>7</v>
      </c>
      <c r="D150" s="401"/>
      <c r="E150" s="318" t="s">
        <v>558</v>
      </c>
      <c r="F150" s="319">
        <v>1300000</v>
      </c>
      <c r="G150" s="319">
        <v>1300000</v>
      </c>
      <c r="H150" s="319">
        <f t="shared" si="29"/>
        <v>0</v>
      </c>
      <c r="I150" s="319">
        <v>1300000</v>
      </c>
      <c r="J150" s="319"/>
      <c r="L150" s="291" t="e">
        <f>SUM(#REF!)</f>
        <v>#REF!</v>
      </c>
      <c r="M150" s="291" t="e">
        <f>SUM(#REF!)</f>
        <v>#REF!</v>
      </c>
      <c r="N150" s="291"/>
    </row>
    <row r="151" spans="1:14" s="374" customFormat="1" ht="16.5" thickBot="1" x14ac:dyDescent="0.3">
      <c r="A151" s="819"/>
      <c r="B151" s="820"/>
      <c r="C151" s="820"/>
      <c r="D151" s="402"/>
      <c r="E151" s="419" t="s">
        <v>499</v>
      </c>
      <c r="F151" s="310">
        <f>SUM(F144:F150)</f>
        <v>586799999.5999999</v>
      </c>
      <c r="G151" s="310">
        <f t="shared" ref="G151:J151" si="30">SUM(G144:G150)</f>
        <v>649799999.5999999</v>
      </c>
      <c r="H151" s="310">
        <f t="shared" si="30"/>
        <v>0</v>
      </c>
      <c r="I151" s="310">
        <f t="shared" si="30"/>
        <v>649799999.5999999</v>
      </c>
      <c r="J151" s="310">
        <f t="shared" si="30"/>
        <v>0</v>
      </c>
      <c r="L151" s="291" t="e">
        <f>SUM(#REF!)</f>
        <v>#REF!</v>
      </c>
      <c r="M151" s="291" t="e">
        <f>SUM(#REF!)</f>
        <v>#REF!</v>
      </c>
      <c r="N151" s="291"/>
    </row>
    <row r="152" spans="1:14" ht="32.25" thickBot="1" x14ac:dyDescent="0.3">
      <c r="A152" s="422">
        <v>245</v>
      </c>
      <c r="B152" s="423"/>
      <c r="C152" s="328"/>
      <c r="D152" s="424"/>
      <c r="E152" s="425" t="s">
        <v>628</v>
      </c>
      <c r="F152" s="426"/>
      <c r="G152" s="426">
        <v>0</v>
      </c>
      <c r="H152" s="426">
        <f t="shared" ref="H152:H161" si="31">I152-G152</f>
        <v>0</v>
      </c>
      <c r="I152" s="426">
        <v>0</v>
      </c>
      <c r="J152" s="426">
        <f>SUM(I152:I152)</f>
        <v>0</v>
      </c>
      <c r="L152" s="291" t="e">
        <f>SUM(#REF!)</f>
        <v>#REF!</v>
      </c>
      <c r="M152" s="291" t="e">
        <f>SUM(#REF!)</f>
        <v>#REF!</v>
      </c>
      <c r="N152" s="291"/>
    </row>
    <row r="153" spans="1:14" s="374" customFormat="1" ht="31.5" x14ac:dyDescent="0.25">
      <c r="A153" s="411">
        <v>246</v>
      </c>
      <c r="B153" s="412"/>
      <c r="C153" s="412"/>
      <c r="D153" s="417"/>
      <c r="E153" s="369" t="s">
        <v>1339</v>
      </c>
      <c r="F153" s="803"/>
      <c r="G153" s="803">
        <v>0</v>
      </c>
      <c r="H153" s="803">
        <f t="shared" si="31"/>
        <v>0</v>
      </c>
      <c r="I153" s="319">
        <v>0</v>
      </c>
      <c r="J153" s="815">
        <f>SUM(I153:I153)</f>
        <v>0</v>
      </c>
      <c r="L153" s="291" t="e">
        <f>SUM(#REF!)</f>
        <v>#REF!</v>
      </c>
      <c r="M153" s="291" t="e">
        <f>SUM(#REF!)</f>
        <v>#REF!</v>
      </c>
    </row>
    <row r="154" spans="1:14" s="374" customFormat="1" x14ac:dyDescent="0.25">
      <c r="A154" s="411"/>
      <c r="B154" s="412">
        <v>1</v>
      </c>
      <c r="C154" s="300"/>
      <c r="D154" s="345"/>
      <c r="E154" s="330" t="s">
        <v>1338</v>
      </c>
      <c r="F154" s="809"/>
      <c r="G154" s="809">
        <v>0</v>
      </c>
      <c r="H154" s="803">
        <f t="shared" si="31"/>
        <v>0</v>
      </c>
      <c r="I154" s="319">
        <v>0</v>
      </c>
      <c r="J154" s="806">
        <f>SUM(I154:I154)</f>
        <v>0</v>
      </c>
      <c r="L154" s="291" t="e">
        <f>SUM(#REF!)</f>
        <v>#REF!</v>
      </c>
      <c r="M154" s="291" t="e">
        <f>SUM(#REF!)</f>
        <v>#REF!</v>
      </c>
    </row>
    <row r="155" spans="1:14" s="374" customFormat="1" x14ac:dyDescent="0.25">
      <c r="A155" s="411"/>
      <c r="B155" s="412"/>
      <c r="C155" s="300">
        <v>1</v>
      </c>
      <c r="D155" s="345"/>
      <c r="E155" s="444" t="s">
        <v>1337</v>
      </c>
      <c r="F155" s="809">
        <v>0</v>
      </c>
      <c r="G155" s="809">
        <v>2000000</v>
      </c>
      <c r="H155" s="808">
        <f t="shared" si="31"/>
        <v>0</v>
      </c>
      <c r="I155" s="319">
        <v>2000000</v>
      </c>
      <c r="J155" s="807">
        <f>SUM(I155:I155)</f>
        <v>2000000</v>
      </c>
      <c r="L155" s="291" t="e">
        <f>SUM(#REF!)</f>
        <v>#REF!</v>
      </c>
      <c r="M155" s="291" t="e">
        <f>SUM(#REF!)</f>
        <v>#REF!</v>
      </c>
    </row>
    <row r="156" spans="1:14" s="416" customFormat="1" x14ac:dyDescent="0.25">
      <c r="A156" s="525"/>
      <c r="B156" s="526">
        <v>2</v>
      </c>
      <c r="C156" s="527"/>
      <c r="D156" s="528"/>
      <c r="E156" s="529" t="s">
        <v>479</v>
      </c>
      <c r="F156" s="805"/>
      <c r="G156" s="804">
        <v>0</v>
      </c>
      <c r="H156" s="803">
        <f t="shared" si="31"/>
        <v>0</v>
      </c>
      <c r="I156" s="319">
        <v>0</v>
      </c>
      <c r="J156" s="806">
        <f>SUM(I156:I156)</f>
        <v>0</v>
      </c>
      <c r="L156" s="291" t="e">
        <f>SUM(#REF!)</f>
        <v>#REF!</v>
      </c>
      <c r="M156" s="291" t="e">
        <f>SUM(#REF!)</f>
        <v>#REF!</v>
      </c>
    </row>
    <row r="157" spans="1:14" s="416" customFormat="1" ht="16.5" thickBot="1" x14ac:dyDescent="0.3">
      <c r="A157" s="525"/>
      <c r="B157" s="526"/>
      <c r="C157" s="527"/>
      <c r="D157" s="528"/>
      <c r="E157" s="441" t="s">
        <v>1336</v>
      </c>
      <c r="F157" s="805">
        <v>0</v>
      </c>
      <c r="G157" s="804">
        <v>4985761</v>
      </c>
      <c r="H157" s="809">
        <f>I157-G157</f>
        <v>377569</v>
      </c>
      <c r="I157" s="319">
        <v>5363330</v>
      </c>
      <c r="J157" s="825">
        <v>5363330</v>
      </c>
      <c r="L157" s="291" t="e">
        <f>SUM(#REF!)</f>
        <v>#REF!</v>
      </c>
      <c r="M157" s="291" t="e">
        <f>SUM(#REF!)</f>
        <v>#REF!</v>
      </c>
    </row>
    <row r="158" spans="1:14" s="374" customFormat="1" ht="16.5" thickBot="1" x14ac:dyDescent="0.3">
      <c r="A158" s="819"/>
      <c r="B158" s="820"/>
      <c r="C158" s="820"/>
      <c r="D158" s="402"/>
      <c r="E158" s="309" t="s">
        <v>1335</v>
      </c>
      <c r="F158" s="802">
        <f>SUM(F155:F157)</f>
        <v>0</v>
      </c>
      <c r="G158" s="802">
        <f t="shared" ref="G158:J158" si="32">SUM(G155:G157)</f>
        <v>6985761</v>
      </c>
      <c r="H158" s="802">
        <f t="shared" si="32"/>
        <v>377569</v>
      </c>
      <c r="I158" s="802">
        <f t="shared" si="32"/>
        <v>7363330</v>
      </c>
      <c r="J158" s="802">
        <f t="shared" si="32"/>
        <v>7363330</v>
      </c>
      <c r="L158" s="291" t="e">
        <f>SUM(#REF!)</f>
        <v>#REF!</v>
      </c>
      <c r="M158" s="291" t="e">
        <f>SUM(#REF!)</f>
        <v>#REF!</v>
      </c>
    </row>
    <row r="159" spans="1:14" s="374" customFormat="1" x14ac:dyDescent="0.25">
      <c r="A159" s="411">
        <v>254</v>
      </c>
      <c r="B159" s="412"/>
      <c r="C159" s="412"/>
      <c r="D159" s="417"/>
      <c r="E159" s="369" t="s">
        <v>579</v>
      </c>
      <c r="F159" s="316"/>
      <c r="G159" s="316"/>
      <c r="H159" s="316">
        <f t="shared" si="31"/>
        <v>0</v>
      </c>
      <c r="I159" s="316"/>
      <c r="K159" s="291">
        <v>0</v>
      </c>
      <c r="L159" s="291" t="e">
        <f>SUM(#REF!)</f>
        <v>#REF!</v>
      </c>
      <c r="M159" s="291" t="e">
        <f>SUM(#REF!)</f>
        <v>#REF!</v>
      </c>
    </row>
    <row r="160" spans="1:14" s="374" customFormat="1" x14ac:dyDescent="0.25">
      <c r="A160" s="411"/>
      <c r="B160" s="412">
        <v>1</v>
      </c>
      <c r="C160" s="300"/>
      <c r="D160" s="345"/>
      <c r="E160" s="330"/>
      <c r="F160" s="319"/>
      <c r="G160" s="319">
        <v>0</v>
      </c>
      <c r="H160" s="319">
        <f t="shared" si="31"/>
        <v>0</v>
      </c>
      <c r="I160" s="319">
        <v>0</v>
      </c>
      <c r="J160" s="807">
        <f>SUM(I160:I160)</f>
        <v>0</v>
      </c>
      <c r="K160" s="291">
        <v>0</v>
      </c>
      <c r="L160" s="291" t="e">
        <f>SUM(#REF!)</f>
        <v>#REF!</v>
      </c>
      <c r="M160" s="291" t="e">
        <f>SUM(#REF!)</f>
        <v>#REF!</v>
      </c>
    </row>
    <row r="161" spans="1:14" s="374" customFormat="1" ht="16.5" thickBot="1" x14ac:dyDescent="0.3">
      <c r="A161" s="411"/>
      <c r="B161" s="412"/>
      <c r="C161" s="300">
        <v>1</v>
      </c>
      <c r="D161" s="345"/>
      <c r="E161" s="318" t="s">
        <v>1340</v>
      </c>
      <c r="F161" s="319">
        <v>0</v>
      </c>
      <c r="G161" s="319">
        <v>4750480</v>
      </c>
      <c r="H161" s="319">
        <f t="shared" si="31"/>
        <v>0</v>
      </c>
      <c r="I161" s="319">
        <v>4750480</v>
      </c>
      <c r="J161" s="807">
        <v>0</v>
      </c>
      <c r="K161" s="291">
        <v>0</v>
      </c>
      <c r="L161" s="291" t="e">
        <f>SUM(#REF!)</f>
        <v>#REF!</v>
      </c>
      <c r="M161" s="291" t="e">
        <f>SUM(#REF!)</f>
        <v>#REF!</v>
      </c>
    </row>
    <row r="162" spans="1:14" s="374" customFormat="1" ht="16.5" thickBot="1" x14ac:dyDescent="0.3">
      <c r="A162" s="819"/>
      <c r="B162" s="820"/>
      <c r="C162" s="820"/>
      <c r="D162" s="402"/>
      <c r="E162" s="309" t="s">
        <v>1361</v>
      </c>
      <c r="F162" s="310">
        <f>SUM(F161:F161)</f>
        <v>0</v>
      </c>
      <c r="G162" s="310">
        <v>4750480</v>
      </c>
      <c r="H162" s="310">
        <f>SUM(H161:H161)</f>
        <v>0</v>
      </c>
      <c r="I162" s="310">
        <v>4750480</v>
      </c>
      <c r="J162" s="310">
        <f>SUM(J161:J161)</f>
        <v>0</v>
      </c>
      <c r="K162" s="291">
        <v>0</v>
      </c>
      <c r="L162" s="291" t="e">
        <f>SUM(#REF!)</f>
        <v>#REF!</v>
      </c>
      <c r="M162" s="291" t="e">
        <f>SUM(#REF!)</f>
        <v>#REF!</v>
      </c>
    </row>
    <row r="163" spans="1:14" s="374" customFormat="1" x14ac:dyDescent="0.25">
      <c r="A163" s="411">
        <v>260</v>
      </c>
      <c r="B163" s="412"/>
      <c r="C163" s="412"/>
      <c r="D163" s="417"/>
      <c r="E163" s="369" t="s">
        <v>496</v>
      </c>
      <c r="F163" s="316"/>
      <c r="G163" s="316">
        <v>0</v>
      </c>
      <c r="H163" s="316">
        <f>I163-G163</f>
        <v>0</v>
      </c>
      <c r="I163" s="316">
        <v>0</v>
      </c>
      <c r="J163" s="316">
        <f>SUM(I163:I163)</f>
        <v>0</v>
      </c>
      <c r="L163" s="291" t="e">
        <f>SUM(#REF!)</f>
        <v>#REF!</v>
      </c>
      <c r="M163" s="291" t="e">
        <f>SUM(#REF!)</f>
        <v>#REF!</v>
      </c>
      <c r="N163" s="291"/>
    </row>
    <row r="164" spans="1:14" x14ac:dyDescent="0.25">
      <c r="A164" s="299"/>
      <c r="B164" s="412">
        <v>1</v>
      </c>
      <c r="C164" s="300"/>
      <c r="D164" s="345"/>
      <c r="E164" s="301" t="s">
        <v>229</v>
      </c>
      <c r="F164" s="288"/>
      <c r="G164" s="288">
        <v>183000000</v>
      </c>
      <c r="H164" s="288">
        <f>I164-G164</f>
        <v>0</v>
      </c>
      <c r="I164" s="288">
        <v>183000000</v>
      </c>
      <c r="J164" s="288">
        <f>SUM(I164:I164)</f>
        <v>183000000</v>
      </c>
      <c r="L164" s="291" t="e">
        <f>SUM(#REF!)</f>
        <v>#REF!</v>
      </c>
      <c r="M164" s="291" t="e">
        <f>SUM(#REF!)</f>
        <v>#REF!</v>
      </c>
      <c r="N164" s="291"/>
    </row>
    <row r="165" spans="1:14" ht="16.5" thickBot="1" x14ac:dyDescent="0.3">
      <c r="A165" s="299"/>
      <c r="B165" s="412">
        <v>8</v>
      </c>
      <c r="C165" s="300"/>
      <c r="D165" s="345"/>
      <c r="E165" s="301" t="s">
        <v>108</v>
      </c>
      <c r="F165" s="288">
        <v>1699379053.9999998</v>
      </c>
      <c r="G165" s="288">
        <v>1699379053.9999998</v>
      </c>
      <c r="H165" s="288">
        <f>I165-G165</f>
        <v>0</v>
      </c>
      <c r="I165" s="288">
        <v>1699379053.9999998</v>
      </c>
      <c r="J165" s="288">
        <f>SUM(I165:I165)</f>
        <v>1699379053.9999998</v>
      </c>
      <c r="L165" s="291" t="e">
        <f>SUM(#REF!)</f>
        <v>#REF!</v>
      </c>
      <c r="M165" s="291" t="e">
        <f>SUM(#REF!)</f>
        <v>#REF!</v>
      </c>
      <c r="N165" s="291"/>
    </row>
    <row r="166" spans="1:14" s="374" customFormat="1" ht="16.5" thickBot="1" x14ac:dyDescent="0.3">
      <c r="A166" s="819"/>
      <c r="B166" s="420"/>
      <c r="C166" s="420"/>
      <c r="D166" s="421"/>
      <c r="E166" s="419" t="s">
        <v>500</v>
      </c>
      <c r="F166" s="310">
        <f>SUM(F164:F165)</f>
        <v>1699379053.9999998</v>
      </c>
      <c r="G166" s="310">
        <f t="shared" ref="G166:J166" si="33">SUM(G164:G165)</f>
        <v>1882379053.9999998</v>
      </c>
      <c r="H166" s="310">
        <f t="shared" si="33"/>
        <v>0</v>
      </c>
      <c r="I166" s="310">
        <f t="shared" si="33"/>
        <v>1882379053.9999998</v>
      </c>
      <c r="J166" s="310">
        <f t="shared" si="33"/>
        <v>1882379053.9999998</v>
      </c>
      <c r="L166" s="291" t="e">
        <f>SUM(#REF!)</f>
        <v>#REF!</v>
      </c>
      <c r="M166" s="291" t="e">
        <f>SUM(#REF!)</f>
        <v>#REF!</v>
      </c>
      <c r="N166" s="291"/>
    </row>
    <row r="167" spans="1:14" ht="16.5" thickBot="1" x14ac:dyDescent="0.3">
      <c r="A167" s="289"/>
      <c r="B167" s="289"/>
      <c r="C167" s="285"/>
      <c r="D167" s="427"/>
      <c r="E167" s="287"/>
      <c r="F167" s="428"/>
      <c r="G167" s="428"/>
      <c r="H167" s="428"/>
      <c r="I167" s="428"/>
      <c r="J167" s="428"/>
      <c r="L167" s="291" t="e">
        <f>SUM(#REF!)</f>
        <v>#REF!</v>
      </c>
      <c r="M167" s="291" t="e">
        <f>SUM(#REF!)</f>
        <v>#REF!</v>
      </c>
      <c r="N167" s="291"/>
    </row>
    <row r="168" spans="1:14" ht="16.5" thickBot="1" x14ac:dyDescent="0.3">
      <c r="A168" s="920" t="s">
        <v>480</v>
      </c>
      <c r="B168" s="921"/>
      <c r="C168" s="921"/>
      <c r="D168" s="921"/>
      <c r="E168" s="922"/>
      <c r="F168" s="429">
        <f>SUM(F152,F166,F151,F142,F127,F102,F94,F90,F73,F132,F158,F162)</f>
        <v>5387925478.999999</v>
      </c>
      <c r="G168" s="429">
        <f>SUM(G152,G166,G151,G142,G127,G102,G94,G90,G73,G132,G158,G162)</f>
        <v>5744575595.5999994</v>
      </c>
      <c r="H168" s="429">
        <f>SUM(H152,H166,H151,H142,H127,H102,H94,H90,H73,H132,H158,H162)</f>
        <v>68053501</v>
      </c>
      <c r="I168" s="429">
        <f>SUM(I152,I166,I151,I142,I127,I102,I94,I90,I73,I132,I158,I162)</f>
        <v>5812629096.5999994</v>
      </c>
      <c r="J168" s="429">
        <f>SUM(J152,J166,J151,J142,J127,J102,J94,J90,J73,J132,J158,J162)</f>
        <v>3190935683</v>
      </c>
      <c r="L168" s="291" t="e">
        <f>SUM(#REF!)</f>
        <v>#REF!</v>
      </c>
      <c r="M168" s="291">
        <v>59745000</v>
      </c>
      <c r="N168" s="291">
        <v>8580000</v>
      </c>
    </row>
    <row r="169" spans="1:14" x14ac:dyDescent="0.25">
      <c r="A169" s="430"/>
      <c r="B169" s="430"/>
      <c r="C169" s="431"/>
      <c r="D169" s="431"/>
      <c r="E169" s="431"/>
      <c r="F169" s="432"/>
      <c r="G169" s="432"/>
      <c r="H169" s="432"/>
      <c r="I169" s="432"/>
    </row>
    <row r="171" spans="1:14" x14ac:dyDescent="0.25">
      <c r="F171" s="433">
        <f>'16B.m (2)'!F278-'16A.m (2)'!F168</f>
        <v>0</v>
      </c>
      <c r="G171" s="433">
        <f>'16B.m (2)'!I278-'16A.m (2)'!G168</f>
        <v>68053501.400000572</v>
      </c>
      <c r="H171" s="433" t="e">
        <f>'16B.m (2)'!#REF!-'16A.m (2)'!H168</f>
        <v>#REF!</v>
      </c>
      <c r="I171" s="433">
        <f>'16B.m (2)'!J278-'16A.m (2)'!I168</f>
        <v>-3860047461.5999994</v>
      </c>
    </row>
  </sheetData>
  <mergeCells count="16">
    <mergeCell ref="E1:F1"/>
    <mergeCell ref="A5:D6"/>
    <mergeCell ref="E6:F6"/>
    <mergeCell ref="A2:J2"/>
    <mergeCell ref="A3:J3"/>
    <mergeCell ref="A4:J4"/>
    <mergeCell ref="J7:J11"/>
    <mergeCell ref="A168:E168"/>
    <mergeCell ref="H7:H11"/>
    <mergeCell ref="I7:I11"/>
    <mergeCell ref="A7:A11"/>
    <mergeCell ref="B7:B11"/>
    <mergeCell ref="C7:C11"/>
    <mergeCell ref="D7:D11"/>
    <mergeCell ref="F7:F11"/>
    <mergeCell ref="G7:G11"/>
  </mergeCells>
  <printOptions horizontalCentered="1"/>
  <pageMargins left="0.39370078740157483" right="0.39370078740157483" top="0.55118110236220474" bottom="0.43307086614173229" header="0.31496062992125984" footer="0.27559055118110237"/>
  <pageSetup paperSize="9" scale="56" orientation="portrait" r:id="rId1"/>
  <headerFooter alignWithMargins="0">
    <oddFooter>&amp;R&amp;P</oddFooter>
  </headerFooter>
  <rowBreaks count="2" manualBreakCount="2">
    <brk id="90" max="10" man="1"/>
    <brk id="187" max="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082D-22D3-422A-A4C2-614D3D30B740}">
  <dimension ref="A1:Q285"/>
  <sheetViews>
    <sheetView view="pageBreakPreview" topLeftCell="A255" zoomScaleSheetLayoutView="100" workbookViewId="0">
      <selection activeCell="F255" sqref="F1:H1048576"/>
    </sheetView>
  </sheetViews>
  <sheetFormatPr defaultColWidth="5" defaultRowHeight="15.75" x14ac:dyDescent="0.25"/>
  <cols>
    <col min="1" max="1" width="4.85546875" style="363" customWidth="1"/>
    <col min="2" max="2" width="4.140625" style="363" customWidth="1"/>
    <col min="3" max="3" width="5.28515625" style="363" customWidth="1"/>
    <col min="4" max="4" width="6" style="363" customWidth="1"/>
    <col min="5" max="5" width="52.42578125" style="278" customWidth="1"/>
    <col min="6" max="8" width="17.85546875" style="363" hidden="1" customWidth="1"/>
    <col min="9" max="9" width="17.85546875" style="363" customWidth="1"/>
    <col min="10" max="10" width="17.7109375" style="278" hidden="1" customWidth="1"/>
    <col min="11" max="11" width="5" style="278" customWidth="1"/>
    <col min="12" max="12" width="16.85546875" style="278" customWidth="1"/>
    <col min="13" max="13" width="16.7109375" style="278" bestFit="1" customWidth="1"/>
    <col min="14" max="14" width="19.7109375" style="278" customWidth="1"/>
    <col min="15" max="15" width="16.28515625" style="278" customWidth="1"/>
    <col min="16" max="16" width="15.5703125" style="278" bestFit="1" customWidth="1"/>
    <col min="17" max="16384" width="5" style="278"/>
  </cols>
  <sheetData>
    <row r="1" spans="1:15" x14ac:dyDescent="0.25">
      <c r="A1" s="940" t="s">
        <v>699</v>
      </c>
      <c r="B1" s="941"/>
      <c r="C1" s="941"/>
      <c r="D1" s="941"/>
      <c r="E1" s="941"/>
      <c r="F1" s="941"/>
      <c r="G1" s="941"/>
      <c r="H1" s="941"/>
      <c r="I1" s="941"/>
      <c r="J1" s="942"/>
    </row>
    <row r="2" spans="1:15" x14ac:dyDescent="0.25">
      <c r="A2" s="943" t="s">
        <v>415</v>
      </c>
      <c r="B2" s="944"/>
      <c r="C2" s="944"/>
      <c r="D2" s="944"/>
      <c r="E2" s="944"/>
      <c r="F2" s="944"/>
      <c r="G2" s="944"/>
      <c r="H2" s="944"/>
      <c r="I2" s="944"/>
      <c r="J2" s="945"/>
    </row>
    <row r="3" spans="1:15" ht="16.5" thickBot="1" x14ac:dyDescent="0.3">
      <c r="A3" s="946" t="s">
        <v>416</v>
      </c>
      <c r="B3" s="947"/>
      <c r="C3" s="947"/>
      <c r="D3" s="947"/>
      <c r="E3" s="947"/>
      <c r="F3" s="947"/>
      <c r="G3" s="947"/>
      <c r="H3" s="947"/>
      <c r="I3" s="947"/>
      <c r="J3" s="948"/>
    </row>
    <row r="4" spans="1:15" x14ac:dyDescent="0.25">
      <c r="A4" s="936" t="s">
        <v>417</v>
      </c>
      <c r="B4" s="936"/>
      <c r="C4" s="936"/>
      <c r="D4" s="936"/>
      <c r="E4" s="279"/>
      <c r="F4" s="279"/>
      <c r="G4" s="279"/>
      <c r="H4" s="279"/>
      <c r="I4" s="279"/>
      <c r="J4" s="279"/>
    </row>
    <row r="5" spans="1:15" ht="16.5" thickBot="1" x14ac:dyDescent="0.3">
      <c r="A5" s="936"/>
      <c r="B5" s="936"/>
      <c r="C5" s="936"/>
      <c r="D5" s="936"/>
      <c r="E5" s="938"/>
      <c r="F5" s="938"/>
      <c r="G5" s="818"/>
      <c r="H5" s="818"/>
      <c r="I5" s="818"/>
      <c r="J5" s="818"/>
    </row>
    <row r="6" spans="1:15" ht="15.75" customHeight="1" x14ac:dyDescent="0.25">
      <c r="A6" s="926" t="s">
        <v>418</v>
      </c>
      <c r="B6" s="929" t="s">
        <v>419</v>
      </c>
      <c r="C6" s="929" t="s">
        <v>420</v>
      </c>
      <c r="D6" s="929" t="s">
        <v>421</v>
      </c>
      <c r="E6" s="280" t="s">
        <v>422</v>
      </c>
      <c r="F6" s="923" t="s">
        <v>698</v>
      </c>
      <c r="G6" s="923" t="s">
        <v>1379</v>
      </c>
      <c r="H6" s="923" t="s">
        <v>724</v>
      </c>
      <c r="I6" s="923" t="s">
        <v>725</v>
      </c>
      <c r="J6" s="923" t="s">
        <v>725</v>
      </c>
    </row>
    <row r="7" spans="1:15" x14ac:dyDescent="0.25">
      <c r="A7" s="927"/>
      <c r="B7" s="930"/>
      <c r="C7" s="932"/>
      <c r="D7" s="932"/>
      <c r="E7" s="281" t="s">
        <v>423</v>
      </c>
      <c r="F7" s="924"/>
      <c r="G7" s="924"/>
      <c r="H7" s="924"/>
      <c r="I7" s="924"/>
      <c r="J7" s="924"/>
    </row>
    <row r="8" spans="1:15" x14ac:dyDescent="0.25">
      <c r="A8" s="927"/>
      <c r="B8" s="930"/>
      <c r="C8" s="932"/>
      <c r="D8" s="932"/>
      <c r="E8" s="281" t="s">
        <v>424</v>
      </c>
      <c r="F8" s="924"/>
      <c r="G8" s="924"/>
      <c r="H8" s="924"/>
      <c r="I8" s="924"/>
      <c r="J8" s="924"/>
      <c r="M8" s="282"/>
    </row>
    <row r="9" spans="1:15" ht="35.25" customHeight="1" thickBot="1" x14ac:dyDescent="0.3">
      <c r="A9" s="928"/>
      <c r="B9" s="950"/>
      <c r="C9" s="933"/>
      <c r="D9" s="933"/>
      <c r="E9" s="283" t="s">
        <v>425</v>
      </c>
      <c r="F9" s="949"/>
      <c r="G9" s="949"/>
      <c r="H9" s="949"/>
      <c r="I9" s="949"/>
      <c r="J9" s="949"/>
    </row>
    <row r="10" spans="1:15" x14ac:dyDescent="0.25">
      <c r="A10" s="284">
        <v>102</v>
      </c>
      <c r="B10" s="285"/>
      <c r="C10" s="286"/>
      <c r="D10" s="286"/>
      <c r="E10" s="287" t="s">
        <v>426</v>
      </c>
      <c r="F10" s="288"/>
      <c r="G10" s="288"/>
      <c r="H10" s="288"/>
      <c r="I10" s="288"/>
      <c r="J10" s="288"/>
      <c r="M10" s="291"/>
      <c r="N10" s="291"/>
      <c r="O10" s="291"/>
    </row>
    <row r="11" spans="1:15" x14ac:dyDescent="0.25">
      <c r="A11" s="821"/>
      <c r="B11" s="289"/>
      <c r="C11" s="286"/>
      <c r="D11" s="286"/>
      <c r="E11" s="287" t="s">
        <v>247</v>
      </c>
      <c r="F11" s="288"/>
      <c r="G11" s="288"/>
      <c r="H11" s="288"/>
      <c r="I11" s="288"/>
      <c r="J11" s="288"/>
      <c r="M11" s="291"/>
      <c r="N11" s="291"/>
      <c r="O11" s="291"/>
    </row>
    <row r="12" spans="1:15" x14ac:dyDescent="0.25">
      <c r="A12" s="821"/>
      <c r="B12" s="285"/>
      <c r="C12" s="286">
        <v>1</v>
      </c>
      <c r="D12" s="286"/>
      <c r="E12" s="290" t="s">
        <v>481</v>
      </c>
      <c r="F12" s="288"/>
      <c r="G12" s="288"/>
      <c r="H12" s="288"/>
      <c r="I12" s="288"/>
      <c r="J12" s="288"/>
      <c r="M12" s="291"/>
      <c r="N12" s="291"/>
      <c r="O12" s="291"/>
    </row>
    <row r="13" spans="1:15" x14ac:dyDescent="0.25">
      <c r="A13" s="821"/>
      <c r="B13" s="285"/>
      <c r="C13" s="286"/>
      <c r="D13" s="286">
        <v>1</v>
      </c>
      <c r="E13" s="290" t="s">
        <v>164</v>
      </c>
      <c r="F13" s="288">
        <v>21941000</v>
      </c>
      <c r="G13" s="288">
        <v>22241200</v>
      </c>
      <c r="H13" s="288">
        <f t="shared" ref="H13:H18" si="0">I13-G13</f>
        <v>58800</v>
      </c>
      <c r="I13" s="288">
        <v>22300000</v>
      </c>
      <c r="J13" s="288">
        <v>21117987</v>
      </c>
      <c r="L13" s="291"/>
      <c r="M13" s="291"/>
      <c r="N13" s="291"/>
      <c r="O13" s="291"/>
    </row>
    <row r="14" spans="1:15" x14ac:dyDescent="0.25">
      <c r="A14" s="821"/>
      <c r="B14" s="285"/>
      <c r="C14" s="286"/>
      <c r="D14" s="286">
        <v>2</v>
      </c>
      <c r="E14" s="290" t="s">
        <v>427</v>
      </c>
      <c r="F14" s="288">
        <v>4515000</v>
      </c>
      <c r="G14" s="288">
        <v>4574587</v>
      </c>
      <c r="H14" s="288">
        <f t="shared" si="0"/>
        <v>11464</v>
      </c>
      <c r="I14" s="288">
        <v>4586051</v>
      </c>
      <c r="J14" s="288">
        <v>4459425</v>
      </c>
      <c r="L14" s="291"/>
      <c r="M14" s="291"/>
      <c r="N14" s="291"/>
      <c r="O14" s="291"/>
    </row>
    <row r="15" spans="1:15" x14ac:dyDescent="0.25">
      <c r="A15" s="821"/>
      <c r="B15" s="285"/>
      <c r="C15" s="286"/>
      <c r="D15" s="286">
        <v>3</v>
      </c>
      <c r="E15" s="290" t="s">
        <v>428</v>
      </c>
      <c r="F15" s="288">
        <v>88395000</v>
      </c>
      <c r="G15" s="288">
        <v>83195000</v>
      </c>
      <c r="H15" s="288">
        <f t="shared" si="0"/>
        <v>0</v>
      </c>
      <c r="I15" s="288">
        <v>83195000</v>
      </c>
      <c r="J15" s="288">
        <v>81508052</v>
      </c>
      <c r="L15" s="291"/>
      <c r="M15" s="291"/>
      <c r="N15" s="291"/>
      <c r="O15" s="291"/>
    </row>
    <row r="16" spans="1:15" ht="15.75" hidden="1" customHeight="1" x14ac:dyDescent="0.25">
      <c r="A16" s="821"/>
      <c r="B16" s="285"/>
      <c r="C16" s="286"/>
      <c r="D16" s="286">
        <v>4</v>
      </c>
      <c r="E16" s="434" t="s">
        <v>132</v>
      </c>
      <c r="F16" s="288"/>
      <c r="G16" s="288">
        <v>0</v>
      </c>
      <c r="H16" s="288">
        <f t="shared" si="0"/>
        <v>0</v>
      </c>
      <c r="I16" s="288">
        <v>0</v>
      </c>
      <c r="J16" s="288">
        <f>SUM(I16:I16)</f>
        <v>0</v>
      </c>
      <c r="L16" s="291"/>
      <c r="M16" s="291"/>
      <c r="N16" s="291"/>
      <c r="O16" s="291"/>
    </row>
    <row r="17" spans="1:15" x14ac:dyDescent="0.25">
      <c r="A17" s="821"/>
      <c r="B17" s="285"/>
      <c r="C17" s="286"/>
      <c r="D17" s="286">
        <v>5</v>
      </c>
      <c r="E17" s="434" t="s">
        <v>134</v>
      </c>
      <c r="F17" s="288">
        <v>335602</v>
      </c>
      <c r="G17" s="288">
        <v>0</v>
      </c>
      <c r="H17" s="288">
        <f t="shared" si="0"/>
        <v>0</v>
      </c>
      <c r="I17" s="288">
        <v>0</v>
      </c>
      <c r="J17" s="288">
        <f>SUM(I17:I17)</f>
        <v>0</v>
      </c>
      <c r="L17" s="291"/>
      <c r="M17" s="291"/>
      <c r="N17" s="291"/>
      <c r="O17" s="291"/>
    </row>
    <row r="18" spans="1:15" ht="15.75" customHeight="1" x14ac:dyDescent="0.25">
      <c r="A18" s="821"/>
      <c r="B18" s="285"/>
      <c r="C18" s="286"/>
      <c r="D18" s="286">
        <v>6</v>
      </c>
      <c r="E18" s="434" t="s">
        <v>135</v>
      </c>
      <c r="F18" s="288">
        <v>250000</v>
      </c>
      <c r="G18" s="288">
        <v>785602</v>
      </c>
      <c r="H18" s="288">
        <f t="shared" si="0"/>
        <v>0</v>
      </c>
      <c r="I18" s="288">
        <v>785602</v>
      </c>
      <c r="J18" s="288">
        <v>606980</v>
      </c>
      <c r="L18" s="291"/>
      <c r="M18" s="291"/>
      <c r="N18" s="291"/>
      <c r="O18" s="291"/>
    </row>
    <row r="19" spans="1:15" ht="15.75" hidden="1" customHeight="1" x14ac:dyDescent="0.25">
      <c r="A19" s="821"/>
      <c r="B19" s="285"/>
      <c r="C19" s="286"/>
      <c r="D19" s="286">
        <v>7</v>
      </c>
      <c r="E19" s="434" t="s">
        <v>137</v>
      </c>
      <c r="F19" s="288"/>
      <c r="G19" s="288">
        <v>0</v>
      </c>
      <c r="H19" s="288"/>
      <c r="I19" s="288">
        <v>0</v>
      </c>
      <c r="J19" s="288">
        <f>SUM(I19:I19)</f>
        <v>0</v>
      </c>
      <c r="L19" s="291"/>
      <c r="M19" s="291"/>
      <c r="N19" s="291"/>
      <c r="O19" s="291"/>
    </row>
    <row r="20" spans="1:15" ht="15.75" hidden="1" customHeight="1" x14ac:dyDescent="0.25">
      <c r="A20" s="821"/>
      <c r="B20" s="285"/>
      <c r="C20" s="286"/>
      <c r="D20" s="286">
        <v>8</v>
      </c>
      <c r="E20" s="434" t="s">
        <v>482</v>
      </c>
      <c r="F20" s="288"/>
      <c r="G20" s="288">
        <v>0</v>
      </c>
      <c r="H20" s="288"/>
      <c r="I20" s="288">
        <v>0</v>
      </c>
      <c r="J20" s="288">
        <f>SUM(I20:I20)</f>
        <v>0</v>
      </c>
      <c r="L20" s="291"/>
      <c r="M20" s="291"/>
      <c r="N20" s="291"/>
      <c r="O20" s="291"/>
    </row>
    <row r="21" spans="1:15" ht="15.75" hidden="1" customHeight="1" x14ac:dyDescent="0.25">
      <c r="A21" s="821"/>
      <c r="B21" s="285"/>
      <c r="C21" s="286"/>
      <c r="D21" s="286">
        <v>9</v>
      </c>
      <c r="E21" s="434" t="s">
        <v>294</v>
      </c>
      <c r="F21" s="288"/>
      <c r="G21" s="288">
        <v>0</v>
      </c>
      <c r="H21" s="288"/>
      <c r="I21" s="288">
        <v>0</v>
      </c>
      <c r="J21" s="288">
        <f>SUM(I21:I21)</f>
        <v>0</v>
      </c>
      <c r="L21" s="291"/>
      <c r="M21" s="291"/>
      <c r="N21" s="291"/>
      <c r="O21" s="291"/>
    </row>
    <row r="22" spans="1:15" ht="15.75" hidden="1" customHeight="1" x14ac:dyDescent="0.25">
      <c r="A22" s="821"/>
      <c r="B22" s="285"/>
      <c r="C22" s="286"/>
      <c r="D22" s="286">
        <v>10</v>
      </c>
      <c r="E22" s="290" t="s">
        <v>170</v>
      </c>
      <c r="F22" s="288"/>
      <c r="G22" s="288">
        <v>0</v>
      </c>
      <c r="H22" s="288"/>
      <c r="I22" s="288">
        <v>0</v>
      </c>
      <c r="J22" s="288">
        <f>SUM(I22:I22)</f>
        <v>0</v>
      </c>
      <c r="L22" s="291"/>
      <c r="M22" s="291"/>
      <c r="N22" s="291"/>
      <c r="O22" s="291"/>
    </row>
    <row r="23" spans="1:15" x14ac:dyDescent="0.25">
      <c r="A23" s="292"/>
      <c r="B23" s="293"/>
      <c r="C23" s="294"/>
      <c r="D23" s="294"/>
      <c r="E23" s="295" t="s">
        <v>429</v>
      </c>
      <c r="F23" s="296">
        <f>SUM(F13:F22)</f>
        <v>115436602</v>
      </c>
      <c r="G23" s="296">
        <f t="shared" ref="G23:I23" si="1">SUM(G13:G22)</f>
        <v>110796389</v>
      </c>
      <c r="H23" s="296">
        <f t="shared" si="1"/>
        <v>70264</v>
      </c>
      <c r="I23" s="296">
        <f t="shared" si="1"/>
        <v>110866653</v>
      </c>
      <c r="J23" s="296">
        <f t="shared" ref="J23" si="2">SUM(J13:J22)</f>
        <v>107692444</v>
      </c>
      <c r="L23" s="291"/>
      <c r="M23" s="291"/>
      <c r="N23" s="291"/>
      <c r="O23" s="291"/>
    </row>
    <row r="24" spans="1:15" x14ac:dyDescent="0.25">
      <c r="A24" s="297"/>
      <c r="B24" s="289">
        <v>1</v>
      </c>
      <c r="C24" s="298"/>
      <c r="D24" s="298"/>
      <c r="E24" s="287" t="s">
        <v>430</v>
      </c>
      <c r="F24" s="288"/>
      <c r="G24" s="288">
        <v>0</v>
      </c>
      <c r="H24" s="288"/>
      <c r="I24" s="288">
        <v>0</v>
      </c>
      <c r="J24" s="288">
        <f>SUM(I24:I24)</f>
        <v>0</v>
      </c>
      <c r="L24" s="291"/>
      <c r="M24" s="291"/>
      <c r="N24" s="291"/>
      <c r="O24" s="291"/>
    </row>
    <row r="25" spans="1:15" x14ac:dyDescent="0.25">
      <c r="A25" s="821"/>
      <c r="B25" s="285"/>
      <c r="C25" s="286">
        <v>1</v>
      </c>
      <c r="D25" s="286"/>
      <c r="E25" s="290" t="s">
        <v>481</v>
      </c>
      <c r="F25" s="288"/>
      <c r="G25" s="288">
        <v>0</v>
      </c>
      <c r="H25" s="288"/>
      <c r="I25" s="288">
        <v>0</v>
      </c>
      <c r="J25" s="288">
        <f>SUM(I25:I25)</f>
        <v>0</v>
      </c>
      <c r="L25" s="291"/>
      <c r="M25" s="291"/>
      <c r="N25" s="291"/>
      <c r="O25" s="291"/>
    </row>
    <row r="26" spans="1:15" x14ac:dyDescent="0.25">
      <c r="A26" s="821"/>
      <c r="B26" s="285"/>
      <c r="C26" s="286"/>
      <c r="D26" s="286">
        <v>1</v>
      </c>
      <c r="E26" s="290" t="s">
        <v>164</v>
      </c>
      <c r="F26" s="288">
        <v>276980000</v>
      </c>
      <c r="G26" s="288">
        <v>277407415</v>
      </c>
      <c r="H26" s="288">
        <f t="shared" ref="H26:H31" si="3">I26-G26</f>
        <v>164692</v>
      </c>
      <c r="I26" s="288">
        <v>277572107</v>
      </c>
      <c r="J26" s="288">
        <v>272063649</v>
      </c>
      <c r="L26" s="291"/>
      <c r="M26" s="291"/>
      <c r="N26" s="291"/>
      <c r="O26" s="291"/>
    </row>
    <row r="27" spans="1:15" x14ac:dyDescent="0.25">
      <c r="A27" s="821"/>
      <c r="B27" s="285"/>
      <c r="C27" s="286"/>
      <c r="D27" s="286">
        <v>2</v>
      </c>
      <c r="E27" s="290" t="s">
        <v>431</v>
      </c>
      <c r="F27" s="288">
        <v>60806000</v>
      </c>
      <c r="G27" s="288">
        <v>60969463</v>
      </c>
      <c r="H27" s="288">
        <f t="shared" si="3"/>
        <v>32114</v>
      </c>
      <c r="I27" s="288">
        <v>61001577</v>
      </c>
      <c r="J27" s="288">
        <v>59687506</v>
      </c>
      <c r="L27" s="291"/>
      <c r="M27" s="291"/>
      <c r="N27" s="291"/>
      <c r="O27" s="291"/>
    </row>
    <row r="28" spans="1:15" x14ac:dyDescent="0.25">
      <c r="A28" s="821"/>
      <c r="B28" s="285"/>
      <c r="C28" s="286"/>
      <c r="D28" s="286">
        <v>3</v>
      </c>
      <c r="E28" s="290" t="s">
        <v>428</v>
      </c>
      <c r="F28" s="288">
        <v>105519000</v>
      </c>
      <c r="G28" s="288">
        <v>104303054</v>
      </c>
      <c r="H28" s="288">
        <f t="shared" si="3"/>
        <v>1527860</v>
      </c>
      <c r="I28" s="288">
        <v>105830914</v>
      </c>
      <c r="J28" s="288">
        <v>105200913</v>
      </c>
      <c r="L28" s="291"/>
      <c r="M28" s="291"/>
      <c r="N28" s="291"/>
      <c r="O28" s="291"/>
    </row>
    <row r="29" spans="1:15" ht="15.75" hidden="1" customHeight="1" x14ac:dyDescent="0.25">
      <c r="A29" s="821"/>
      <c r="B29" s="285"/>
      <c r="C29" s="286"/>
      <c r="D29" s="286">
        <v>4</v>
      </c>
      <c r="E29" s="434" t="s">
        <v>132</v>
      </c>
      <c r="F29" s="288"/>
      <c r="G29" s="288">
        <v>0</v>
      </c>
      <c r="H29" s="288">
        <f t="shared" si="3"/>
        <v>0</v>
      </c>
      <c r="I29" s="288">
        <v>0</v>
      </c>
      <c r="J29" s="288">
        <f>SUM(I29:I29)</f>
        <v>0</v>
      </c>
      <c r="L29" s="291"/>
      <c r="M29" s="291"/>
      <c r="N29" s="291"/>
      <c r="O29" s="291"/>
    </row>
    <row r="30" spans="1:15" x14ac:dyDescent="0.25">
      <c r="A30" s="821"/>
      <c r="B30" s="285"/>
      <c r="C30" s="286"/>
      <c r="D30" s="286">
        <v>5</v>
      </c>
      <c r="E30" s="434" t="s">
        <v>134</v>
      </c>
      <c r="F30" s="288">
        <v>867373</v>
      </c>
      <c r="G30" s="288">
        <v>0</v>
      </c>
      <c r="H30" s="288">
        <f t="shared" si="3"/>
        <v>0</v>
      </c>
      <c r="I30" s="288">
        <v>0</v>
      </c>
      <c r="J30" s="288">
        <f>SUM(I30:I30)</f>
        <v>0</v>
      </c>
      <c r="L30" s="291"/>
      <c r="M30" s="291"/>
      <c r="N30" s="291"/>
      <c r="O30" s="291"/>
    </row>
    <row r="31" spans="1:15" x14ac:dyDescent="0.25">
      <c r="A31" s="821"/>
      <c r="B31" s="285"/>
      <c r="C31" s="286"/>
      <c r="D31" s="286">
        <v>6</v>
      </c>
      <c r="E31" s="434" t="s">
        <v>135</v>
      </c>
      <c r="F31" s="288">
        <v>4333000</v>
      </c>
      <c r="G31" s="288">
        <v>3133000</v>
      </c>
      <c r="H31" s="288">
        <f t="shared" si="3"/>
        <v>-1285347</v>
      </c>
      <c r="I31" s="288">
        <v>1847653</v>
      </c>
      <c r="J31" s="288">
        <v>1846258</v>
      </c>
      <c r="L31" s="291"/>
      <c r="M31" s="291"/>
      <c r="N31" s="291"/>
      <c r="O31" s="291"/>
    </row>
    <row r="32" spans="1:15" ht="15.75" hidden="1" customHeight="1" x14ac:dyDescent="0.25">
      <c r="A32" s="821"/>
      <c r="B32" s="285"/>
      <c r="C32" s="286"/>
      <c r="D32" s="286">
        <v>7</v>
      </c>
      <c r="E32" s="434" t="s">
        <v>137</v>
      </c>
      <c r="F32" s="288"/>
      <c r="G32" s="288">
        <v>0</v>
      </c>
      <c r="H32" s="288"/>
      <c r="I32" s="288">
        <v>0</v>
      </c>
      <c r="J32" s="288">
        <f>SUM(I32:I32)</f>
        <v>0</v>
      </c>
      <c r="L32" s="291"/>
      <c r="M32" s="291"/>
      <c r="N32" s="291"/>
      <c r="O32" s="291"/>
    </row>
    <row r="33" spans="1:15" ht="15.75" hidden="1" customHeight="1" x14ac:dyDescent="0.25">
      <c r="A33" s="821"/>
      <c r="B33" s="285"/>
      <c r="C33" s="286"/>
      <c r="D33" s="286">
        <v>8</v>
      </c>
      <c r="E33" s="434" t="s">
        <v>482</v>
      </c>
      <c r="F33" s="288"/>
      <c r="G33" s="288">
        <v>0</v>
      </c>
      <c r="H33" s="288"/>
      <c r="I33" s="288">
        <v>0</v>
      </c>
      <c r="J33" s="288">
        <f>SUM(I33:I33)</f>
        <v>0</v>
      </c>
      <c r="L33" s="291"/>
      <c r="M33" s="291"/>
      <c r="N33" s="291"/>
      <c r="O33" s="291"/>
    </row>
    <row r="34" spans="1:15" ht="15.75" hidden="1" customHeight="1" x14ac:dyDescent="0.25">
      <c r="A34" s="821"/>
      <c r="B34" s="285"/>
      <c r="C34" s="286"/>
      <c r="D34" s="286">
        <v>9</v>
      </c>
      <c r="E34" s="434" t="s">
        <v>294</v>
      </c>
      <c r="F34" s="288"/>
      <c r="G34" s="288">
        <v>0</v>
      </c>
      <c r="H34" s="288"/>
      <c r="I34" s="288">
        <v>0</v>
      </c>
      <c r="J34" s="288">
        <f>SUM(I34:I34)</f>
        <v>0</v>
      </c>
      <c r="L34" s="291"/>
      <c r="M34" s="291"/>
      <c r="N34" s="291"/>
      <c r="O34" s="291"/>
    </row>
    <row r="35" spans="1:15" ht="15.75" hidden="1" customHeight="1" x14ac:dyDescent="0.25">
      <c r="A35" s="821"/>
      <c r="B35" s="285"/>
      <c r="C35" s="286"/>
      <c r="D35" s="286">
        <v>10</v>
      </c>
      <c r="E35" s="290" t="s">
        <v>170</v>
      </c>
      <c r="F35" s="288"/>
      <c r="G35" s="288">
        <v>0</v>
      </c>
      <c r="H35" s="288"/>
      <c r="I35" s="288">
        <v>0</v>
      </c>
      <c r="J35" s="288">
        <f>SUM(I35:I35)</f>
        <v>0</v>
      </c>
      <c r="L35" s="291"/>
      <c r="M35" s="291"/>
      <c r="N35" s="291"/>
      <c r="O35" s="291"/>
    </row>
    <row r="36" spans="1:15" x14ac:dyDescent="0.25">
      <c r="A36" s="292"/>
      <c r="B36" s="293"/>
      <c r="C36" s="294"/>
      <c r="D36" s="294"/>
      <c r="E36" s="295" t="s">
        <v>432</v>
      </c>
      <c r="F36" s="296">
        <f>SUM(F26:F35,)</f>
        <v>448505373</v>
      </c>
      <c r="G36" s="296">
        <f t="shared" ref="G36:J36" si="4">SUM(G26:G35,)</f>
        <v>445812932</v>
      </c>
      <c r="H36" s="296">
        <f t="shared" si="4"/>
        <v>439319</v>
      </c>
      <c r="I36" s="296">
        <f t="shared" si="4"/>
        <v>446252251</v>
      </c>
      <c r="J36" s="296">
        <f t="shared" si="4"/>
        <v>438798326</v>
      </c>
      <c r="L36" s="291"/>
      <c r="M36" s="291"/>
      <c r="N36" s="291"/>
      <c r="O36" s="291"/>
    </row>
    <row r="37" spans="1:15" x14ac:dyDescent="0.25">
      <c r="A37" s="821"/>
      <c r="B37" s="289">
        <v>2</v>
      </c>
      <c r="C37" s="286"/>
      <c r="D37" s="286"/>
      <c r="E37" s="287" t="s">
        <v>249</v>
      </c>
      <c r="F37" s="288"/>
      <c r="G37" s="288">
        <v>0</v>
      </c>
      <c r="H37" s="288"/>
      <c r="I37" s="288">
        <v>0</v>
      </c>
      <c r="J37" s="288">
        <f>SUM(I37:I37)</f>
        <v>0</v>
      </c>
      <c r="L37" s="291"/>
      <c r="M37" s="291"/>
      <c r="N37" s="291"/>
      <c r="O37" s="291"/>
    </row>
    <row r="38" spans="1:15" x14ac:dyDescent="0.25">
      <c r="A38" s="821"/>
      <c r="B38" s="285"/>
      <c r="C38" s="286">
        <v>1</v>
      </c>
      <c r="D38" s="286"/>
      <c r="E38" s="290" t="s">
        <v>481</v>
      </c>
      <c r="F38" s="288"/>
      <c r="G38" s="288">
        <v>0</v>
      </c>
      <c r="H38" s="288">
        <f t="shared" ref="H38:H44" si="5">I38-G38</f>
        <v>0</v>
      </c>
      <c r="I38" s="288">
        <v>0</v>
      </c>
      <c r="J38" s="288">
        <f>SUM(I38:I38)</f>
        <v>0</v>
      </c>
      <c r="L38" s="291"/>
      <c r="M38" s="291"/>
      <c r="N38" s="291"/>
      <c r="O38" s="291"/>
    </row>
    <row r="39" spans="1:15" x14ac:dyDescent="0.25">
      <c r="A39" s="821"/>
      <c r="B39" s="285"/>
      <c r="C39" s="286"/>
      <c r="D39" s="286">
        <v>1</v>
      </c>
      <c r="E39" s="290" t="s">
        <v>164</v>
      </c>
      <c r="F39" s="288">
        <v>31031000</v>
      </c>
      <c r="G39" s="288">
        <v>33232134</v>
      </c>
      <c r="H39" s="288">
        <f t="shared" si="5"/>
        <v>719731</v>
      </c>
      <c r="I39" s="288">
        <v>33951865</v>
      </c>
      <c r="J39" s="288">
        <v>32254041</v>
      </c>
      <c r="L39" s="291"/>
      <c r="M39" s="291"/>
      <c r="N39" s="291"/>
      <c r="O39" s="291"/>
    </row>
    <row r="40" spans="1:15" x14ac:dyDescent="0.25">
      <c r="A40" s="821"/>
      <c r="B40" s="285"/>
      <c r="C40" s="286"/>
      <c r="D40" s="286">
        <v>2</v>
      </c>
      <c r="E40" s="290" t="s">
        <v>431</v>
      </c>
      <c r="F40" s="288">
        <v>6234000</v>
      </c>
      <c r="G40" s="288">
        <v>6995848</v>
      </c>
      <c r="H40" s="288">
        <f t="shared" si="5"/>
        <v>76462</v>
      </c>
      <c r="I40" s="288">
        <v>7072310</v>
      </c>
      <c r="J40" s="288">
        <v>6813443</v>
      </c>
      <c r="L40" s="291"/>
      <c r="M40" s="291"/>
      <c r="N40" s="291"/>
      <c r="O40" s="291"/>
    </row>
    <row r="41" spans="1:15" x14ac:dyDescent="0.25">
      <c r="A41" s="821"/>
      <c r="B41" s="285"/>
      <c r="C41" s="286"/>
      <c r="D41" s="286">
        <v>3</v>
      </c>
      <c r="E41" s="290" t="s">
        <v>428</v>
      </c>
      <c r="F41" s="288">
        <v>18159000</v>
      </c>
      <c r="G41" s="288">
        <v>31967490</v>
      </c>
      <c r="H41" s="288">
        <f t="shared" si="5"/>
        <v>-2377299</v>
      </c>
      <c r="I41" s="288">
        <v>29590191</v>
      </c>
      <c r="J41" s="288">
        <v>28239547</v>
      </c>
      <c r="L41" s="291"/>
      <c r="M41" s="291"/>
      <c r="N41" s="291"/>
      <c r="O41" s="291"/>
    </row>
    <row r="42" spans="1:15" ht="15.75" hidden="1" customHeight="1" x14ac:dyDescent="0.25">
      <c r="A42" s="821"/>
      <c r="B42" s="285"/>
      <c r="C42" s="286"/>
      <c r="D42" s="286">
        <v>4</v>
      </c>
      <c r="E42" s="434" t="s">
        <v>132</v>
      </c>
      <c r="F42" s="288"/>
      <c r="G42" s="288">
        <v>0</v>
      </c>
      <c r="H42" s="288">
        <f t="shared" si="5"/>
        <v>0</v>
      </c>
      <c r="I42" s="288">
        <v>0</v>
      </c>
      <c r="J42" s="288">
        <f>SUM(I42:I42)</f>
        <v>0</v>
      </c>
      <c r="L42" s="291"/>
      <c r="M42" s="291"/>
      <c r="N42" s="291"/>
      <c r="O42" s="291"/>
    </row>
    <row r="43" spans="1:15" x14ac:dyDescent="0.25">
      <c r="A43" s="821"/>
      <c r="B43" s="285"/>
      <c r="C43" s="286"/>
      <c r="D43" s="286">
        <v>5</v>
      </c>
      <c r="E43" s="434" t="s">
        <v>134</v>
      </c>
      <c r="F43" s="288">
        <v>1090379</v>
      </c>
      <c r="G43" s="288">
        <v>0</v>
      </c>
      <c r="H43" s="288">
        <f t="shared" si="5"/>
        <v>0</v>
      </c>
      <c r="I43" s="288">
        <v>0</v>
      </c>
      <c r="J43" s="288">
        <f>SUM(I43:I43)</f>
        <v>0</v>
      </c>
      <c r="L43" s="291"/>
      <c r="M43" s="291"/>
      <c r="N43" s="291"/>
      <c r="O43" s="291"/>
    </row>
    <row r="44" spans="1:15" ht="15.75" customHeight="1" x14ac:dyDescent="0.25">
      <c r="A44" s="821"/>
      <c r="B44" s="285"/>
      <c r="C44" s="286"/>
      <c r="D44" s="286">
        <v>6</v>
      </c>
      <c r="E44" s="434" t="s">
        <v>135</v>
      </c>
      <c r="F44" s="288"/>
      <c r="G44" s="288">
        <v>727000</v>
      </c>
      <c r="H44" s="288">
        <f t="shared" si="5"/>
        <v>0</v>
      </c>
      <c r="I44" s="288">
        <v>727000</v>
      </c>
      <c r="J44" s="288">
        <v>426575</v>
      </c>
      <c r="L44" s="291"/>
      <c r="M44" s="291"/>
      <c r="N44" s="291"/>
      <c r="O44" s="291"/>
    </row>
    <row r="45" spans="1:15" ht="15.75" hidden="1" customHeight="1" x14ac:dyDescent="0.25">
      <c r="A45" s="821"/>
      <c r="B45" s="285"/>
      <c r="C45" s="286"/>
      <c r="D45" s="286">
        <v>7</v>
      </c>
      <c r="E45" s="434" t="s">
        <v>137</v>
      </c>
      <c r="F45" s="288"/>
      <c r="G45" s="288">
        <v>0</v>
      </c>
      <c r="H45" s="288"/>
      <c r="I45" s="288">
        <v>0</v>
      </c>
      <c r="J45" s="288">
        <f>SUM(I45:I45)</f>
        <v>0</v>
      </c>
      <c r="L45" s="291"/>
      <c r="M45" s="291"/>
      <c r="N45" s="291"/>
      <c r="O45" s="291"/>
    </row>
    <row r="46" spans="1:15" ht="15.75" hidden="1" customHeight="1" x14ac:dyDescent="0.25">
      <c r="A46" s="821"/>
      <c r="B46" s="285"/>
      <c r="C46" s="286"/>
      <c r="D46" s="286">
        <v>8</v>
      </c>
      <c r="E46" s="434" t="s">
        <v>482</v>
      </c>
      <c r="F46" s="288"/>
      <c r="G46" s="288">
        <v>0</v>
      </c>
      <c r="H46" s="288"/>
      <c r="I46" s="288">
        <v>0</v>
      </c>
      <c r="J46" s="288">
        <f>SUM(I46:I46)</f>
        <v>0</v>
      </c>
      <c r="L46" s="291"/>
      <c r="M46" s="291"/>
      <c r="N46" s="291"/>
      <c r="O46" s="291"/>
    </row>
    <row r="47" spans="1:15" ht="15.75" hidden="1" customHeight="1" x14ac:dyDescent="0.25">
      <c r="A47" s="821"/>
      <c r="B47" s="285"/>
      <c r="C47" s="286"/>
      <c r="D47" s="286">
        <v>9</v>
      </c>
      <c r="E47" s="434" t="s">
        <v>294</v>
      </c>
      <c r="F47" s="288"/>
      <c r="G47" s="288">
        <v>0</v>
      </c>
      <c r="H47" s="288"/>
      <c r="I47" s="288">
        <v>0</v>
      </c>
      <c r="J47" s="288">
        <f>SUM(I47:I47)</f>
        <v>0</v>
      </c>
      <c r="L47" s="291"/>
      <c r="M47" s="291"/>
      <c r="N47" s="291"/>
      <c r="O47" s="291"/>
    </row>
    <row r="48" spans="1:15" ht="15.75" hidden="1" customHeight="1" x14ac:dyDescent="0.25">
      <c r="A48" s="299"/>
      <c r="B48" s="300"/>
      <c r="C48" s="300"/>
      <c r="D48" s="286">
        <v>10</v>
      </c>
      <c r="E48" s="301" t="s">
        <v>170</v>
      </c>
      <c r="F48" s="288"/>
      <c r="G48" s="288">
        <v>0</v>
      </c>
      <c r="H48" s="288"/>
      <c r="I48" s="288">
        <v>0</v>
      </c>
      <c r="J48" s="288">
        <f>SUM(I48:I48)</f>
        <v>0</v>
      </c>
      <c r="L48" s="291"/>
      <c r="M48" s="291"/>
      <c r="N48" s="291"/>
      <c r="O48" s="291"/>
    </row>
    <row r="49" spans="1:15" x14ac:dyDescent="0.25">
      <c r="A49" s="292"/>
      <c r="B49" s="293"/>
      <c r="C49" s="294"/>
      <c r="D49" s="294"/>
      <c r="E49" s="295" t="s">
        <v>433</v>
      </c>
      <c r="F49" s="296">
        <f>SUM(F39:F48)</f>
        <v>56514379</v>
      </c>
      <c r="G49" s="296">
        <f t="shared" ref="G49:J49" si="6">SUM(G39:G48)</f>
        <v>72922472</v>
      </c>
      <c r="H49" s="296">
        <f t="shared" si="6"/>
        <v>-1581106</v>
      </c>
      <c r="I49" s="296">
        <f t="shared" si="6"/>
        <v>71341366</v>
      </c>
      <c r="J49" s="296">
        <f t="shared" si="6"/>
        <v>67733606</v>
      </c>
      <c r="L49" s="291"/>
      <c r="M49" s="291"/>
      <c r="N49" s="291"/>
      <c r="O49" s="291"/>
    </row>
    <row r="50" spans="1:15" x14ac:dyDescent="0.25">
      <c r="A50" s="821"/>
      <c r="B50" s="289">
        <v>4</v>
      </c>
      <c r="C50" s="286"/>
      <c r="D50" s="286"/>
      <c r="E50" s="287" t="s">
        <v>434</v>
      </c>
      <c r="F50" s="288"/>
      <c r="G50" s="288">
        <v>0</v>
      </c>
      <c r="H50" s="288"/>
      <c r="I50" s="288">
        <v>0</v>
      </c>
      <c r="J50" s="288">
        <f>SUM(I50:I50)</f>
        <v>0</v>
      </c>
      <c r="L50" s="291"/>
      <c r="M50" s="291"/>
      <c r="N50" s="291"/>
      <c r="O50" s="291"/>
    </row>
    <row r="51" spans="1:15" x14ac:dyDescent="0.25">
      <c r="A51" s="821"/>
      <c r="B51" s="285"/>
      <c r="C51" s="286">
        <v>1</v>
      </c>
      <c r="D51" s="286"/>
      <c r="E51" s="290" t="s">
        <v>481</v>
      </c>
      <c r="F51" s="288"/>
      <c r="G51" s="288">
        <v>0</v>
      </c>
      <c r="H51" s="288"/>
      <c r="I51" s="288">
        <v>0</v>
      </c>
      <c r="J51" s="288">
        <f>SUM(I51:I51)</f>
        <v>0</v>
      </c>
      <c r="L51" s="291"/>
      <c r="M51" s="291"/>
      <c r="N51" s="291"/>
      <c r="O51" s="291"/>
    </row>
    <row r="52" spans="1:15" x14ac:dyDescent="0.25">
      <c r="A52" s="821"/>
      <c r="B52" s="285"/>
      <c r="C52" s="286"/>
      <c r="D52" s="286">
        <v>1</v>
      </c>
      <c r="E52" s="290" t="s">
        <v>435</v>
      </c>
      <c r="F52" s="288">
        <v>15205000</v>
      </c>
      <c r="G52" s="288">
        <v>16751931</v>
      </c>
      <c r="H52" s="288">
        <f t="shared" ref="H52:H57" si="7">I52-G52</f>
        <v>324406</v>
      </c>
      <c r="I52" s="288">
        <v>17076337</v>
      </c>
      <c r="J52" s="288">
        <v>16674435</v>
      </c>
      <c r="L52" s="291"/>
      <c r="M52" s="291"/>
      <c r="N52" s="291"/>
      <c r="O52" s="291"/>
    </row>
    <row r="53" spans="1:15" x14ac:dyDescent="0.25">
      <c r="A53" s="821"/>
      <c r="B53" s="285"/>
      <c r="C53" s="286"/>
      <c r="D53" s="286">
        <v>2</v>
      </c>
      <c r="E53" s="290" t="s">
        <v>431</v>
      </c>
      <c r="F53" s="288">
        <v>2981000</v>
      </c>
      <c r="G53" s="288">
        <v>3368447</v>
      </c>
      <c r="H53" s="288">
        <f t="shared" si="7"/>
        <v>43762</v>
      </c>
      <c r="I53" s="288">
        <v>3412209</v>
      </c>
      <c r="J53" s="288">
        <v>3389979</v>
      </c>
      <c r="L53" s="291"/>
      <c r="M53" s="291"/>
      <c r="N53" s="291"/>
      <c r="O53" s="291"/>
    </row>
    <row r="54" spans="1:15" x14ac:dyDescent="0.25">
      <c r="A54" s="821"/>
      <c r="B54" s="285"/>
      <c r="C54" s="286"/>
      <c r="D54" s="286">
        <v>3</v>
      </c>
      <c r="E54" s="290" t="s">
        <v>436</v>
      </c>
      <c r="F54" s="288">
        <v>7048000</v>
      </c>
      <c r="G54" s="288">
        <v>6885036</v>
      </c>
      <c r="H54" s="288">
        <f t="shared" si="7"/>
        <v>-100000</v>
      </c>
      <c r="I54" s="288">
        <v>6785036</v>
      </c>
      <c r="J54" s="288">
        <v>6219809</v>
      </c>
      <c r="L54" s="291"/>
      <c r="M54" s="291"/>
      <c r="N54" s="291"/>
      <c r="O54" s="291"/>
    </row>
    <row r="55" spans="1:15" ht="15.75" hidden="1" customHeight="1" x14ac:dyDescent="0.25">
      <c r="A55" s="821"/>
      <c r="B55" s="285"/>
      <c r="C55" s="286"/>
      <c r="D55" s="286">
        <v>4</v>
      </c>
      <c r="E55" s="434" t="s">
        <v>132</v>
      </c>
      <c r="F55" s="288"/>
      <c r="G55" s="288">
        <v>0</v>
      </c>
      <c r="H55" s="288">
        <f t="shared" si="7"/>
        <v>0</v>
      </c>
      <c r="I55" s="288">
        <v>0</v>
      </c>
      <c r="J55" s="288">
        <f>SUM(I55:I55)</f>
        <v>0</v>
      </c>
      <c r="L55" s="291"/>
      <c r="M55" s="291"/>
      <c r="N55" s="291"/>
      <c r="O55" s="291"/>
    </row>
    <row r="56" spans="1:15" x14ac:dyDescent="0.25">
      <c r="A56" s="821"/>
      <c r="B56" s="285"/>
      <c r="C56" s="286"/>
      <c r="D56" s="286">
        <v>5</v>
      </c>
      <c r="E56" s="434" t="s">
        <v>134</v>
      </c>
      <c r="F56" s="288">
        <v>465503</v>
      </c>
      <c r="G56" s="288">
        <v>0</v>
      </c>
      <c r="H56" s="288">
        <f t="shared" si="7"/>
        <v>0</v>
      </c>
      <c r="I56" s="288">
        <v>0</v>
      </c>
      <c r="J56" s="288">
        <f>SUM(I56:I56)</f>
        <v>0</v>
      </c>
      <c r="L56" s="291"/>
      <c r="M56" s="291"/>
      <c r="N56" s="291"/>
      <c r="O56" s="291"/>
    </row>
    <row r="57" spans="1:15" x14ac:dyDescent="0.25">
      <c r="A57" s="821"/>
      <c r="B57" s="285"/>
      <c r="C57" s="286"/>
      <c r="D57" s="286">
        <v>6</v>
      </c>
      <c r="E57" s="434" t="s">
        <v>135</v>
      </c>
      <c r="F57" s="288">
        <v>2227000</v>
      </c>
      <c r="G57" s="288">
        <v>3759051</v>
      </c>
      <c r="H57" s="288">
        <f t="shared" si="7"/>
        <v>0</v>
      </c>
      <c r="I57" s="288">
        <v>3759051</v>
      </c>
      <c r="J57" s="288">
        <v>3124548</v>
      </c>
      <c r="L57" s="291"/>
      <c r="M57" s="291"/>
      <c r="N57" s="291"/>
      <c r="O57" s="291"/>
    </row>
    <row r="58" spans="1:15" ht="15.75" hidden="1" customHeight="1" x14ac:dyDescent="0.25">
      <c r="A58" s="821"/>
      <c r="B58" s="285"/>
      <c r="C58" s="286"/>
      <c r="D58" s="286">
        <v>7</v>
      </c>
      <c r="E58" s="434" t="s">
        <v>137</v>
      </c>
      <c r="F58" s="288"/>
      <c r="G58" s="288">
        <v>0</v>
      </c>
      <c r="H58" s="288"/>
      <c r="I58" s="288">
        <v>0</v>
      </c>
      <c r="J58" s="288">
        <f>SUM(I58:I58)</f>
        <v>0</v>
      </c>
      <c r="L58" s="291"/>
      <c r="M58" s="291"/>
      <c r="N58" s="291"/>
      <c r="O58" s="291"/>
    </row>
    <row r="59" spans="1:15" ht="15.75" hidden="1" customHeight="1" x14ac:dyDescent="0.25">
      <c r="A59" s="821"/>
      <c r="B59" s="285"/>
      <c r="C59" s="286"/>
      <c r="D59" s="286">
        <v>8</v>
      </c>
      <c r="E59" s="434" t="s">
        <v>482</v>
      </c>
      <c r="F59" s="288"/>
      <c r="G59" s="288">
        <v>0</v>
      </c>
      <c r="H59" s="288"/>
      <c r="I59" s="288">
        <v>0</v>
      </c>
      <c r="J59" s="288">
        <f>SUM(I59:I59)</f>
        <v>0</v>
      </c>
      <c r="L59" s="291"/>
      <c r="M59" s="291"/>
      <c r="N59" s="291"/>
      <c r="O59" s="291"/>
    </row>
    <row r="60" spans="1:15" ht="15.75" hidden="1" customHeight="1" x14ac:dyDescent="0.25">
      <c r="A60" s="821"/>
      <c r="B60" s="285"/>
      <c r="C60" s="286"/>
      <c r="D60" s="286">
        <v>9</v>
      </c>
      <c r="E60" s="434" t="s">
        <v>294</v>
      </c>
      <c r="F60" s="288"/>
      <c r="G60" s="288">
        <v>0</v>
      </c>
      <c r="H60" s="288"/>
      <c r="I60" s="288">
        <v>0</v>
      </c>
      <c r="J60" s="288">
        <f>SUM(I60:I60)</f>
        <v>0</v>
      </c>
      <c r="L60" s="291"/>
      <c r="M60" s="291"/>
      <c r="N60" s="291"/>
      <c r="O60" s="291"/>
    </row>
    <row r="61" spans="1:15" ht="15.75" hidden="1" customHeight="1" x14ac:dyDescent="0.25">
      <c r="A61" s="821"/>
      <c r="B61" s="285"/>
      <c r="C61" s="286"/>
      <c r="D61" s="286">
        <v>10</v>
      </c>
      <c r="E61" s="290" t="s">
        <v>291</v>
      </c>
      <c r="F61" s="288"/>
      <c r="G61" s="288">
        <v>0</v>
      </c>
      <c r="H61" s="288"/>
      <c r="I61" s="288">
        <v>0</v>
      </c>
      <c r="J61" s="288">
        <f>SUM(I61:I61)</f>
        <v>0</v>
      </c>
      <c r="L61" s="291"/>
      <c r="M61" s="291"/>
      <c r="N61" s="291"/>
      <c r="O61" s="291"/>
    </row>
    <row r="62" spans="1:15" x14ac:dyDescent="0.25">
      <c r="A62" s="292"/>
      <c r="B62" s="293"/>
      <c r="C62" s="294"/>
      <c r="D62" s="294"/>
      <c r="E62" s="295" t="s">
        <v>437</v>
      </c>
      <c r="F62" s="296">
        <f>SUM(F52:F61)</f>
        <v>27926503</v>
      </c>
      <c r="G62" s="296">
        <f t="shared" ref="G62:J62" si="8">SUM(G52:G61)</f>
        <v>30764465</v>
      </c>
      <c r="H62" s="296">
        <f t="shared" si="8"/>
        <v>268168</v>
      </c>
      <c r="I62" s="296">
        <f t="shared" si="8"/>
        <v>31032633</v>
      </c>
      <c r="J62" s="296">
        <f t="shared" si="8"/>
        <v>29408771</v>
      </c>
      <c r="L62" s="291"/>
      <c r="M62" s="291"/>
      <c r="N62" s="291"/>
      <c r="O62" s="291"/>
    </row>
    <row r="63" spans="1:15" x14ac:dyDescent="0.25">
      <c r="A63" s="821"/>
      <c r="B63" s="289">
        <v>5</v>
      </c>
      <c r="C63" s="286"/>
      <c r="D63" s="286"/>
      <c r="E63" s="287" t="s">
        <v>251</v>
      </c>
      <c r="F63" s="288"/>
      <c r="G63" s="288">
        <v>0</v>
      </c>
      <c r="H63" s="288"/>
      <c r="I63" s="288">
        <v>0</v>
      </c>
      <c r="J63" s="288">
        <f>SUM(I63:I63)</f>
        <v>0</v>
      </c>
      <c r="L63" s="291"/>
      <c r="M63" s="291"/>
      <c r="N63" s="291"/>
      <c r="O63" s="291"/>
    </row>
    <row r="64" spans="1:15" x14ac:dyDescent="0.25">
      <c r="A64" s="821"/>
      <c r="B64" s="285"/>
      <c r="C64" s="286">
        <v>1</v>
      </c>
      <c r="D64" s="286"/>
      <c r="E64" s="290" t="s">
        <v>481</v>
      </c>
      <c r="F64" s="288"/>
      <c r="G64" s="288">
        <v>0</v>
      </c>
      <c r="H64" s="288"/>
      <c r="I64" s="288">
        <v>0</v>
      </c>
      <c r="J64" s="288">
        <f>SUM(I64:I64)</f>
        <v>0</v>
      </c>
      <c r="L64" s="291"/>
      <c r="M64" s="291"/>
      <c r="N64" s="291"/>
      <c r="O64" s="291"/>
    </row>
    <row r="65" spans="1:15" x14ac:dyDescent="0.25">
      <c r="A65" s="821"/>
      <c r="B65" s="285"/>
      <c r="C65" s="286"/>
      <c r="D65" s="286">
        <v>1</v>
      </c>
      <c r="E65" s="290" t="s">
        <v>164</v>
      </c>
      <c r="F65" s="288">
        <v>8632000</v>
      </c>
      <c r="G65" s="288">
        <v>9377093</v>
      </c>
      <c r="H65" s="288">
        <f t="shared" ref="H65:H70" si="9">I65-G65</f>
        <v>160601</v>
      </c>
      <c r="I65" s="288">
        <v>9537694</v>
      </c>
      <c r="J65" s="288">
        <v>9053623</v>
      </c>
      <c r="L65" s="291"/>
      <c r="M65" s="291"/>
      <c r="N65" s="291"/>
      <c r="O65" s="291"/>
    </row>
    <row r="66" spans="1:15" x14ac:dyDescent="0.25">
      <c r="A66" s="821"/>
      <c r="B66" s="285"/>
      <c r="C66" s="286"/>
      <c r="D66" s="286">
        <v>2</v>
      </c>
      <c r="E66" s="290" t="s">
        <v>431</v>
      </c>
      <c r="F66" s="288">
        <v>1725000</v>
      </c>
      <c r="G66" s="288">
        <v>1870293</v>
      </c>
      <c r="H66" s="288">
        <f t="shared" si="9"/>
        <v>31320</v>
      </c>
      <c r="I66" s="288">
        <v>1901613</v>
      </c>
      <c r="J66" s="288">
        <v>1791762</v>
      </c>
      <c r="L66" s="291"/>
      <c r="M66" s="291"/>
      <c r="N66" s="291"/>
      <c r="O66" s="291"/>
    </row>
    <row r="67" spans="1:15" x14ac:dyDescent="0.25">
      <c r="A67" s="821"/>
      <c r="B67" s="285"/>
      <c r="C67" s="286"/>
      <c r="D67" s="286">
        <v>3</v>
      </c>
      <c r="E67" s="290" t="s">
        <v>428</v>
      </c>
      <c r="F67" s="288">
        <v>3179000</v>
      </c>
      <c r="G67" s="288">
        <v>3539199</v>
      </c>
      <c r="H67" s="288">
        <f t="shared" si="9"/>
        <v>20000</v>
      </c>
      <c r="I67" s="288">
        <v>3559199</v>
      </c>
      <c r="J67" s="288">
        <v>3178759</v>
      </c>
      <c r="L67" s="291"/>
      <c r="M67" s="291"/>
      <c r="N67" s="291"/>
      <c r="O67" s="291"/>
    </row>
    <row r="68" spans="1:15" ht="15.75" hidden="1" customHeight="1" x14ac:dyDescent="0.25">
      <c r="A68" s="821"/>
      <c r="B68" s="285"/>
      <c r="C68" s="286"/>
      <c r="D68" s="286">
        <v>4</v>
      </c>
      <c r="E68" s="434" t="s">
        <v>132</v>
      </c>
      <c r="F68" s="288"/>
      <c r="G68" s="288">
        <v>0</v>
      </c>
      <c r="H68" s="288">
        <f t="shared" si="9"/>
        <v>0</v>
      </c>
      <c r="I68" s="288">
        <v>0</v>
      </c>
      <c r="J68" s="288">
        <f>SUM(I68:I68)</f>
        <v>0</v>
      </c>
      <c r="L68" s="291"/>
      <c r="M68" s="291"/>
      <c r="N68" s="291"/>
      <c r="O68" s="291"/>
    </row>
    <row r="69" spans="1:15" x14ac:dyDescent="0.25">
      <c r="A69" s="821"/>
      <c r="B69" s="285"/>
      <c r="C69" s="286"/>
      <c r="D69" s="286">
        <v>5</v>
      </c>
      <c r="E69" s="434" t="s">
        <v>134</v>
      </c>
      <c r="F69" s="288">
        <v>350199</v>
      </c>
      <c r="G69" s="288">
        <v>0</v>
      </c>
      <c r="H69" s="288">
        <f t="shared" si="9"/>
        <v>400000</v>
      </c>
      <c r="I69" s="288">
        <v>400000</v>
      </c>
      <c r="J69" s="288">
        <v>400000</v>
      </c>
      <c r="L69" s="291"/>
      <c r="M69" s="291"/>
      <c r="N69" s="291"/>
      <c r="O69" s="291"/>
    </row>
    <row r="70" spans="1:15" x14ac:dyDescent="0.25">
      <c r="A70" s="821"/>
      <c r="B70" s="285"/>
      <c r="C70" s="286"/>
      <c r="D70" s="286">
        <v>6</v>
      </c>
      <c r="E70" s="434" t="s">
        <v>135</v>
      </c>
      <c r="F70" s="288">
        <v>150000</v>
      </c>
      <c r="G70" s="288">
        <v>150000</v>
      </c>
      <c r="H70" s="288">
        <f t="shared" si="9"/>
        <v>0</v>
      </c>
      <c r="I70" s="288">
        <v>150000</v>
      </c>
      <c r="J70" s="288">
        <v>148715</v>
      </c>
      <c r="L70" s="291"/>
      <c r="M70" s="291"/>
      <c r="N70" s="291"/>
      <c r="O70" s="291"/>
    </row>
    <row r="71" spans="1:15" ht="15.75" hidden="1" customHeight="1" x14ac:dyDescent="0.25">
      <c r="A71" s="821"/>
      <c r="B71" s="285"/>
      <c r="C71" s="286"/>
      <c r="D71" s="286">
        <v>7</v>
      </c>
      <c r="E71" s="434" t="s">
        <v>137</v>
      </c>
      <c r="F71" s="288"/>
      <c r="G71" s="288">
        <v>0</v>
      </c>
      <c r="H71" s="288"/>
      <c r="I71" s="288">
        <v>0</v>
      </c>
      <c r="J71" s="288">
        <f>SUM(I71:I71)</f>
        <v>0</v>
      </c>
      <c r="L71" s="291"/>
      <c r="M71" s="291"/>
      <c r="N71" s="291"/>
      <c r="O71" s="291"/>
    </row>
    <row r="72" spans="1:15" ht="15.75" hidden="1" customHeight="1" x14ac:dyDescent="0.25">
      <c r="A72" s="821"/>
      <c r="B72" s="285"/>
      <c r="C72" s="286"/>
      <c r="D72" s="286">
        <v>8</v>
      </c>
      <c r="E72" s="434" t="s">
        <v>482</v>
      </c>
      <c r="F72" s="288"/>
      <c r="G72" s="288">
        <v>0</v>
      </c>
      <c r="H72" s="288"/>
      <c r="I72" s="288">
        <v>0</v>
      </c>
      <c r="J72" s="288">
        <f>SUM(I72:I72)</f>
        <v>0</v>
      </c>
      <c r="L72" s="291"/>
      <c r="M72" s="291"/>
      <c r="N72" s="291"/>
      <c r="O72" s="291"/>
    </row>
    <row r="73" spans="1:15" ht="15.75" hidden="1" customHeight="1" x14ac:dyDescent="0.25">
      <c r="A73" s="821"/>
      <c r="B73" s="285"/>
      <c r="C73" s="286"/>
      <c r="D73" s="286">
        <v>9</v>
      </c>
      <c r="E73" s="434" t="s">
        <v>294</v>
      </c>
      <c r="F73" s="288"/>
      <c r="G73" s="288">
        <v>0</v>
      </c>
      <c r="H73" s="288"/>
      <c r="I73" s="288">
        <v>0</v>
      </c>
      <c r="J73" s="288">
        <f>SUM(I73:I73)</f>
        <v>0</v>
      </c>
      <c r="L73" s="291"/>
      <c r="M73" s="291"/>
      <c r="N73" s="291"/>
      <c r="O73" s="291"/>
    </row>
    <row r="74" spans="1:15" ht="15.75" hidden="1" customHeight="1" x14ac:dyDescent="0.25">
      <c r="A74" s="821"/>
      <c r="B74" s="285"/>
      <c r="C74" s="286"/>
      <c r="D74" s="286">
        <v>10</v>
      </c>
      <c r="E74" s="290" t="s">
        <v>291</v>
      </c>
      <c r="F74" s="288"/>
      <c r="G74" s="288">
        <v>0</v>
      </c>
      <c r="H74" s="288"/>
      <c r="I74" s="288">
        <v>0</v>
      </c>
      <c r="J74" s="288">
        <f>SUM(I74:I74)</f>
        <v>0</v>
      </c>
      <c r="L74" s="291"/>
      <c r="M74" s="291"/>
      <c r="N74" s="291"/>
      <c r="O74" s="291"/>
    </row>
    <row r="75" spans="1:15" x14ac:dyDescent="0.25">
      <c r="A75" s="292"/>
      <c r="B75" s="293"/>
      <c r="C75" s="294"/>
      <c r="D75" s="294"/>
      <c r="E75" s="295" t="s">
        <v>438</v>
      </c>
      <c r="F75" s="296">
        <f>SUM(F65:F74)</f>
        <v>14036199</v>
      </c>
      <c r="G75" s="296">
        <f t="shared" ref="G75:J75" si="10">SUM(G65:G74)</f>
        <v>14936585</v>
      </c>
      <c r="H75" s="296">
        <f t="shared" si="10"/>
        <v>611921</v>
      </c>
      <c r="I75" s="296">
        <f t="shared" si="10"/>
        <v>15548506</v>
      </c>
      <c r="J75" s="296">
        <f t="shared" si="10"/>
        <v>14572859</v>
      </c>
      <c r="L75" s="291"/>
      <c r="M75" s="291"/>
      <c r="N75" s="291"/>
      <c r="O75" s="291"/>
    </row>
    <row r="76" spans="1:15" x14ac:dyDescent="0.25">
      <c r="A76" s="821"/>
      <c r="B76" s="289"/>
      <c r="C76" s="286"/>
      <c r="D76" s="286"/>
      <c r="E76" s="287" t="s">
        <v>726</v>
      </c>
      <c r="F76" s="288"/>
      <c r="G76" s="288">
        <v>0</v>
      </c>
      <c r="H76" s="288"/>
      <c r="I76" s="288">
        <v>0</v>
      </c>
      <c r="J76" s="288">
        <f>SUM(I76:I76)</f>
        <v>0</v>
      </c>
      <c r="L76" s="291"/>
      <c r="M76" s="291"/>
      <c r="N76" s="291"/>
      <c r="O76" s="291"/>
    </row>
    <row r="77" spans="1:15" x14ac:dyDescent="0.25">
      <c r="A77" s="821"/>
      <c r="B77" s="285"/>
      <c r="C77" s="286">
        <v>1</v>
      </c>
      <c r="D77" s="286"/>
      <c r="E77" s="290" t="s">
        <v>481</v>
      </c>
      <c r="F77" s="288"/>
      <c r="G77" s="288">
        <v>0</v>
      </c>
      <c r="H77" s="288">
        <f t="shared" ref="H77:H83" si="11">I77-G77</f>
        <v>0</v>
      </c>
      <c r="I77" s="288">
        <v>0</v>
      </c>
      <c r="J77" s="288">
        <f>SUM(I77:I77)</f>
        <v>0</v>
      </c>
      <c r="L77" s="291"/>
      <c r="M77" s="291"/>
      <c r="N77" s="291"/>
      <c r="O77" s="291"/>
    </row>
    <row r="78" spans="1:15" x14ac:dyDescent="0.25">
      <c r="A78" s="821"/>
      <c r="B78" s="285"/>
      <c r="C78" s="286"/>
      <c r="D78" s="286">
        <v>1</v>
      </c>
      <c r="E78" s="290" t="s">
        <v>164</v>
      </c>
      <c r="F78" s="288"/>
      <c r="G78" s="288">
        <v>15134500</v>
      </c>
      <c r="H78" s="288">
        <f t="shared" si="11"/>
        <v>55400</v>
      </c>
      <c r="I78" s="288">
        <v>15189900</v>
      </c>
      <c r="J78" s="288">
        <v>13440591</v>
      </c>
      <c r="L78" s="291"/>
      <c r="M78" s="291"/>
      <c r="N78" s="291"/>
      <c r="O78" s="291"/>
    </row>
    <row r="79" spans="1:15" x14ac:dyDescent="0.25">
      <c r="A79" s="821"/>
      <c r="B79" s="285"/>
      <c r="C79" s="286"/>
      <c r="D79" s="286">
        <v>2</v>
      </c>
      <c r="E79" s="290" t="s">
        <v>427</v>
      </c>
      <c r="F79" s="288"/>
      <c r="G79" s="288">
        <v>3162007</v>
      </c>
      <c r="H79" s="288">
        <f t="shared" si="11"/>
        <v>10802</v>
      </c>
      <c r="I79" s="288">
        <v>3172809</v>
      </c>
      <c r="J79" s="288">
        <v>2765201</v>
      </c>
      <c r="L79" s="291"/>
      <c r="M79" s="291"/>
      <c r="N79" s="291"/>
      <c r="O79" s="291"/>
    </row>
    <row r="80" spans="1:15" x14ac:dyDescent="0.25">
      <c r="A80" s="821"/>
      <c r="B80" s="285"/>
      <c r="C80" s="286"/>
      <c r="D80" s="286">
        <v>3</v>
      </c>
      <c r="E80" s="290" t="s">
        <v>428</v>
      </c>
      <c r="F80" s="288"/>
      <c r="G80" s="288">
        <v>20670715</v>
      </c>
      <c r="H80" s="288">
        <f t="shared" si="11"/>
        <v>0</v>
      </c>
      <c r="I80" s="288">
        <v>20670715</v>
      </c>
      <c r="J80" s="288">
        <v>19883869</v>
      </c>
      <c r="L80" s="291"/>
      <c r="M80" s="291"/>
      <c r="N80" s="291"/>
      <c r="O80" s="291"/>
    </row>
    <row r="81" spans="1:15" ht="15.75" hidden="1" customHeight="1" x14ac:dyDescent="0.25">
      <c r="A81" s="821"/>
      <c r="B81" s="285"/>
      <c r="C81" s="286"/>
      <c r="D81" s="286">
        <v>4</v>
      </c>
      <c r="E81" s="434" t="s">
        <v>132</v>
      </c>
      <c r="F81" s="288"/>
      <c r="G81" s="288">
        <v>0</v>
      </c>
      <c r="H81" s="288">
        <f t="shared" si="11"/>
        <v>0</v>
      </c>
      <c r="I81" s="288">
        <v>0</v>
      </c>
      <c r="J81" s="288">
        <f>SUM(I81:I81)</f>
        <v>0</v>
      </c>
      <c r="L81" s="291"/>
      <c r="M81" s="291"/>
      <c r="N81" s="291"/>
      <c r="O81" s="291"/>
    </row>
    <row r="82" spans="1:15" ht="15.75" hidden="1" customHeight="1" x14ac:dyDescent="0.25">
      <c r="A82" s="821"/>
      <c r="B82" s="285"/>
      <c r="C82" s="286"/>
      <c r="D82" s="286">
        <v>5</v>
      </c>
      <c r="E82" s="434" t="s">
        <v>134</v>
      </c>
      <c r="F82" s="288"/>
      <c r="G82" s="288">
        <v>0</v>
      </c>
      <c r="H82" s="288">
        <f t="shared" si="11"/>
        <v>0</v>
      </c>
      <c r="I82" s="288">
        <v>0</v>
      </c>
      <c r="J82" s="288">
        <f>SUM(I82:I82)</f>
        <v>0</v>
      </c>
      <c r="L82" s="291"/>
      <c r="M82" s="291"/>
      <c r="N82" s="291"/>
      <c r="O82" s="291"/>
    </row>
    <row r="83" spans="1:15" x14ac:dyDescent="0.25">
      <c r="A83" s="821"/>
      <c r="B83" s="285"/>
      <c r="C83" s="286"/>
      <c r="D83" s="286">
        <v>6</v>
      </c>
      <c r="E83" s="434" t="s">
        <v>135</v>
      </c>
      <c r="F83" s="288"/>
      <c r="G83" s="288">
        <v>7527000</v>
      </c>
      <c r="H83" s="288">
        <f t="shared" si="11"/>
        <v>0</v>
      </c>
      <c r="I83" s="288">
        <v>7527000</v>
      </c>
      <c r="J83" s="288">
        <v>3500340</v>
      </c>
      <c r="L83" s="291"/>
      <c r="M83" s="291"/>
      <c r="N83" s="291"/>
      <c r="O83" s="291"/>
    </row>
    <row r="84" spans="1:15" ht="15.75" hidden="1" customHeight="1" x14ac:dyDescent="0.25">
      <c r="A84" s="821"/>
      <c r="B84" s="285"/>
      <c r="C84" s="286"/>
      <c r="D84" s="286">
        <v>7</v>
      </c>
      <c r="E84" s="434" t="s">
        <v>137</v>
      </c>
      <c r="F84" s="288"/>
      <c r="G84" s="288">
        <v>0</v>
      </c>
      <c r="H84" s="288">
        <f>I84-F84</f>
        <v>0</v>
      </c>
      <c r="I84" s="288">
        <v>0</v>
      </c>
      <c r="J84" s="288">
        <f>SUM(I84:I84)</f>
        <v>0</v>
      </c>
      <c r="L84" s="291"/>
      <c r="M84" s="291"/>
      <c r="N84" s="291"/>
      <c r="O84" s="291"/>
    </row>
    <row r="85" spans="1:15" ht="15.75" hidden="1" customHeight="1" x14ac:dyDescent="0.25">
      <c r="A85" s="821"/>
      <c r="B85" s="285"/>
      <c r="C85" s="286"/>
      <c r="D85" s="286">
        <v>8</v>
      </c>
      <c r="E85" s="434" t="s">
        <v>482</v>
      </c>
      <c r="F85" s="288"/>
      <c r="G85" s="288">
        <v>0</v>
      </c>
      <c r="H85" s="288">
        <f>I85-F85</f>
        <v>0</v>
      </c>
      <c r="I85" s="288">
        <v>0</v>
      </c>
      <c r="J85" s="288">
        <f>SUM(I85:I85)</f>
        <v>0</v>
      </c>
      <c r="L85" s="291"/>
      <c r="M85" s="291"/>
      <c r="N85" s="291"/>
      <c r="O85" s="291"/>
    </row>
    <row r="86" spans="1:15" ht="15.75" hidden="1" customHeight="1" x14ac:dyDescent="0.25">
      <c r="A86" s="821"/>
      <c r="B86" s="285"/>
      <c r="C86" s="286"/>
      <c r="D86" s="286">
        <v>9</v>
      </c>
      <c r="E86" s="434" t="s">
        <v>294</v>
      </c>
      <c r="F86" s="288"/>
      <c r="G86" s="288">
        <v>0</v>
      </c>
      <c r="H86" s="288">
        <f>I86-F86</f>
        <v>0</v>
      </c>
      <c r="I86" s="288">
        <v>0</v>
      </c>
      <c r="J86" s="288">
        <f>SUM(I86:I86)</f>
        <v>0</v>
      </c>
      <c r="L86" s="291"/>
      <c r="M86" s="291"/>
      <c r="N86" s="291"/>
      <c r="O86" s="291"/>
    </row>
    <row r="87" spans="1:15" ht="15.75" hidden="1" customHeight="1" x14ac:dyDescent="0.25">
      <c r="A87" s="821"/>
      <c r="B87" s="285"/>
      <c r="C87" s="286"/>
      <c r="D87" s="286">
        <v>10</v>
      </c>
      <c r="E87" s="290" t="s">
        <v>170</v>
      </c>
      <c r="F87" s="288"/>
      <c r="G87" s="288">
        <v>0</v>
      </c>
      <c r="H87" s="288">
        <f>I87-F87</f>
        <v>0</v>
      </c>
      <c r="I87" s="288">
        <v>0</v>
      </c>
      <c r="J87" s="288">
        <f>SUM(I87:I87)</f>
        <v>0</v>
      </c>
      <c r="L87" s="291"/>
      <c r="M87" s="291"/>
      <c r="N87" s="291"/>
      <c r="O87" s="291"/>
    </row>
    <row r="88" spans="1:15" ht="16.5" thickBot="1" x14ac:dyDescent="0.3">
      <c r="A88" s="292"/>
      <c r="B88" s="293"/>
      <c r="C88" s="294"/>
      <c r="D88" s="294"/>
      <c r="E88" s="295" t="s">
        <v>429</v>
      </c>
      <c r="F88" s="296">
        <f>SUM(F78:F87)</f>
        <v>0</v>
      </c>
      <c r="G88" s="296">
        <f t="shared" ref="G88:J88" si="12">SUM(G78:G87)</f>
        <v>46494222</v>
      </c>
      <c r="H88" s="296">
        <f t="shared" si="12"/>
        <v>66202</v>
      </c>
      <c r="I88" s="296">
        <f t="shared" si="12"/>
        <v>46560424</v>
      </c>
      <c r="J88" s="296">
        <f t="shared" si="12"/>
        <v>39590001</v>
      </c>
      <c r="L88" s="291"/>
      <c r="M88" s="291"/>
      <c r="N88" s="291"/>
      <c r="O88" s="291"/>
    </row>
    <row r="89" spans="1:15" ht="16.5" thickBot="1" x14ac:dyDescent="0.3">
      <c r="A89" s="307"/>
      <c r="B89" s="308"/>
      <c r="C89" s="308"/>
      <c r="D89" s="308"/>
      <c r="E89" s="309" t="s">
        <v>439</v>
      </c>
      <c r="F89" s="310">
        <f>F75+F62+F49+F36+F23+F88</f>
        <v>662419056</v>
      </c>
      <c r="G89" s="310">
        <f t="shared" ref="G89:J89" si="13">G75+G62+G49+G36+G23+G88</f>
        <v>721727065</v>
      </c>
      <c r="H89" s="310">
        <f t="shared" si="13"/>
        <v>-125232</v>
      </c>
      <c r="I89" s="310">
        <f t="shared" si="13"/>
        <v>721601833</v>
      </c>
      <c r="J89" s="310">
        <f t="shared" si="13"/>
        <v>697796007</v>
      </c>
      <c r="L89" s="291"/>
      <c r="M89" s="291"/>
      <c r="N89" s="291"/>
      <c r="O89" s="291"/>
    </row>
    <row r="90" spans="1:15" x14ac:dyDescent="0.25">
      <c r="A90" s="284">
        <v>103</v>
      </c>
      <c r="B90" s="285"/>
      <c r="C90" s="300"/>
      <c r="D90" s="286"/>
      <c r="E90" s="287" t="s">
        <v>440</v>
      </c>
      <c r="F90" s="288"/>
      <c r="G90" s="288">
        <v>0</v>
      </c>
      <c r="H90" s="288"/>
      <c r="I90" s="288">
        <v>0</v>
      </c>
      <c r="J90" s="288">
        <f>SUM(I90:I90)</f>
        <v>0</v>
      </c>
      <c r="L90" s="291"/>
      <c r="M90" s="291"/>
      <c r="N90" s="291"/>
      <c r="O90" s="291"/>
    </row>
    <row r="91" spans="1:15" x14ac:dyDescent="0.25">
      <c r="A91" s="821"/>
      <c r="B91" s="285"/>
      <c r="C91" s="286"/>
      <c r="D91" s="286">
        <v>1</v>
      </c>
      <c r="E91" s="290" t="s">
        <v>164</v>
      </c>
      <c r="F91" s="288">
        <v>193765000</v>
      </c>
      <c r="G91" s="288">
        <v>194435831</v>
      </c>
      <c r="H91" s="288">
        <f>I91-G91</f>
        <v>5400768</v>
      </c>
      <c r="I91" s="288">
        <v>199836599</v>
      </c>
      <c r="J91" s="288">
        <v>190259401</v>
      </c>
      <c r="L91" s="291"/>
      <c r="M91" s="291"/>
      <c r="N91" s="291"/>
      <c r="O91" s="291"/>
    </row>
    <row r="92" spans="1:15" x14ac:dyDescent="0.25">
      <c r="A92" s="821"/>
      <c r="B92" s="285"/>
      <c r="C92" s="286"/>
      <c r="D92" s="286">
        <v>2</v>
      </c>
      <c r="E92" s="290" t="s">
        <v>431</v>
      </c>
      <c r="F92" s="288">
        <v>42181000</v>
      </c>
      <c r="G92" s="288">
        <v>42679026</v>
      </c>
      <c r="H92" s="288">
        <f>I92-G92</f>
        <v>950603</v>
      </c>
      <c r="I92" s="288">
        <v>43629629</v>
      </c>
      <c r="J92" s="288">
        <v>40819772</v>
      </c>
      <c r="L92" s="291"/>
      <c r="M92" s="291"/>
      <c r="N92" s="291"/>
      <c r="O92" s="291"/>
    </row>
    <row r="93" spans="1:15" ht="16.5" thickBot="1" x14ac:dyDescent="0.3">
      <c r="A93" s="821"/>
      <c r="B93" s="285"/>
      <c r="C93" s="300"/>
      <c r="D93" s="286">
        <v>3</v>
      </c>
      <c r="E93" s="824" t="s">
        <v>428</v>
      </c>
      <c r="F93" s="311">
        <v>23000000</v>
      </c>
      <c r="G93" s="311">
        <v>20880479</v>
      </c>
      <c r="H93" s="311">
        <f>I93-G93</f>
        <v>5850013</v>
      </c>
      <c r="I93" s="311">
        <v>26730492</v>
      </c>
      <c r="J93" s="311">
        <v>19945845</v>
      </c>
      <c r="L93" s="291"/>
      <c r="M93" s="291"/>
      <c r="N93" s="291"/>
      <c r="O93" s="291"/>
    </row>
    <row r="94" spans="1:15" ht="16.5" thickBot="1" x14ac:dyDescent="0.3">
      <c r="A94" s="307"/>
      <c r="B94" s="308"/>
      <c r="C94" s="308"/>
      <c r="D94" s="308"/>
      <c r="E94" s="309" t="s">
        <v>441</v>
      </c>
      <c r="F94" s="310">
        <f>SUM(F91:F93)</f>
        <v>258946000</v>
      </c>
      <c r="G94" s="310">
        <f t="shared" ref="G94:J94" si="14">SUM(G91:G93)</f>
        <v>257995336</v>
      </c>
      <c r="H94" s="310">
        <f t="shared" si="14"/>
        <v>12201384</v>
      </c>
      <c r="I94" s="310">
        <f t="shared" si="14"/>
        <v>270196720</v>
      </c>
      <c r="J94" s="310">
        <f t="shared" si="14"/>
        <v>251025018</v>
      </c>
      <c r="L94" s="291"/>
      <c r="M94" s="291"/>
      <c r="N94" s="291"/>
      <c r="O94" s="291"/>
    </row>
    <row r="95" spans="1:15" ht="16.5" hidden="1" customHeight="1" thickBot="1" x14ac:dyDescent="0.3">
      <c r="A95" s="320">
        <v>304</v>
      </c>
      <c r="B95" s="321"/>
      <c r="C95" s="313"/>
      <c r="D95" s="313"/>
      <c r="E95" s="322" t="s">
        <v>621</v>
      </c>
      <c r="F95" s="323"/>
      <c r="G95" s="323">
        <v>0</v>
      </c>
      <c r="H95" s="323"/>
      <c r="I95" s="323">
        <v>0</v>
      </c>
      <c r="J95" s="323">
        <f t="shared" ref="J95:J101" si="15">SUM(I95:I95)</f>
        <v>0</v>
      </c>
      <c r="K95" s="304"/>
      <c r="L95" s="291"/>
      <c r="M95" s="291"/>
      <c r="N95" s="291"/>
      <c r="O95" s="291"/>
    </row>
    <row r="96" spans="1:15" ht="16.5" hidden="1" customHeight="1" thickBot="1" x14ac:dyDescent="0.3">
      <c r="A96" s="821"/>
      <c r="B96" s="285"/>
      <c r="C96" s="286">
        <v>1</v>
      </c>
      <c r="D96" s="286"/>
      <c r="E96" s="324" t="s">
        <v>622</v>
      </c>
      <c r="F96" s="303"/>
      <c r="G96" s="303">
        <v>0</v>
      </c>
      <c r="H96" s="303"/>
      <c r="I96" s="303">
        <v>0</v>
      </c>
      <c r="J96" s="303">
        <f t="shared" si="15"/>
        <v>0</v>
      </c>
      <c r="K96" s="304"/>
      <c r="L96" s="291"/>
      <c r="M96" s="291"/>
      <c r="N96" s="291"/>
      <c r="O96" s="291"/>
    </row>
    <row r="97" spans="1:17" ht="16.5" hidden="1" customHeight="1" thickBot="1" x14ac:dyDescent="0.3">
      <c r="A97" s="821"/>
      <c r="B97" s="285"/>
      <c r="C97" s="286"/>
      <c r="D97" s="286"/>
      <c r="E97" s="324" t="s">
        <v>623</v>
      </c>
      <c r="F97" s="303"/>
      <c r="G97" s="303">
        <v>0</v>
      </c>
      <c r="H97" s="303"/>
      <c r="I97" s="303">
        <v>0</v>
      </c>
      <c r="J97" s="303">
        <f t="shared" si="15"/>
        <v>0</v>
      </c>
      <c r="K97" s="304"/>
      <c r="L97" s="291"/>
      <c r="M97" s="291"/>
      <c r="N97" s="291"/>
      <c r="O97" s="291"/>
    </row>
    <row r="98" spans="1:17" ht="16.5" hidden="1" customHeight="1" thickBot="1" x14ac:dyDescent="0.3">
      <c r="A98" s="821"/>
      <c r="B98" s="285"/>
      <c r="C98" s="286">
        <v>2</v>
      </c>
      <c r="D98" s="286"/>
      <c r="E98" s="290" t="s">
        <v>489</v>
      </c>
      <c r="F98" s="288"/>
      <c r="G98" s="288">
        <v>0</v>
      </c>
      <c r="H98" s="288"/>
      <c r="I98" s="288">
        <v>0</v>
      </c>
      <c r="J98" s="288">
        <f t="shared" si="15"/>
        <v>0</v>
      </c>
      <c r="L98" s="291"/>
      <c r="M98" s="291"/>
      <c r="N98" s="291"/>
      <c r="O98" s="291"/>
    </row>
    <row r="99" spans="1:17" ht="16.5" hidden="1" customHeight="1" thickBot="1" x14ac:dyDescent="0.3">
      <c r="A99" s="821"/>
      <c r="B99" s="285"/>
      <c r="C99" s="286"/>
      <c r="D99" s="286"/>
      <c r="E99" s="290" t="s">
        <v>285</v>
      </c>
      <c r="F99" s="288"/>
      <c r="G99" s="288">
        <v>0</v>
      </c>
      <c r="H99" s="288"/>
      <c r="I99" s="288">
        <v>0</v>
      </c>
      <c r="J99" s="288">
        <f t="shared" si="15"/>
        <v>0</v>
      </c>
      <c r="L99" s="291"/>
      <c r="M99" s="291"/>
      <c r="N99" s="291"/>
      <c r="O99" s="291"/>
    </row>
    <row r="100" spans="1:17" ht="16.5" hidden="1" customHeight="1" thickBot="1" x14ac:dyDescent="0.3">
      <c r="A100" s="307"/>
      <c r="B100" s="308"/>
      <c r="C100" s="308"/>
      <c r="D100" s="308"/>
      <c r="E100" s="309" t="s">
        <v>624</v>
      </c>
      <c r="F100" s="325">
        <f>SUM(F96:F99)</f>
        <v>0</v>
      </c>
      <c r="G100" s="325">
        <v>0</v>
      </c>
      <c r="H100" s="325">
        <f>SUM(H96:H99)</f>
        <v>0</v>
      </c>
      <c r="I100" s="325">
        <v>0</v>
      </c>
      <c r="J100" s="325">
        <f t="shared" si="15"/>
        <v>0</v>
      </c>
      <c r="K100" s="326"/>
      <c r="L100" s="291"/>
      <c r="M100" s="291"/>
      <c r="N100" s="291"/>
      <c r="O100" s="291"/>
      <c r="P100" s="291"/>
      <c r="Q100" s="291"/>
    </row>
    <row r="101" spans="1:17" x14ac:dyDescent="0.25">
      <c r="A101" s="320">
        <v>310</v>
      </c>
      <c r="B101" s="321"/>
      <c r="C101" s="313"/>
      <c r="D101" s="313"/>
      <c r="E101" s="322" t="s">
        <v>135</v>
      </c>
      <c r="F101" s="323"/>
      <c r="G101" s="323">
        <v>0</v>
      </c>
      <c r="H101" s="323">
        <f>I101-G101</f>
        <v>0</v>
      </c>
      <c r="I101" s="323">
        <v>0</v>
      </c>
      <c r="J101" s="323">
        <f t="shared" si="15"/>
        <v>0</v>
      </c>
      <c r="K101" s="304"/>
      <c r="L101" s="291"/>
      <c r="M101" s="291"/>
      <c r="N101" s="291"/>
      <c r="O101" s="291"/>
    </row>
    <row r="102" spans="1:17" x14ac:dyDescent="0.25">
      <c r="A102" s="821"/>
      <c r="B102" s="286">
        <v>1</v>
      </c>
      <c r="C102" s="286"/>
      <c r="D102" s="286"/>
      <c r="E102" s="324" t="s">
        <v>289</v>
      </c>
      <c r="F102" s="303">
        <v>1575000</v>
      </c>
      <c r="G102" s="303">
        <v>1575000</v>
      </c>
      <c r="H102" s="303">
        <f>I102-G102</f>
        <v>40013</v>
      </c>
      <c r="I102" s="303">
        <v>1615013</v>
      </c>
      <c r="J102" s="303">
        <v>1615013</v>
      </c>
      <c r="K102" s="304"/>
      <c r="L102" s="291"/>
      <c r="M102" s="291"/>
      <c r="N102" s="291"/>
      <c r="O102" s="291"/>
    </row>
    <row r="103" spans="1:17" x14ac:dyDescent="0.25">
      <c r="A103" s="821"/>
      <c r="B103" s="286">
        <v>2</v>
      </c>
      <c r="C103" s="286"/>
      <c r="D103" s="286"/>
      <c r="E103" s="324" t="s">
        <v>672</v>
      </c>
      <c r="F103" s="303">
        <v>236000</v>
      </c>
      <c r="G103" s="303">
        <v>669000</v>
      </c>
      <c r="H103" s="303">
        <f>I103-G103</f>
        <v>-79313</v>
      </c>
      <c r="I103" s="303">
        <v>589687</v>
      </c>
      <c r="J103" s="303">
        <v>371291</v>
      </c>
      <c r="K103" s="304"/>
      <c r="L103" s="291"/>
      <c r="M103" s="291"/>
      <c r="N103" s="291"/>
      <c r="O103" s="291"/>
    </row>
    <row r="104" spans="1:17" ht="16.5" thickBot="1" x14ac:dyDescent="0.3">
      <c r="A104" s="821"/>
      <c r="B104" s="285"/>
      <c r="C104" s="286"/>
      <c r="D104" s="286"/>
      <c r="E104" s="324" t="s">
        <v>285</v>
      </c>
      <c r="F104" s="303">
        <v>489000</v>
      </c>
      <c r="G104" s="303">
        <v>606000</v>
      </c>
      <c r="H104" s="303">
        <f>I104-G104</f>
        <v>-10700</v>
      </c>
      <c r="I104" s="303">
        <v>595300</v>
      </c>
      <c r="J104" s="303">
        <v>536300</v>
      </c>
      <c r="K104" s="304"/>
      <c r="L104" s="291"/>
      <c r="M104" s="291"/>
      <c r="N104" s="291"/>
      <c r="O104" s="291"/>
    </row>
    <row r="105" spans="1:17" ht="16.5" hidden="1" customHeight="1" thickBot="1" x14ac:dyDescent="0.3">
      <c r="A105" s="821"/>
      <c r="B105" s="285"/>
      <c r="C105" s="286">
        <v>2</v>
      </c>
      <c r="D105" s="286"/>
      <c r="E105" s="290" t="s">
        <v>489</v>
      </c>
      <c r="F105" s="288"/>
      <c r="G105" s="288">
        <v>0</v>
      </c>
      <c r="H105" s="288"/>
      <c r="I105" s="288">
        <v>0</v>
      </c>
      <c r="J105" s="288">
        <f>SUM(I105:I105)</f>
        <v>0</v>
      </c>
      <c r="L105" s="291"/>
      <c r="M105" s="291"/>
      <c r="N105" s="291"/>
      <c r="O105" s="291"/>
    </row>
    <row r="106" spans="1:17" ht="16.5" hidden="1" customHeight="1" thickBot="1" x14ac:dyDescent="0.3">
      <c r="A106" s="821"/>
      <c r="B106" s="285"/>
      <c r="C106" s="286"/>
      <c r="D106" s="286"/>
      <c r="E106" s="290" t="s">
        <v>285</v>
      </c>
      <c r="F106" s="288"/>
      <c r="G106" s="288">
        <v>0</v>
      </c>
      <c r="H106" s="288"/>
      <c r="I106" s="288">
        <v>0</v>
      </c>
      <c r="J106" s="288">
        <f>SUM(I106:I106)</f>
        <v>0</v>
      </c>
      <c r="L106" s="291"/>
      <c r="M106" s="291"/>
      <c r="N106" s="291"/>
      <c r="O106" s="291"/>
    </row>
    <row r="107" spans="1:17" ht="16.5" thickBot="1" x14ac:dyDescent="0.3">
      <c r="A107" s="307"/>
      <c r="B107" s="308"/>
      <c r="C107" s="308"/>
      <c r="D107" s="308"/>
      <c r="E107" s="309" t="s">
        <v>494</v>
      </c>
      <c r="F107" s="325">
        <f>SUM(F102:F106)</f>
        <v>2300000</v>
      </c>
      <c r="G107" s="325">
        <f t="shared" ref="G107:J107" si="16">SUM(G102:G106)</f>
        <v>2850000</v>
      </c>
      <c r="H107" s="325">
        <f t="shared" si="16"/>
        <v>-50000</v>
      </c>
      <c r="I107" s="325">
        <f t="shared" si="16"/>
        <v>2800000</v>
      </c>
      <c r="J107" s="325">
        <f t="shared" si="16"/>
        <v>2522604</v>
      </c>
      <c r="K107" s="326"/>
      <c r="L107" s="291"/>
      <c r="M107" s="291"/>
      <c r="N107" s="291"/>
      <c r="O107" s="291"/>
      <c r="P107" s="291"/>
      <c r="Q107" s="291"/>
    </row>
    <row r="108" spans="1:17" x14ac:dyDescent="0.25">
      <c r="A108" s="284">
        <v>104</v>
      </c>
      <c r="B108" s="285"/>
      <c r="C108" s="300"/>
      <c r="D108" s="286"/>
      <c r="E108" s="287" t="s">
        <v>443</v>
      </c>
      <c r="F108" s="288"/>
      <c r="G108" s="288">
        <v>0</v>
      </c>
      <c r="H108" s="288"/>
      <c r="I108" s="288">
        <v>0</v>
      </c>
      <c r="J108" s="288">
        <f>SUM(I108:I108)</f>
        <v>0</v>
      </c>
      <c r="L108" s="291"/>
      <c r="M108" s="291"/>
      <c r="N108" s="291"/>
      <c r="O108" s="291"/>
    </row>
    <row r="109" spans="1:17" x14ac:dyDescent="0.25">
      <c r="A109" s="821"/>
      <c r="B109" s="285"/>
      <c r="C109" s="286"/>
      <c r="D109" s="286">
        <v>1</v>
      </c>
      <c r="E109" s="290" t="s">
        <v>164</v>
      </c>
      <c r="F109" s="288">
        <v>109408000</v>
      </c>
      <c r="G109" s="288">
        <v>104025980</v>
      </c>
      <c r="H109" s="288">
        <f>I109-G109</f>
        <v>1728400</v>
      </c>
      <c r="I109" s="288">
        <v>105754380</v>
      </c>
      <c r="J109" s="288">
        <v>102937351</v>
      </c>
      <c r="L109" s="291"/>
      <c r="M109" s="291"/>
      <c r="N109" s="291"/>
      <c r="O109" s="291"/>
    </row>
    <row r="110" spans="1:17" x14ac:dyDescent="0.25">
      <c r="A110" s="821"/>
      <c r="B110" s="285"/>
      <c r="C110" s="286"/>
      <c r="D110" s="286">
        <v>2</v>
      </c>
      <c r="E110" s="290" t="s">
        <v>431</v>
      </c>
      <c r="F110" s="288">
        <v>21356000</v>
      </c>
      <c r="G110" s="288">
        <v>19352912</v>
      </c>
      <c r="H110" s="288">
        <f>I110-G110</f>
        <v>3332267</v>
      </c>
      <c r="I110" s="288">
        <v>22685179</v>
      </c>
      <c r="J110" s="288">
        <v>18529744</v>
      </c>
      <c r="L110" s="291"/>
      <c r="M110" s="291"/>
      <c r="N110" s="291"/>
      <c r="O110" s="291"/>
    </row>
    <row r="111" spans="1:17" ht="16.5" thickBot="1" x14ac:dyDescent="0.3">
      <c r="A111" s="821"/>
      <c r="B111" s="285"/>
      <c r="C111" s="300"/>
      <c r="D111" s="286">
        <v>3</v>
      </c>
      <c r="E111" s="824" t="s">
        <v>428</v>
      </c>
      <c r="F111" s="311">
        <v>608200000</v>
      </c>
      <c r="G111" s="311">
        <v>568090188</v>
      </c>
      <c r="H111" s="311">
        <f>I111-G111</f>
        <v>6809400</v>
      </c>
      <c r="I111" s="311">
        <v>574899588</v>
      </c>
      <c r="J111" s="311">
        <v>513720247</v>
      </c>
      <c r="L111" s="291"/>
      <c r="M111" s="291"/>
      <c r="N111" s="291"/>
      <c r="O111" s="291"/>
    </row>
    <row r="112" spans="1:17" ht="16.5" thickBot="1" x14ac:dyDescent="0.3">
      <c r="A112" s="327"/>
      <c r="B112" s="308"/>
      <c r="C112" s="328"/>
      <c r="D112" s="328"/>
      <c r="E112" s="309" t="s">
        <v>444</v>
      </c>
      <c r="F112" s="310">
        <f>SUM(F109:F111)</f>
        <v>738964000</v>
      </c>
      <c r="G112" s="310">
        <f t="shared" ref="G112:J112" si="17">SUM(G109:G111)</f>
        <v>691469080</v>
      </c>
      <c r="H112" s="310">
        <f t="shared" si="17"/>
        <v>11870067</v>
      </c>
      <c r="I112" s="310">
        <f t="shared" si="17"/>
        <v>703339147</v>
      </c>
      <c r="J112" s="310">
        <f t="shared" si="17"/>
        <v>635187342</v>
      </c>
      <c r="L112" s="291"/>
      <c r="M112" s="291"/>
      <c r="N112" s="291"/>
      <c r="O112" s="291"/>
    </row>
    <row r="113" spans="1:15" s="344" customFormat="1" x14ac:dyDescent="0.25">
      <c r="A113" s="339">
        <v>360</v>
      </c>
      <c r="B113" s="340"/>
      <c r="C113" s="340"/>
      <c r="D113" s="341"/>
      <c r="E113" s="342" t="s">
        <v>132</v>
      </c>
      <c r="F113" s="343"/>
      <c r="G113" s="343">
        <v>0</v>
      </c>
      <c r="H113" s="343">
        <f t="shared" ref="H113:H123" si="18">I113-G113</f>
        <v>0</v>
      </c>
      <c r="I113" s="343">
        <v>0</v>
      </c>
      <c r="J113" s="343">
        <f>SUM(I113:I113)</f>
        <v>0</v>
      </c>
      <c r="L113" s="291"/>
      <c r="M113" s="291"/>
      <c r="N113" s="291"/>
      <c r="O113" s="291"/>
    </row>
    <row r="114" spans="1:15" x14ac:dyDescent="0.25">
      <c r="A114" s="821"/>
      <c r="B114" s="286"/>
      <c r="C114" s="300">
        <v>1</v>
      </c>
      <c r="D114" s="345"/>
      <c r="E114" s="824" t="s">
        <v>615</v>
      </c>
      <c r="F114" s="346">
        <v>460000</v>
      </c>
      <c r="G114" s="346">
        <v>460000</v>
      </c>
      <c r="H114" s="346">
        <f t="shared" si="18"/>
        <v>2259000</v>
      </c>
      <c r="I114" s="346">
        <v>2719000</v>
      </c>
      <c r="J114" s="346">
        <v>2628045</v>
      </c>
      <c r="L114" s="291"/>
      <c r="M114" s="291"/>
      <c r="N114" s="291"/>
      <c r="O114" s="291"/>
    </row>
    <row r="115" spans="1:15" x14ac:dyDescent="0.25">
      <c r="A115" s="821"/>
      <c r="B115" s="286"/>
      <c r="C115" s="300">
        <v>2</v>
      </c>
      <c r="D115" s="345"/>
      <c r="E115" s="824" t="s">
        <v>610</v>
      </c>
      <c r="F115" s="346">
        <v>155000</v>
      </c>
      <c r="G115" s="346">
        <v>155000</v>
      </c>
      <c r="H115" s="346">
        <f t="shared" si="18"/>
        <v>210</v>
      </c>
      <c r="I115" s="346">
        <v>155210</v>
      </c>
      <c r="J115" s="346">
        <v>155210</v>
      </c>
      <c r="L115" s="291"/>
      <c r="M115" s="291"/>
      <c r="N115" s="291"/>
      <c r="O115" s="291"/>
    </row>
    <row r="116" spans="1:15" x14ac:dyDescent="0.25">
      <c r="A116" s="821"/>
      <c r="B116" s="286"/>
      <c r="C116" s="300">
        <v>3</v>
      </c>
      <c r="D116" s="345"/>
      <c r="E116" s="824" t="s">
        <v>611</v>
      </c>
      <c r="F116" s="346">
        <v>164000</v>
      </c>
      <c r="G116" s="346">
        <v>164000</v>
      </c>
      <c r="H116" s="346">
        <f t="shared" si="18"/>
        <v>43625</v>
      </c>
      <c r="I116" s="346">
        <v>207625</v>
      </c>
      <c r="J116" s="346">
        <v>57385</v>
      </c>
      <c r="L116" s="291"/>
      <c r="M116" s="291"/>
      <c r="N116" s="291"/>
      <c r="O116" s="291"/>
    </row>
    <row r="117" spans="1:15" x14ac:dyDescent="0.25">
      <c r="A117" s="821"/>
      <c r="B117" s="286"/>
      <c r="C117" s="300">
        <v>4</v>
      </c>
      <c r="D117" s="345"/>
      <c r="E117" s="824" t="s">
        <v>609</v>
      </c>
      <c r="F117" s="346">
        <v>3570000</v>
      </c>
      <c r="G117" s="346">
        <v>3570000</v>
      </c>
      <c r="H117" s="346">
        <f t="shared" si="18"/>
        <v>-257275</v>
      </c>
      <c r="I117" s="346">
        <v>3312725</v>
      </c>
      <c r="J117" s="346">
        <v>2998500</v>
      </c>
      <c r="L117" s="291"/>
      <c r="M117" s="291"/>
      <c r="N117" s="291"/>
      <c r="O117" s="291"/>
    </row>
    <row r="118" spans="1:15" x14ac:dyDescent="0.25">
      <c r="A118" s="821"/>
      <c r="B118" s="286"/>
      <c r="C118" s="300">
        <v>5</v>
      </c>
      <c r="D118" s="345"/>
      <c r="E118" s="824" t="s">
        <v>612</v>
      </c>
      <c r="F118" s="346">
        <v>3790000</v>
      </c>
      <c r="G118" s="346">
        <v>3790000</v>
      </c>
      <c r="H118" s="346">
        <f t="shared" si="18"/>
        <v>61360</v>
      </c>
      <c r="I118" s="346">
        <v>3851360</v>
      </c>
      <c r="J118" s="346">
        <v>3851360</v>
      </c>
      <c r="L118" s="291"/>
      <c r="M118" s="291"/>
      <c r="N118" s="291"/>
      <c r="O118" s="291"/>
    </row>
    <row r="119" spans="1:15" x14ac:dyDescent="0.25">
      <c r="A119" s="821"/>
      <c r="B119" s="286"/>
      <c r="C119" s="300">
        <v>6</v>
      </c>
      <c r="D119" s="345"/>
      <c r="E119" s="824" t="s">
        <v>613</v>
      </c>
      <c r="F119" s="346">
        <v>4425000</v>
      </c>
      <c r="G119" s="346">
        <v>4425000</v>
      </c>
      <c r="H119" s="346">
        <f t="shared" si="18"/>
        <v>0</v>
      </c>
      <c r="I119" s="346">
        <v>4425000</v>
      </c>
      <c r="J119" s="346">
        <v>4373880</v>
      </c>
      <c r="L119" s="291"/>
      <c r="M119" s="291"/>
      <c r="N119" s="291"/>
      <c r="O119" s="291"/>
    </row>
    <row r="120" spans="1:15" x14ac:dyDescent="0.25">
      <c r="A120" s="821"/>
      <c r="B120" s="286"/>
      <c r="C120" s="300">
        <v>7</v>
      </c>
      <c r="D120" s="345"/>
      <c r="E120" s="824" t="s">
        <v>458</v>
      </c>
      <c r="F120" s="346">
        <v>315000</v>
      </c>
      <c r="G120" s="346">
        <v>315000</v>
      </c>
      <c r="H120" s="346">
        <f t="shared" si="18"/>
        <v>47080</v>
      </c>
      <c r="I120" s="346">
        <v>362080</v>
      </c>
      <c r="J120" s="346">
        <v>362080</v>
      </c>
      <c r="L120" s="291"/>
      <c r="M120" s="291"/>
      <c r="N120" s="291"/>
      <c r="O120" s="291"/>
    </row>
    <row r="121" spans="1:15" x14ac:dyDescent="0.25">
      <c r="A121" s="821"/>
      <c r="B121" s="286"/>
      <c r="C121" s="300">
        <v>8</v>
      </c>
      <c r="D121" s="347"/>
      <c r="E121" s="348" t="s">
        <v>459</v>
      </c>
      <c r="F121" s="346">
        <v>2200000</v>
      </c>
      <c r="G121" s="346">
        <v>2200000</v>
      </c>
      <c r="H121" s="346">
        <f t="shared" si="18"/>
        <v>105000</v>
      </c>
      <c r="I121" s="346">
        <v>2305000</v>
      </c>
      <c r="J121" s="346">
        <v>2305000</v>
      </c>
      <c r="L121" s="291"/>
      <c r="M121" s="291"/>
      <c r="N121" s="291"/>
      <c r="O121" s="291"/>
    </row>
    <row r="122" spans="1:15" x14ac:dyDescent="0.25">
      <c r="A122" s="821"/>
      <c r="B122" s="286"/>
      <c r="C122" s="300">
        <v>9</v>
      </c>
      <c r="D122" s="347"/>
      <c r="E122" s="348" t="s">
        <v>614</v>
      </c>
      <c r="F122" s="346">
        <v>140000</v>
      </c>
      <c r="G122" s="346">
        <v>140000</v>
      </c>
      <c r="H122" s="346">
        <f t="shared" si="18"/>
        <v>0</v>
      </c>
      <c r="I122" s="346">
        <v>140000</v>
      </c>
      <c r="J122" s="346">
        <v>55640</v>
      </c>
      <c r="L122" s="291"/>
      <c r="M122" s="291"/>
      <c r="N122" s="291"/>
      <c r="O122" s="291"/>
    </row>
    <row r="123" spans="1:15" ht="16.5" thickBot="1" x14ac:dyDescent="0.3">
      <c r="A123" s="822"/>
      <c r="B123" s="823"/>
      <c r="C123" s="300">
        <v>10</v>
      </c>
      <c r="D123" s="823"/>
      <c r="E123" s="349" t="s">
        <v>460</v>
      </c>
      <c r="F123" s="350"/>
      <c r="G123" s="350">
        <v>0</v>
      </c>
      <c r="H123" s="350">
        <f t="shared" si="18"/>
        <v>0</v>
      </c>
      <c r="I123" s="350">
        <v>0</v>
      </c>
      <c r="J123" s="350">
        <f>SUM(I123:I123)</f>
        <v>0</v>
      </c>
      <c r="L123" s="291"/>
      <c r="M123" s="291"/>
      <c r="N123" s="291"/>
      <c r="O123" s="291"/>
    </row>
    <row r="124" spans="1:15" ht="16.5" thickBot="1" x14ac:dyDescent="0.3">
      <c r="A124" s="819"/>
      <c r="B124" s="308"/>
      <c r="C124" s="308"/>
      <c r="D124" s="308"/>
      <c r="E124" s="309" t="s">
        <v>484</v>
      </c>
      <c r="F124" s="310">
        <f>SUM(F114:F123)</f>
        <v>15219000</v>
      </c>
      <c r="G124" s="310">
        <f t="shared" ref="G124:J124" si="19">SUM(G114:G123)</f>
        <v>15219000</v>
      </c>
      <c r="H124" s="310">
        <f t="shared" si="19"/>
        <v>2259000</v>
      </c>
      <c r="I124" s="310">
        <f t="shared" si="19"/>
        <v>17478000</v>
      </c>
      <c r="J124" s="310">
        <f t="shared" si="19"/>
        <v>16787100</v>
      </c>
      <c r="L124" s="291"/>
      <c r="M124" s="291"/>
      <c r="N124" s="291"/>
      <c r="O124" s="291"/>
    </row>
    <row r="125" spans="1:15" x14ac:dyDescent="0.25">
      <c r="A125" s="320">
        <v>370</v>
      </c>
      <c r="B125" s="313"/>
      <c r="C125" s="313"/>
      <c r="D125" s="321"/>
      <c r="E125" s="351" t="s">
        <v>1357</v>
      </c>
      <c r="F125" s="314"/>
      <c r="G125" s="314"/>
      <c r="H125" s="813">
        <v>0</v>
      </c>
      <c r="I125" s="813"/>
      <c r="J125" s="816"/>
      <c r="L125" s="291"/>
      <c r="M125" s="291"/>
      <c r="N125" s="291"/>
    </row>
    <row r="126" spans="1:15" ht="16.5" thickBot="1" x14ac:dyDescent="0.3">
      <c r="A126" s="352"/>
      <c r="B126" s="353">
        <v>1</v>
      </c>
      <c r="C126" s="353"/>
      <c r="D126" s="353"/>
      <c r="E126" s="318" t="s">
        <v>1356</v>
      </c>
      <c r="F126" s="319">
        <v>0</v>
      </c>
      <c r="G126" s="319">
        <v>323607</v>
      </c>
      <c r="H126" s="812">
        <f>I126-G126</f>
        <v>50562</v>
      </c>
      <c r="I126" s="812">
        <v>374169</v>
      </c>
      <c r="J126" s="817">
        <v>374169</v>
      </c>
      <c r="L126" s="291"/>
      <c r="M126" s="291"/>
      <c r="N126" s="291"/>
    </row>
    <row r="127" spans="1:15" ht="16.5" thickBot="1" x14ac:dyDescent="0.3">
      <c r="A127" s="307"/>
      <c r="B127" s="308"/>
      <c r="C127" s="308"/>
      <c r="D127" s="308"/>
      <c r="E127" s="309" t="s">
        <v>1355</v>
      </c>
      <c r="F127" s="310">
        <f>SUM(F126:F126)</f>
        <v>0</v>
      </c>
      <c r="G127" s="310">
        <f t="shared" ref="G127:J127" si="20">SUM(G126:G126)</f>
        <v>323607</v>
      </c>
      <c r="H127" s="310">
        <f t="shared" si="20"/>
        <v>50562</v>
      </c>
      <c r="I127" s="310">
        <f t="shared" si="20"/>
        <v>374169</v>
      </c>
      <c r="J127" s="310">
        <f t="shared" si="20"/>
        <v>374169</v>
      </c>
      <c r="L127" s="291"/>
      <c r="M127" s="291"/>
      <c r="N127" s="291"/>
    </row>
    <row r="128" spans="1:15" ht="32.25" customHeight="1" x14ac:dyDescent="0.25">
      <c r="A128" s="284">
        <v>372</v>
      </c>
      <c r="B128" s="285"/>
      <c r="C128" s="286"/>
      <c r="D128" s="286"/>
      <c r="E128" s="333" t="s">
        <v>1375</v>
      </c>
      <c r="F128" s="288"/>
      <c r="G128" s="288">
        <v>0</v>
      </c>
      <c r="H128" s="288"/>
      <c r="I128" s="288">
        <v>0</v>
      </c>
      <c r="J128" s="288">
        <f>SUM(I128:I128)</f>
        <v>0</v>
      </c>
      <c r="L128" s="291"/>
      <c r="M128" s="291"/>
      <c r="N128" s="291"/>
      <c r="O128" s="291"/>
    </row>
    <row r="129" spans="1:15" ht="16.5" customHeight="1" x14ac:dyDescent="0.25">
      <c r="A129" s="284"/>
      <c r="B129" s="285">
        <v>1</v>
      </c>
      <c r="C129" s="286"/>
      <c r="D129" s="286"/>
      <c r="E129" s="333" t="s">
        <v>1377</v>
      </c>
      <c r="F129" s="288"/>
      <c r="G129" s="288">
        <v>0</v>
      </c>
      <c r="H129" s="288"/>
      <c r="I129" s="288">
        <v>0</v>
      </c>
      <c r="J129" s="288">
        <f>SUM(I129:I129)</f>
        <v>0</v>
      </c>
      <c r="L129" s="291"/>
      <c r="M129" s="291"/>
      <c r="N129" s="291"/>
      <c r="O129" s="291"/>
    </row>
    <row r="130" spans="1:15" ht="16.5" customHeight="1" thickBot="1" x14ac:dyDescent="0.3">
      <c r="A130" s="284"/>
      <c r="B130" s="285"/>
      <c r="C130" s="286">
        <v>1</v>
      </c>
      <c r="D130" s="286"/>
      <c r="E130" s="436" t="s">
        <v>251</v>
      </c>
      <c r="F130" s="288"/>
      <c r="G130" s="288">
        <v>0</v>
      </c>
      <c r="H130" s="288">
        <f>I130-G130</f>
        <v>400000</v>
      </c>
      <c r="I130" s="288">
        <v>400000</v>
      </c>
      <c r="J130" s="288">
        <f>SUM(I130:I130)</f>
        <v>400000</v>
      </c>
      <c r="L130" s="291"/>
      <c r="M130" s="291"/>
      <c r="N130" s="291"/>
      <c r="O130" s="291"/>
    </row>
    <row r="131" spans="1:15" ht="16.5" customHeight="1" thickBot="1" x14ac:dyDescent="0.3">
      <c r="A131" s="307"/>
      <c r="B131" s="308"/>
      <c r="C131" s="308"/>
      <c r="D131" s="308"/>
      <c r="E131" s="309" t="s">
        <v>1376</v>
      </c>
      <c r="F131" s="310">
        <f>SUM(F130:F130)</f>
        <v>0</v>
      </c>
      <c r="G131" s="310">
        <f t="shared" ref="G131:J131" si="21">SUM(G130:G130)</f>
        <v>0</v>
      </c>
      <c r="H131" s="310">
        <f t="shared" si="21"/>
        <v>400000</v>
      </c>
      <c r="I131" s="310">
        <f t="shared" si="21"/>
        <v>400000</v>
      </c>
      <c r="J131" s="310">
        <f t="shared" si="21"/>
        <v>400000</v>
      </c>
      <c r="L131" s="291"/>
      <c r="M131" s="291"/>
      <c r="N131" s="291"/>
      <c r="O131" s="291"/>
    </row>
    <row r="132" spans="1:15" ht="31.5" x14ac:dyDescent="0.25">
      <c r="A132" s="312">
        <v>374</v>
      </c>
      <c r="B132" s="313"/>
      <c r="C132" s="313"/>
      <c r="D132" s="313"/>
      <c r="E132" s="435" t="s">
        <v>486</v>
      </c>
      <c r="F132" s="314"/>
      <c r="G132" s="314">
        <v>0</v>
      </c>
      <c r="H132" s="314">
        <f t="shared" ref="H132:H145" si="22">I132-G132</f>
        <v>0</v>
      </c>
      <c r="I132" s="314">
        <v>0</v>
      </c>
      <c r="J132" s="314">
        <f>SUM(I132:I132)</f>
        <v>0</v>
      </c>
      <c r="L132" s="291"/>
      <c r="M132" s="291"/>
      <c r="N132" s="291"/>
      <c r="O132" s="291"/>
    </row>
    <row r="133" spans="1:15" ht="15.75" hidden="1" customHeight="1" x14ac:dyDescent="0.25">
      <c r="A133" s="299"/>
      <c r="B133" s="286">
        <v>1</v>
      </c>
      <c r="C133" s="286"/>
      <c r="D133" s="286"/>
      <c r="E133" s="315" t="s">
        <v>445</v>
      </c>
      <c r="F133" s="316"/>
      <c r="G133" s="316">
        <v>0</v>
      </c>
      <c r="H133" s="316">
        <f t="shared" si="22"/>
        <v>0</v>
      </c>
      <c r="I133" s="316">
        <v>0</v>
      </c>
      <c r="J133" s="316">
        <f>SUM(I133:I133)</f>
        <v>0</v>
      </c>
      <c r="L133" s="291"/>
      <c r="M133" s="291"/>
      <c r="N133" s="291"/>
      <c r="O133" s="291"/>
    </row>
    <row r="134" spans="1:15" ht="15.75" hidden="1" customHeight="1" x14ac:dyDescent="0.25">
      <c r="A134" s="299"/>
      <c r="B134" s="317"/>
      <c r="C134" s="317">
        <v>1</v>
      </c>
      <c r="D134" s="317"/>
      <c r="E134" s="318" t="s">
        <v>442</v>
      </c>
      <c r="F134" s="319"/>
      <c r="G134" s="319">
        <v>0</v>
      </c>
      <c r="H134" s="319">
        <f t="shared" si="22"/>
        <v>0</v>
      </c>
      <c r="I134" s="319">
        <v>0</v>
      </c>
      <c r="J134" s="319">
        <f>SUM(I134:I134)</f>
        <v>0</v>
      </c>
      <c r="L134" s="291"/>
      <c r="M134" s="291"/>
      <c r="N134" s="291"/>
      <c r="O134" s="291"/>
    </row>
    <row r="135" spans="1:15" x14ac:dyDescent="0.25">
      <c r="A135" s="299"/>
      <c r="B135" s="317">
        <v>1</v>
      </c>
      <c r="C135" s="317"/>
      <c r="D135" s="317"/>
      <c r="E135" s="329" t="s">
        <v>487</v>
      </c>
      <c r="F135" s="319"/>
      <c r="G135" s="319">
        <v>0</v>
      </c>
      <c r="H135" s="319">
        <f t="shared" si="22"/>
        <v>0</v>
      </c>
      <c r="I135" s="319">
        <v>0</v>
      </c>
      <c r="J135" s="319">
        <f>SUM(I135:I135)</f>
        <v>0</v>
      </c>
      <c r="L135" s="291"/>
      <c r="M135" s="291"/>
      <c r="N135" s="291"/>
      <c r="O135" s="291"/>
    </row>
    <row r="136" spans="1:15" x14ac:dyDescent="0.25">
      <c r="A136" s="299"/>
      <c r="B136" s="317"/>
      <c r="C136" s="317"/>
      <c r="D136" s="317"/>
      <c r="E136" s="318" t="s">
        <v>446</v>
      </c>
      <c r="F136" s="319">
        <v>960000</v>
      </c>
      <c r="G136" s="319">
        <v>960000</v>
      </c>
      <c r="H136" s="319">
        <f t="shared" si="22"/>
        <v>0</v>
      </c>
      <c r="I136" s="319">
        <v>960000</v>
      </c>
      <c r="J136" s="319">
        <v>480000</v>
      </c>
      <c r="L136" s="291"/>
      <c r="M136" s="291"/>
      <c r="N136" s="291"/>
      <c r="O136" s="291"/>
    </row>
    <row r="137" spans="1:15" x14ac:dyDescent="0.25">
      <c r="A137" s="299"/>
      <c r="B137" s="317">
        <v>2</v>
      </c>
      <c r="C137" s="317"/>
      <c r="D137" s="317"/>
      <c r="E137" s="329" t="s">
        <v>616</v>
      </c>
      <c r="F137" s="319"/>
      <c r="G137" s="319">
        <v>0</v>
      </c>
      <c r="H137" s="319">
        <f t="shared" si="22"/>
        <v>0</v>
      </c>
      <c r="I137" s="319">
        <v>0</v>
      </c>
      <c r="J137" s="319">
        <f>SUM(I137:I137)</f>
        <v>0</v>
      </c>
      <c r="L137" s="291"/>
      <c r="M137" s="291"/>
      <c r="N137" s="291"/>
      <c r="O137" s="291"/>
    </row>
    <row r="138" spans="1:15" x14ac:dyDescent="0.25">
      <c r="A138" s="299"/>
      <c r="B138" s="317"/>
      <c r="C138" s="317"/>
      <c r="D138" s="317"/>
      <c r="E138" s="318" t="s">
        <v>505</v>
      </c>
      <c r="F138" s="319">
        <v>120518000</v>
      </c>
      <c r="G138" s="319">
        <v>143505957</v>
      </c>
      <c r="H138" s="319">
        <f t="shared" si="22"/>
        <v>8922091</v>
      </c>
      <c r="I138" s="319">
        <v>152428048</v>
      </c>
      <c r="J138" s="319">
        <v>147379161</v>
      </c>
      <c r="L138" s="291"/>
      <c r="M138" s="291"/>
      <c r="N138" s="291"/>
      <c r="O138" s="291"/>
    </row>
    <row r="139" spans="1:15" x14ac:dyDescent="0.25">
      <c r="A139" s="299"/>
      <c r="B139" s="317">
        <v>3</v>
      </c>
      <c r="C139" s="317"/>
      <c r="D139" s="317"/>
      <c r="E139" s="329" t="s">
        <v>712</v>
      </c>
      <c r="F139" s="319"/>
      <c r="G139" s="319">
        <v>0</v>
      </c>
      <c r="H139" s="319">
        <f t="shared" si="22"/>
        <v>0</v>
      </c>
      <c r="I139" s="319">
        <v>0</v>
      </c>
      <c r="J139" s="319">
        <f>SUM(I139:I139)</f>
        <v>0</v>
      </c>
      <c r="L139" s="291"/>
      <c r="M139" s="291"/>
      <c r="N139" s="291"/>
      <c r="O139" s="291"/>
    </row>
    <row r="140" spans="1:15" x14ac:dyDescent="0.25">
      <c r="A140" s="299"/>
      <c r="B140" s="317"/>
      <c r="C140" s="317"/>
      <c r="D140" s="317"/>
      <c r="E140" s="318" t="s">
        <v>505</v>
      </c>
      <c r="F140" s="319">
        <v>2000000</v>
      </c>
      <c r="G140" s="319">
        <v>7494772</v>
      </c>
      <c r="H140" s="319">
        <f t="shared" si="22"/>
        <v>15966453</v>
      </c>
      <c r="I140" s="319">
        <v>23461225</v>
      </c>
      <c r="J140" s="319">
        <v>15966453</v>
      </c>
      <c r="L140" s="291"/>
      <c r="M140" s="291"/>
      <c r="N140" s="291"/>
      <c r="O140" s="291"/>
    </row>
    <row r="141" spans="1:15" x14ac:dyDescent="0.25">
      <c r="A141" s="299"/>
      <c r="B141" s="317">
        <v>3</v>
      </c>
      <c r="C141" s="317"/>
      <c r="D141" s="317"/>
      <c r="E141" s="329" t="s">
        <v>710</v>
      </c>
      <c r="F141" s="319"/>
      <c r="G141" s="319">
        <v>0</v>
      </c>
      <c r="H141" s="319">
        <f t="shared" si="22"/>
        <v>0</v>
      </c>
      <c r="I141" s="319">
        <v>0</v>
      </c>
      <c r="J141" s="319">
        <f>SUM(I141:I141)</f>
        <v>0</v>
      </c>
      <c r="L141" s="291"/>
      <c r="M141" s="291"/>
      <c r="N141" s="291"/>
      <c r="O141" s="291"/>
    </row>
    <row r="142" spans="1:15" x14ac:dyDescent="0.25">
      <c r="A142" s="299"/>
      <c r="B142" s="317"/>
      <c r="C142" s="317"/>
      <c r="D142" s="317"/>
      <c r="E142" s="318" t="s">
        <v>460</v>
      </c>
      <c r="F142" s="319">
        <v>2000000</v>
      </c>
      <c r="G142" s="319">
        <v>2000000</v>
      </c>
      <c r="H142" s="319">
        <f t="shared" si="22"/>
        <v>0</v>
      </c>
      <c r="I142" s="319">
        <v>2000000</v>
      </c>
      <c r="J142" s="319">
        <v>1825000</v>
      </c>
      <c r="L142" s="291"/>
      <c r="M142" s="291"/>
      <c r="N142" s="291"/>
      <c r="O142" s="291"/>
    </row>
    <row r="143" spans="1:15" x14ac:dyDescent="0.25">
      <c r="A143" s="299"/>
      <c r="B143" s="317">
        <v>4</v>
      </c>
      <c r="C143" s="317"/>
      <c r="D143" s="317"/>
      <c r="E143" s="330" t="s">
        <v>447</v>
      </c>
      <c r="F143" s="319"/>
      <c r="G143" s="319">
        <v>0</v>
      </c>
      <c r="H143" s="319">
        <f t="shared" si="22"/>
        <v>0</v>
      </c>
      <c r="I143" s="319">
        <v>0</v>
      </c>
      <c r="J143" s="319">
        <f>SUM(I143:I143)</f>
        <v>0</v>
      </c>
      <c r="L143" s="291"/>
      <c r="M143" s="291"/>
      <c r="N143" s="291"/>
      <c r="O143" s="291"/>
    </row>
    <row r="144" spans="1:15" x14ac:dyDescent="0.25">
      <c r="A144" s="299"/>
      <c r="B144" s="317"/>
      <c r="C144" s="317">
        <v>1</v>
      </c>
      <c r="D144" s="317"/>
      <c r="E144" s="290" t="s">
        <v>448</v>
      </c>
      <c r="F144" s="319">
        <v>1294000</v>
      </c>
      <c r="G144" s="319">
        <v>1294000</v>
      </c>
      <c r="H144" s="319">
        <f t="shared" si="22"/>
        <v>0</v>
      </c>
      <c r="I144" s="319">
        <v>1294000</v>
      </c>
      <c r="J144" s="319">
        <f>SUM(I144:I144)</f>
        <v>1294000</v>
      </c>
      <c r="L144" s="291"/>
      <c r="M144" s="291"/>
      <c r="N144" s="291"/>
      <c r="O144" s="291"/>
    </row>
    <row r="145" spans="1:15" ht="16.5" thickBot="1" x14ac:dyDescent="0.3">
      <c r="A145" s="299"/>
      <c r="B145" s="331"/>
      <c r="C145" s="331">
        <v>2</v>
      </c>
      <c r="D145" s="331"/>
      <c r="E145" s="824" t="s">
        <v>449</v>
      </c>
      <c r="F145" s="332">
        <v>1294000</v>
      </c>
      <c r="G145" s="332">
        <v>1294000</v>
      </c>
      <c r="H145" s="332">
        <f t="shared" si="22"/>
        <v>0</v>
      </c>
      <c r="I145" s="332">
        <v>1294000</v>
      </c>
      <c r="J145" s="332">
        <f>SUM(I145:I145)</f>
        <v>1294000</v>
      </c>
      <c r="L145" s="291"/>
      <c r="M145" s="291"/>
      <c r="N145" s="291"/>
      <c r="O145" s="291"/>
    </row>
    <row r="146" spans="1:15" ht="16.5" thickBot="1" x14ac:dyDescent="0.3">
      <c r="A146" s="307"/>
      <c r="B146" s="308"/>
      <c r="C146" s="308"/>
      <c r="D146" s="308"/>
      <c r="E146" s="309" t="s">
        <v>450</v>
      </c>
      <c r="F146" s="310">
        <f>SUM(F134:F145)</f>
        <v>128066000</v>
      </c>
      <c r="G146" s="310">
        <f t="shared" ref="G146:J146" si="23">SUM(G134:G145)</f>
        <v>156548729</v>
      </c>
      <c r="H146" s="310">
        <f t="shared" si="23"/>
        <v>24888544</v>
      </c>
      <c r="I146" s="310">
        <f t="shared" si="23"/>
        <v>181437273</v>
      </c>
      <c r="J146" s="310">
        <f t="shared" si="23"/>
        <v>168238614</v>
      </c>
      <c r="L146" s="291"/>
      <c r="M146" s="291"/>
      <c r="N146" s="291"/>
      <c r="O146" s="291"/>
    </row>
    <row r="147" spans="1:15" ht="32.25" customHeight="1" x14ac:dyDescent="0.25">
      <c r="A147" s="284">
        <v>376</v>
      </c>
      <c r="B147" s="285"/>
      <c r="C147" s="286"/>
      <c r="D147" s="286"/>
      <c r="E147" s="333" t="s">
        <v>490</v>
      </c>
      <c r="F147" s="288"/>
      <c r="G147" s="288">
        <v>0</v>
      </c>
      <c r="H147" s="288"/>
      <c r="I147" s="288">
        <v>0</v>
      </c>
      <c r="J147" s="288">
        <f t="shared" ref="J147:J153" si="24">SUM(I147:I147)</f>
        <v>0</v>
      </c>
      <c r="L147" s="291"/>
      <c r="M147" s="291"/>
      <c r="N147" s="291"/>
      <c r="O147" s="291"/>
    </row>
    <row r="148" spans="1:15" ht="16.5" customHeight="1" x14ac:dyDescent="0.25">
      <c r="A148" s="284"/>
      <c r="B148" s="285">
        <v>1</v>
      </c>
      <c r="C148" s="286"/>
      <c r="D148" s="286"/>
      <c r="E148" s="333" t="s">
        <v>491</v>
      </c>
      <c r="F148" s="288"/>
      <c r="G148" s="288">
        <v>0</v>
      </c>
      <c r="H148" s="288"/>
      <c r="I148" s="288">
        <v>0</v>
      </c>
      <c r="J148" s="288">
        <f t="shared" si="24"/>
        <v>0</v>
      </c>
      <c r="L148" s="291"/>
      <c r="M148" s="291"/>
      <c r="N148" s="291"/>
      <c r="O148" s="291"/>
    </row>
    <row r="149" spans="1:15" ht="16.5" customHeight="1" x14ac:dyDescent="0.25">
      <c r="A149" s="284"/>
      <c r="B149" s="285"/>
      <c r="C149" s="286">
        <v>1</v>
      </c>
      <c r="D149" s="286"/>
      <c r="E149" s="436" t="s">
        <v>492</v>
      </c>
      <c r="F149" s="288"/>
      <c r="G149" s="288">
        <v>0</v>
      </c>
      <c r="H149" s="288"/>
      <c r="I149" s="288">
        <v>0</v>
      </c>
      <c r="J149" s="288">
        <f t="shared" si="24"/>
        <v>0</v>
      </c>
      <c r="L149" s="291"/>
      <c r="M149" s="291"/>
      <c r="N149" s="291"/>
      <c r="O149" s="291"/>
    </row>
    <row r="150" spans="1:15" ht="16.5" customHeight="1" x14ac:dyDescent="0.25">
      <c r="A150" s="284"/>
      <c r="B150" s="285">
        <v>2</v>
      </c>
      <c r="C150" s="286"/>
      <c r="D150" s="286"/>
      <c r="E150" s="333" t="s">
        <v>617</v>
      </c>
      <c r="F150" s="288"/>
      <c r="G150" s="288">
        <v>0</v>
      </c>
      <c r="H150" s="288"/>
      <c r="I150" s="288">
        <v>0</v>
      </c>
      <c r="J150" s="288">
        <f t="shared" si="24"/>
        <v>0</v>
      </c>
      <c r="L150" s="291"/>
      <c r="M150" s="291"/>
      <c r="N150" s="291"/>
      <c r="O150" s="291"/>
    </row>
    <row r="151" spans="1:15" ht="16.5" customHeight="1" thickBot="1" x14ac:dyDescent="0.3">
      <c r="A151" s="284"/>
      <c r="B151" s="285"/>
      <c r="C151" s="286">
        <v>1</v>
      </c>
      <c r="D151" s="286"/>
      <c r="E151" s="436" t="s">
        <v>618</v>
      </c>
      <c r="F151" s="288"/>
      <c r="G151" s="288">
        <v>0</v>
      </c>
      <c r="H151" s="288"/>
      <c r="I151" s="288">
        <v>0</v>
      </c>
      <c r="J151" s="288">
        <f t="shared" si="24"/>
        <v>0</v>
      </c>
      <c r="L151" s="291"/>
      <c r="M151" s="291"/>
      <c r="N151" s="291"/>
      <c r="O151" s="291"/>
    </row>
    <row r="152" spans="1:15" ht="16.5" customHeight="1" thickBot="1" x14ac:dyDescent="0.3">
      <c r="A152" s="307"/>
      <c r="B152" s="308"/>
      <c r="C152" s="308"/>
      <c r="D152" s="308"/>
      <c r="E152" s="309" t="s">
        <v>524</v>
      </c>
      <c r="F152" s="310">
        <f>SUM(F149:F151)</f>
        <v>0</v>
      </c>
      <c r="G152" s="310">
        <v>0</v>
      </c>
      <c r="H152" s="310">
        <f>SUM(H149:H151)</f>
        <v>0</v>
      </c>
      <c r="I152" s="310">
        <v>0</v>
      </c>
      <c r="J152" s="310">
        <f t="shared" si="24"/>
        <v>0</v>
      </c>
      <c r="L152" s="291"/>
      <c r="M152" s="291"/>
      <c r="N152" s="291"/>
      <c r="O152" s="291"/>
    </row>
    <row r="153" spans="1:15" ht="31.5" x14ac:dyDescent="0.25">
      <c r="A153" s="284">
        <v>377</v>
      </c>
      <c r="B153" s="313"/>
      <c r="C153" s="313"/>
      <c r="D153" s="313"/>
      <c r="E153" s="334" t="s">
        <v>485</v>
      </c>
      <c r="F153" s="335"/>
      <c r="G153" s="335">
        <v>0</v>
      </c>
      <c r="H153" s="335"/>
      <c r="I153" s="335">
        <v>0</v>
      </c>
      <c r="J153" s="335">
        <f t="shared" si="24"/>
        <v>0</v>
      </c>
      <c r="L153" s="291"/>
      <c r="M153" s="291"/>
      <c r="N153" s="291"/>
      <c r="O153" s="291"/>
    </row>
    <row r="154" spans="1:15" x14ac:dyDescent="0.25">
      <c r="A154" s="299"/>
      <c r="B154" s="300"/>
      <c r="C154" s="300">
        <v>1</v>
      </c>
      <c r="D154" s="300"/>
      <c r="E154" s="336" t="s">
        <v>452</v>
      </c>
      <c r="F154" s="337">
        <v>23650000</v>
      </c>
      <c r="G154" s="337">
        <v>34536544</v>
      </c>
      <c r="H154" s="337">
        <f t="shared" ref="H154:H163" si="25">I154-G154</f>
        <v>0</v>
      </c>
      <c r="I154" s="337">
        <v>34536544</v>
      </c>
      <c r="J154" s="337">
        <v>31732091</v>
      </c>
      <c r="L154" s="291"/>
      <c r="M154" s="291"/>
      <c r="N154" s="291"/>
      <c r="O154" s="291"/>
    </row>
    <row r="155" spans="1:15" x14ac:dyDescent="0.25">
      <c r="A155" s="299"/>
      <c r="B155" s="300"/>
      <c r="C155" s="300">
        <v>2</v>
      </c>
      <c r="D155" s="300"/>
      <c r="E155" s="336" t="s">
        <v>453</v>
      </c>
      <c r="F155" s="337">
        <v>1950000</v>
      </c>
      <c r="G155" s="337">
        <v>1450000</v>
      </c>
      <c r="H155" s="337">
        <f t="shared" si="25"/>
        <v>0</v>
      </c>
      <c r="I155" s="337">
        <v>1450000</v>
      </c>
      <c r="J155" s="337">
        <v>1359999</v>
      </c>
      <c r="L155" s="291"/>
      <c r="M155" s="291"/>
      <c r="N155" s="291"/>
      <c r="O155" s="291"/>
    </row>
    <row r="156" spans="1:15" x14ac:dyDescent="0.25">
      <c r="A156" s="299"/>
      <c r="B156" s="300"/>
      <c r="C156" s="300">
        <v>3</v>
      </c>
      <c r="D156" s="300"/>
      <c r="E156" s="336" t="s">
        <v>454</v>
      </c>
      <c r="F156" s="337">
        <v>6000000</v>
      </c>
      <c r="G156" s="337">
        <v>6000000</v>
      </c>
      <c r="H156" s="337">
        <f t="shared" si="25"/>
        <v>0</v>
      </c>
      <c r="I156" s="337">
        <v>6000000</v>
      </c>
      <c r="J156" s="337">
        <v>5950000</v>
      </c>
      <c r="L156" s="291"/>
      <c r="M156" s="291"/>
      <c r="N156" s="291"/>
      <c r="O156" s="291"/>
    </row>
    <row r="157" spans="1:15" x14ac:dyDescent="0.25">
      <c r="A157" s="299"/>
      <c r="B157" s="300"/>
      <c r="C157" s="300">
        <v>4</v>
      </c>
      <c r="D157" s="300"/>
      <c r="E157" s="338" t="s">
        <v>455</v>
      </c>
      <c r="F157" s="337">
        <v>2000000</v>
      </c>
      <c r="G157" s="337">
        <v>2000000</v>
      </c>
      <c r="H157" s="337">
        <f t="shared" si="25"/>
        <v>0</v>
      </c>
      <c r="I157" s="337">
        <v>2000000</v>
      </c>
      <c r="J157" s="337">
        <v>1334000</v>
      </c>
      <c r="L157" s="291"/>
      <c r="M157" s="291"/>
      <c r="N157" s="291"/>
      <c r="O157" s="291"/>
    </row>
    <row r="158" spans="1:15" x14ac:dyDescent="0.25">
      <c r="A158" s="299"/>
      <c r="B158" s="300"/>
      <c r="C158" s="300">
        <v>5</v>
      </c>
      <c r="D158" s="300"/>
      <c r="E158" s="338" t="s">
        <v>456</v>
      </c>
      <c r="F158" s="337">
        <v>1500000</v>
      </c>
      <c r="G158" s="337">
        <v>1500000</v>
      </c>
      <c r="H158" s="337">
        <f t="shared" si="25"/>
        <v>0</v>
      </c>
      <c r="I158" s="337">
        <v>1500000</v>
      </c>
      <c r="J158" s="337">
        <v>1500000</v>
      </c>
      <c r="L158" s="291"/>
      <c r="M158" s="291"/>
      <c r="N158" s="291"/>
      <c r="O158" s="291"/>
    </row>
    <row r="159" spans="1:15" x14ac:dyDescent="0.25">
      <c r="A159" s="299"/>
      <c r="B159" s="300"/>
      <c r="C159" s="300">
        <v>6</v>
      </c>
      <c r="D159" s="300"/>
      <c r="E159" s="338" t="s">
        <v>673</v>
      </c>
      <c r="F159" s="337">
        <v>2550000</v>
      </c>
      <c r="G159" s="337">
        <v>2550000</v>
      </c>
      <c r="H159" s="337">
        <f t="shared" si="25"/>
        <v>0</v>
      </c>
      <c r="I159" s="337">
        <v>2550000</v>
      </c>
      <c r="J159" s="337">
        <v>2550000</v>
      </c>
      <c r="L159" s="291"/>
      <c r="M159" s="291"/>
      <c r="N159" s="291"/>
      <c r="O159" s="291"/>
    </row>
    <row r="160" spans="1:15" x14ac:dyDescent="0.25">
      <c r="A160" s="299"/>
      <c r="B160" s="300"/>
      <c r="C160" s="300">
        <v>7</v>
      </c>
      <c r="D160" s="300"/>
      <c r="E160" s="824" t="s">
        <v>451</v>
      </c>
      <c r="F160" s="337">
        <v>8500000</v>
      </c>
      <c r="G160" s="337">
        <v>8500000</v>
      </c>
      <c r="H160" s="337">
        <f t="shared" si="25"/>
        <v>0</v>
      </c>
      <c r="I160" s="337">
        <v>8500000</v>
      </c>
      <c r="J160" s="337">
        <v>6703200</v>
      </c>
      <c r="L160" s="291"/>
      <c r="M160" s="291"/>
      <c r="N160" s="291"/>
      <c r="O160" s="291"/>
    </row>
    <row r="161" spans="1:15" x14ac:dyDescent="0.25">
      <c r="A161" s="299"/>
      <c r="B161" s="300"/>
      <c r="C161" s="300">
        <v>8</v>
      </c>
      <c r="D161" s="300"/>
      <c r="E161" s="301" t="s">
        <v>488</v>
      </c>
      <c r="F161" s="337">
        <v>71000000</v>
      </c>
      <c r="G161" s="337">
        <v>71000000</v>
      </c>
      <c r="H161" s="337">
        <f t="shared" si="25"/>
        <v>0</v>
      </c>
      <c r="I161" s="337">
        <v>71000000</v>
      </c>
      <c r="J161" s="337">
        <v>71000000</v>
      </c>
      <c r="L161" s="291"/>
      <c r="M161" s="291"/>
      <c r="N161" s="291"/>
      <c r="O161" s="291"/>
    </row>
    <row r="162" spans="1:15" x14ac:dyDescent="0.25">
      <c r="A162" s="299"/>
      <c r="B162" s="300"/>
      <c r="C162" s="300">
        <v>9</v>
      </c>
      <c r="D162" s="300"/>
      <c r="E162" s="824" t="s">
        <v>619</v>
      </c>
      <c r="F162" s="337">
        <v>6484000</v>
      </c>
      <c r="G162" s="337">
        <v>6484000</v>
      </c>
      <c r="H162" s="337">
        <f t="shared" si="25"/>
        <v>0</v>
      </c>
      <c r="I162" s="337">
        <v>6484000</v>
      </c>
      <c r="J162" s="337">
        <v>6445440</v>
      </c>
      <c r="L162" s="291"/>
      <c r="M162" s="291"/>
      <c r="N162" s="291"/>
      <c r="O162" s="291"/>
    </row>
    <row r="163" spans="1:15" x14ac:dyDescent="0.25">
      <c r="A163" s="299"/>
      <c r="B163" s="300"/>
      <c r="C163" s="300">
        <v>10</v>
      </c>
      <c r="D163" s="300"/>
      <c r="E163" s="301" t="s">
        <v>674</v>
      </c>
      <c r="F163" s="337"/>
      <c r="G163" s="337">
        <v>0</v>
      </c>
      <c r="H163" s="337">
        <f t="shared" si="25"/>
        <v>0</v>
      </c>
      <c r="I163" s="337">
        <v>0</v>
      </c>
      <c r="J163" s="337"/>
      <c r="L163" s="291"/>
      <c r="M163" s="291"/>
      <c r="N163" s="291"/>
      <c r="O163" s="291"/>
    </row>
    <row r="164" spans="1:15" x14ac:dyDescent="0.25">
      <c r="A164" s="299"/>
      <c r="B164" s="300"/>
      <c r="C164" s="300"/>
      <c r="D164" s="300"/>
      <c r="E164" s="301" t="s">
        <v>1354</v>
      </c>
      <c r="F164" s="337"/>
      <c r="G164" s="337">
        <v>1698000</v>
      </c>
      <c r="H164" s="337"/>
      <c r="I164" s="337">
        <v>1698000</v>
      </c>
      <c r="J164" s="337">
        <v>1698000</v>
      </c>
      <c r="L164" s="291"/>
      <c r="M164" s="291"/>
      <c r="N164" s="291"/>
      <c r="O164" s="291"/>
    </row>
    <row r="165" spans="1:15" x14ac:dyDescent="0.25">
      <c r="A165" s="299"/>
      <c r="B165" s="300"/>
      <c r="C165" s="300">
        <v>11</v>
      </c>
      <c r="D165" s="300"/>
      <c r="E165" s="301" t="s">
        <v>711</v>
      </c>
      <c r="F165" s="337">
        <v>2000000</v>
      </c>
      <c r="G165" s="337">
        <v>2000000</v>
      </c>
      <c r="H165" s="337">
        <f>I165-G165</f>
        <v>0</v>
      </c>
      <c r="I165" s="337">
        <v>2000000</v>
      </c>
      <c r="J165" s="337">
        <v>2000000</v>
      </c>
      <c r="L165" s="291"/>
      <c r="M165" s="291"/>
      <c r="N165" s="291"/>
      <c r="O165" s="291"/>
    </row>
    <row r="166" spans="1:15" x14ac:dyDescent="0.25">
      <c r="A166" s="299"/>
      <c r="B166" s="300"/>
      <c r="C166" s="300"/>
      <c r="D166" s="300"/>
      <c r="E166" s="301" t="s">
        <v>1353</v>
      </c>
      <c r="F166" s="337"/>
      <c r="G166" s="337">
        <v>500000</v>
      </c>
      <c r="H166" s="337">
        <f t="shared" ref="H166:H167" si="26">I166-G166</f>
        <v>0</v>
      </c>
      <c r="I166" s="337">
        <v>500000</v>
      </c>
      <c r="J166" s="337">
        <v>500000</v>
      </c>
      <c r="L166" s="291"/>
      <c r="M166" s="291"/>
      <c r="N166" s="291"/>
      <c r="O166" s="291"/>
    </row>
    <row r="167" spans="1:15" x14ac:dyDescent="0.25">
      <c r="A167" s="299"/>
      <c r="B167" s="300"/>
      <c r="C167" s="300"/>
      <c r="D167" s="300"/>
      <c r="E167" s="301" t="s">
        <v>1368</v>
      </c>
      <c r="F167" s="337">
        <v>0</v>
      </c>
      <c r="G167" s="337">
        <v>0</v>
      </c>
      <c r="H167" s="337">
        <f t="shared" si="26"/>
        <v>603000</v>
      </c>
      <c r="I167" s="337">
        <v>603000</v>
      </c>
      <c r="J167" s="337">
        <v>603000</v>
      </c>
      <c r="L167" s="291"/>
      <c r="M167" s="291"/>
      <c r="N167" s="291"/>
      <c r="O167" s="291"/>
    </row>
    <row r="168" spans="1:15" ht="16.5" thickBot="1" x14ac:dyDescent="0.3">
      <c r="A168" s="299"/>
      <c r="B168" s="300"/>
      <c r="C168" s="300">
        <v>12</v>
      </c>
      <c r="D168" s="300"/>
      <c r="E168" s="301" t="s">
        <v>620</v>
      </c>
      <c r="F168" s="337">
        <v>3000000</v>
      </c>
      <c r="G168" s="337">
        <v>3000000</v>
      </c>
      <c r="H168" s="337">
        <f>I168-G168</f>
        <v>0</v>
      </c>
      <c r="I168" s="337">
        <v>3000000</v>
      </c>
      <c r="J168" s="337">
        <v>3000000</v>
      </c>
      <c r="L168" s="291"/>
      <c r="M168" s="291"/>
      <c r="N168" s="291"/>
      <c r="O168" s="291"/>
    </row>
    <row r="169" spans="1:15" ht="16.5" thickBot="1" x14ac:dyDescent="0.3">
      <c r="A169" s="307"/>
      <c r="B169" s="308"/>
      <c r="C169" s="308"/>
      <c r="D169" s="308"/>
      <c r="E169" s="309" t="s">
        <v>457</v>
      </c>
      <c r="F169" s="310">
        <f>SUM(F154:F168)</f>
        <v>128634000</v>
      </c>
      <c r="G169" s="310">
        <f t="shared" ref="G169:J169" si="27">SUM(G154:G168)</f>
        <v>141218544</v>
      </c>
      <c r="H169" s="310">
        <f t="shared" si="27"/>
        <v>603000</v>
      </c>
      <c r="I169" s="310">
        <f t="shared" si="27"/>
        <v>141821544</v>
      </c>
      <c r="J169" s="310">
        <f t="shared" si="27"/>
        <v>136375730</v>
      </c>
      <c r="L169" s="291"/>
      <c r="M169" s="291"/>
      <c r="N169" s="291"/>
      <c r="O169" s="291"/>
    </row>
    <row r="170" spans="1:15" x14ac:dyDescent="0.25">
      <c r="A170" s="320">
        <v>380</v>
      </c>
      <c r="B170" s="321"/>
      <c r="C170" s="313"/>
      <c r="D170" s="313"/>
      <c r="E170" s="322" t="s">
        <v>135</v>
      </c>
      <c r="F170" s="354"/>
      <c r="G170" s="354">
        <v>0</v>
      </c>
      <c r="H170" s="354"/>
      <c r="I170" s="354">
        <v>0</v>
      </c>
      <c r="J170" s="354">
        <f>SUM(I170:I170)</f>
        <v>0</v>
      </c>
      <c r="L170" s="291"/>
      <c r="M170" s="291"/>
      <c r="N170" s="291"/>
      <c r="O170" s="291"/>
    </row>
    <row r="171" spans="1:15" x14ac:dyDescent="0.25">
      <c r="A171" s="821"/>
      <c r="B171" s="286">
        <v>1</v>
      </c>
      <c r="C171" s="286"/>
      <c r="D171" s="286"/>
      <c r="E171" s="355" t="s">
        <v>692</v>
      </c>
      <c r="F171" s="288">
        <v>22000000</v>
      </c>
      <c r="G171" s="288">
        <v>22000000</v>
      </c>
      <c r="H171" s="288">
        <f t="shared" ref="H171:H224" si="28">I171-G171</f>
        <v>0</v>
      </c>
      <c r="I171" s="288">
        <v>22000000</v>
      </c>
      <c r="J171" s="288"/>
      <c r="L171" s="291"/>
      <c r="M171" s="291"/>
      <c r="N171" s="291"/>
      <c r="O171" s="291"/>
    </row>
    <row r="172" spans="1:15" x14ac:dyDescent="0.25">
      <c r="A172" s="821"/>
      <c r="B172" s="286"/>
      <c r="C172" s="286"/>
      <c r="D172" s="286"/>
      <c r="E172" s="290" t="s">
        <v>285</v>
      </c>
      <c r="F172" s="288">
        <v>0</v>
      </c>
      <c r="G172" s="288">
        <v>0</v>
      </c>
      <c r="H172" s="288">
        <f t="shared" si="28"/>
        <v>0</v>
      </c>
      <c r="I172" s="288">
        <v>0</v>
      </c>
      <c r="J172" s="288"/>
      <c r="L172" s="291"/>
      <c r="M172" s="291"/>
      <c r="N172" s="291"/>
      <c r="O172" s="291"/>
    </row>
    <row r="173" spans="1:15" x14ac:dyDescent="0.25">
      <c r="A173" s="821"/>
      <c r="B173" s="286">
        <v>3</v>
      </c>
      <c r="C173" s="286"/>
      <c r="D173" s="286"/>
      <c r="E173" s="290" t="s">
        <v>552</v>
      </c>
      <c r="F173" s="288">
        <v>8846000</v>
      </c>
      <c r="G173" s="288">
        <v>6548000</v>
      </c>
      <c r="H173" s="288">
        <f t="shared" si="28"/>
        <v>0</v>
      </c>
      <c r="I173" s="288">
        <v>6548000</v>
      </c>
      <c r="J173" s="288"/>
      <c r="L173" s="291"/>
      <c r="M173" s="291"/>
      <c r="N173" s="291"/>
      <c r="O173" s="291"/>
    </row>
    <row r="174" spans="1:15" x14ac:dyDescent="0.25">
      <c r="A174" s="821"/>
      <c r="B174" s="286"/>
      <c r="C174" s="286"/>
      <c r="D174" s="286"/>
      <c r="E174" s="290" t="s">
        <v>285</v>
      </c>
      <c r="F174" s="288">
        <v>2389000</v>
      </c>
      <c r="G174" s="288">
        <v>1769000</v>
      </c>
      <c r="H174" s="288">
        <f t="shared" si="28"/>
        <v>0</v>
      </c>
      <c r="I174" s="288">
        <v>1769000</v>
      </c>
      <c r="J174" s="288"/>
      <c r="L174" s="291"/>
      <c r="M174" s="291"/>
      <c r="N174" s="291"/>
      <c r="O174" s="291"/>
    </row>
    <row r="175" spans="1:15" x14ac:dyDescent="0.25">
      <c r="A175" s="821"/>
      <c r="B175" s="286">
        <v>4</v>
      </c>
      <c r="C175" s="286"/>
      <c r="D175" s="286"/>
      <c r="E175" s="290" t="s">
        <v>705</v>
      </c>
      <c r="F175" s="288">
        <v>1601199000</v>
      </c>
      <c r="G175" s="288">
        <v>1601199000</v>
      </c>
      <c r="H175" s="288">
        <f t="shared" si="28"/>
        <v>0</v>
      </c>
      <c r="I175" s="288">
        <v>1601199000</v>
      </c>
      <c r="J175" s="288"/>
      <c r="L175" s="291"/>
      <c r="M175" s="291"/>
      <c r="N175" s="291"/>
      <c r="O175" s="291"/>
    </row>
    <row r="176" spans="1:15" x14ac:dyDescent="0.25">
      <c r="A176" s="821"/>
      <c r="B176" s="286"/>
      <c r="C176" s="286"/>
      <c r="D176" s="286"/>
      <c r="E176" s="290" t="s">
        <v>285</v>
      </c>
      <c r="F176" s="288">
        <v>0</v>
      </c>
      <c r="G176" s="288">
        <v>0</v>
      </c>
      <c r="H176" s="288">
        <f t="shared" si="28"/>
        <v>0</v>
      </c>
      <c r="I176" s="288">
        <v>0</v>
      </c>
      <c r="J176" s="288"/>
      <c r="L176" s="291"/>
      <c r="M176" s="291"/>
      <c r="N176" s="291"/>
      <c r="O176" s="291"/>
    </row>
    <row r="177" spans="1:15" x14ac:dyDescent="0.25">
      <c r="A177" s="821"/>
      <c r="B177" s="286">
        <v>5</v>
      </c>
      <c r="C177" s="286"/>
      <c r="D177" s="286"/>
      <c r="E177" s="290" t="s">
        <v>669</v>
      </c>
      <c r="F177" s="288">
        <v>43898000</v>
      </c>
      <c r="G177" s="288">
        <v>43898000</v>
      </c>
      <c r="H177" s="288">
        <f t="shared" si="28"/>
        <v>0</v>
      </c>
      <c r="I177" s="288">
        <v>43898000</v>
      </c>
      <c r="J177" s="288"/>
      <c r="L177" s="291"/>
      <c r="M177" s="291"/>
      <c r="N177" s="291"/>
      <c r="O177" s="291"/>
    </row>
    <row r="178" spans="1:15" x14ac:dyDescent="0.25">
      <c r="A178" s="821"/>
      <c r="B178" s="286"/>
      <c r="C178" s="286"/>
      <c r="D178" s="286"/>
      <c r="E178" s="290" t="s">
        <v>285</v>
      </c>
      <c r="F178" s="288">
        <v>11852000</v>
      </c>
      <c r="G178" s="288">
        <v>11852000</v>
      </c>
      <c r="H178" s="288">
        <f t="shared" si="28"/>
        <v>0</v>
      </c>
      <c r="I178" s="288">
        <v>11852000</v>
      </c>
      <c r="J178" s="288"/>
      <c r="L178" s="291"/>
      <c r="M178" s="291"/>
      <c r="N178" s="291"/>
      <c r="O178" s="291"/>
    </row>
    <row r="179" spans="1:15" x14ac:dyDescent="0.25">
      <c r="A179" s="821"/>
      <c r="B179" s="286">
        <v>6</v>
      </c>
      <c r="C179" s="286"/>
      <c r="D179" s="286"/>
      <c r="E179" s="290" t="s">
        <v>706</v>
      </c>
      <c r="F179" s="288">
        <v>57028000</v>
      </c>
      <c r="G179" s="288">
        <v>57028000</v>
      </c>
      <c r="H179" s="288">
        <f t="shared" si="28"/>
        <v>0</v>
      </c>
      <c r="I179" s="288">
        <v>57028000</v>
      </c>
      <c r="J179" s="288"/>
      <c r="L179" s="291"/>
      <c r="M179" s="291"/>
      <c r="N179" s="291"/>
      <c r="O179" s="291"/>
    </row>
    <row r="180" spans="1:15" x14ac:dyDescent="0.25">
      <c r="A180" s="821"/>
      <c r="B180" s="286"/>
      <c r="C180" s="286"/>
      <c r="D180" s="286"/>
      <c r="E180" s="290" t="s">
        <v>285</v>
      </c>
      <c r="F180" s="288">
        <v>0</v>
      </c>
      <c r="G180" s="288">
        <v>0</v>
      </c>
      <c r="H180" s="288">
        <f t="shared" si="28"/>
        <v>0</v>
      </c>
      <c r="I180" s="288">
        <v>0</v>
      </c>
      <c r="J180" s="288"/>
      <c r="L180" s="291"/>
      <c r="M180" s="291"/>
      <c r="N180" s="291"/>
      <c r="O180" s="291"/>
    </row>
    <row r="181" spans="1:15" x14ac:dyDescent="0.25">
      <c r="A181" s="821"/>
      <c r="B181" s="286">
        <v>7</v>
      </c>
      <c r="C181" s="286"/>
      <c r="D181" s="286"/>
      <c r="E181" s="290" t="s">
        <v>716</v>
      </c>
      <c r="F181" s="288">
        <v>1235000</v>
      </c>
      <c r="G181" s="288">
        <v>1235000</v>
      </c>
      <c r="H181" s="288">
        <f t="shared" si="28"/>
        <v>0</v>
      </c>
      <c r="I181" s="288">
        <v>1235000</v>
      </c>
      <c r="J181" s="288"/>
      <c r="L181" s="291"/>
      <c r="M181" s="291"/>
      <c r="N181" s="291"/>
      <c r="O181" s="291"/>
    </row>
    <row r="182" spans="1:15" x14ac:dyDescent="0.25">
      <c r="A182" s="821"/>
      <c r="B182" s="286"/>
      <c r="C182" s="286"/>
      <c r="D182" s="286"/>
      <c r="E182" s="290" t="s">
        <v>285</v>
      </c>
      <c r="F182" s="288">
        <v>334000</v>
      </c>
      <c r="G182" s="288">
        <v>334000</v>
      </c>
      <c r="H182" s="288">
        <f t="shared" si="28"/>
        <v>0</v>
      </c>
      <c r="I182" s="288">
        <v>334000</v>
      </c>
      <c r="J182" s="288"/>
      <c r="L182" s="291"/>
      <c r="M182" s="291"/>
      <c r="N182" s="291"/>
      <c r="O182" s="291"/>
    </row>
    <row r="183" spans="1:15" x14ac:dyDescent="0.25">
      <c r="A183" s="821"/>
      <c r="B183" s="286">
        <v>8</v>
      </c>
      <c r="C183" s="286"/>
      <c r="D183" s="286"/>
      <c r="E183" s="290" t="s">
        <v>717</v>
      </c>
      <c r="F183" s="288">
        <v>2512000</v>
      </c>
      <c r="G183" s="288">
        <v>21242157</v>
      </c>
      <c r="H183" s="288">
        <f t="shared" si="28"/>
        <v>735290</v>
      </c>
      <c r="I183" s="288">
        <v>21977447</v>
      </c>
      <c r="J183" s="288"/>
      <c r="L183" s="291"/>
      <c r="M183" s="291"/>
      <c r="N183" s="291"/>
      <c r="O183" s="291"/>
    </row>
    <row r="184" spans="1:15" x14ac:dyDescent="0.25">
      <c r="A184" s="821"/>
      <c r="B184" s="286"/>
      <c r="C184" s="286"/>
      <c r="D184" s="286"/>
      <c r="E184" s="290" t="s">
        <v>285</v>
      </c>
      <c r="F184" s="288">
        <v>678000</v>
      </c>
      <c r="G184" s="288">
        <v>5735131</v>
      </c>
      <c r="H184" s="288">
        <f t="shared" si="28"/>
        <v>198528</v>
      </c>
      <c r="I184" s="288">
        <v>5933659</v>
      </c>
      <c r="J184" s="288"/>
      <c r="L184" s="291"/>
      <c r="M184" s="291"/>
      <c r="N184" s="291"/>
      <c r="O184" s="291"/>
    </row>
    <row r="185" spans="1:15" x14ac:dyDescent="0.25">
      <c r="A185" s="821"/>
      <c r="B185" s="286">
        <v>9</v>
      </c>
      <c r="C185" s="286"/>
      <c r="D185" s="286"/>
      <c r="E185" s="524" t="s">
        <v>708</v>
      </c>
      <c r="F185" s="288">
        <v>173238000</v>
      </c>
      <c r="G185" s="288">
        <v>173238000</v>
      </c>
      <c r="H185" s="288">
        <f t="shared" si="28"/>
        <v>0</v>
      </c>
      <c r="I185" s="288">
        <v>173238000</v>
      </c>
      <c r="J185" s="288"/>
      <c r="L185" s="291"/>
      <c r="M185" s="291">
        <f>SUM(G183:G184)</f>
        <v>26977288</v>
      </c>
      <c r="N185" s="291">
        <f>SUM(I183:I184)</f>
        <v>27911106</v>
      </c>
      <c r="O185" s="291"/>
    </row>
    <row r="186" spans="1:15" x14ac:dyDescent="0.25">
      <c r="A186" s="821"/>
      <c r="B186" s="286"/>
      <c r="C186" s="286"/>
      <c r="D186" s="286"/>
      <c r="E186" s="290" t="s">
        <v>285</v>
      </c>
      <c r="F186" s="288">
        <v>46774000</v>
      </c>
      <c r="G186" s="288">
        <v>46774000</v>
      </c>
      <c r="H186" s="288">
        <f t="shared" si="28"/>
        <v>0</v>
      </c>
      <c r="I186" s="288">
        <v>46774000</v>
      </c>
      <c r="J186" s="288"/>
      <c r="L186" s="291"/>
      <c r="M186" s="291"/>
      <c r="N186" s="291"/>
      <c r="O186" s="291"/>
    </row>
    <row r="187" spans="1:15" x14ac:dyDescent="0.25">
      <c r="A187" s="821"/>
      <c r="B187" s="286">
        <v>10</v>
      </c>
      <c r="C187" s="286"/>
      <c r="D187" s="286"/>
      <c r="E187" s="290" t="s">
        <v>718</v>
      </c>
      <c r="F187" s="288">
        <v>42924000</v>
      </c>
      <c r="G187" s="288">
        <v>42924000</v>
      </c>
      <c r="H187" s="288">
        <f t="shared" si="28"/>
        <v>0</v>
      </c>
      <c r="I187" s="288">
        <v>42924000</v>
      </c>
      <c r="J187" s="288"/>
      <c r="L187" s="291"/>
      <c r="M187" s="291"/>
      <c r="N187" s="291"/>
      <c r="O187" s="291"/>
    </row>
    <row r="188" spans="1:15" x14ac:dyDescent="0.25">
      <c r="A188" s="821"/>
      <c r="B188" s="286"/>
      <c r="C188" s="286"/>
      <c r="D188" s="286"/>
      <c r="E188" s="290" t="s">
        <v>285</v>
      </c>
      <c r="F188" s="288">
        <v>11590000</v>
      </c>
      <c r="G188" s="288">
        <v>11590000</v>
      </c>
      <c r="H188" s="288">
        <f t="shared" si="28"/>
        <v>0</v>
      </c>
      <c r="I188" s="288">
        <v>11590000</v>
      </c>
      <c r="J188" s="288"/>
      <c r="L188" s="291"/>
      <c r="M188" s="291"/>
      <c r="N188" s="291"/>
      <c r="O188" s="291"/>
    </row>
    <row r="189" spans="1:15" x14ac:dyDescent="0.25">
      <c r="A189" s="821"/>
      <c r="B189" s="286">
        <v>11</v>
      </c>
      <c r="C189" s="286"/>
      <c r="D189" s="286"/>
      <c r="E189" s="290" t="s">
        <v>689</v>
      </c>
      <c r="F189" s="288">
        <v>5000000</v>
      </c>
      <c r="G189" s="288">
        <v>0</v>
      </c>
      <c r="H189" s="288">
        <f t="shared" si="28"/>
        <v>0</v>
      </c>
      <c r="I189" s="288">
        <v>0</v>
      </c>
      <c r="J189" s="288"/>
      <c r="L189" s="291"/>
      <c r="M189" s="291"/>
      <c r="N189" s="291"/>
      <c r="O189" s="291"/>
    </row>
    <row r="190" spans="1:15" x14ac:dyDescent="0.25">
      <c r="A190" s="821"/>
      <c r="B190" s="286"/>
      <c r="C190" s="286"/>
      <c r="D190" s="286"/>
      <c r="E190" s="290" t="s">
        <v>285</v>
      </c>
      <c r="F190" s="288">
        <v>0</v>
      </c>
      <c r="G190" s="288">
        <v>0</v>
      </c>
      <c r="H190" s="288">
        <f t="shared" si="28"/>
        <v>0</v>
      </c>
      <c r="I190" s="288">
        <v>0</v>
      </c>
      <c r="J190" s="288"/>
      <c r="L190" s="291"/>
      <c r="M190" s="291"/>
      <c r="N190" s="291"/>
      <c r="O190" s="291"/>
    </row>
    <row r="191" spans="1:15" x14ac:dyDescent="0.25">
      <c r="A191" s="821"/>
      <c r="B191" s="286">
        <v>12</v>
      </c>
      <c r="C191" s="286"/>
      <c r="D191" s="286"/>
      <c r="E191" s="290" t="s">
        <v>1362</v>
      </c>
      <c r="F191" s="288">
        <v>4000000</v>
      </c>
      <c r="G191" s="288">
        <v>12580000</v>
      </c>
      <c r="H191" s="288">
        <f t="shared" si="28"/>
        <v>0</v>
      </c>
      <c r="I191" s="288">
        <v>12580000</v>
      </c>
      <c r="J191" s="288"/>
      <c r="L191" s="291"/>
      <c r="M191" s="291"/>
      <c r="N191" s="291"/>
      <c r="O191" s="291"/>
    </row>
    <row r="192" spans="1:15" x14ac:dyDescent="0.25">
      <c r="A192" s="821"/>
      <c r="B192" s="286"/>
      <c r="C192" s="286"/>
      <c r="D192" s="286"/>
      <c r="E192" s="290" t="s">
        <v>285</v>
      </c>
      <c r="F192" s="288">
        <v>0</v>
      </c>
      <c r="G192" s="288">
        <v>0</v>
      </c>
      <c r="H192" s="288">
        <f t="shared" si="28"/>
        <v>0</v>
      </c>
      <c r="I192" s="288">
        <v>0</v>
      </c>
      <c r="J192" s="288"/>
      <c r="L192" s="291"/>
      <c r="M192" s="291"/>
      <c r="N192" s="291"/>
      <c r="O192" s="291"/>
    </row>
    <row r="193" spans="1:15" ht="31.5" x14ac:dyDescent="0.25">
      <c r="A193" s="821"/>
      <c r="B193" s="286">
        <v>13</v>
      </c>
      <c r="C193" s="286"/>
      <c r="D193" s="286"/>
      <c r="E193" s="290" t="s">
        <v>691</v>
      </c>
      <c r="F193" s="288">
        <v>5535000</v>
      </c>
      <c r="G193" s="288">
        <v>5535000</v>
      </c>
      <c r="H193" s="288">
        <f t="shared" si="28"/>
        <v>0</v>
      </c>
      <c r="I193" s="288">
        <v>5535000</v>
      </c>
      <c r="J193" s="288"/>
      <c r="L193" s="291"/>
      <c r="M193" s="291"/>
      <c r="N193" s="291"/>
      <c r="O193" s="291"/>
    </row>
    <row r="194" spans="1:15" x14ac:dyDescent="0.25">
      <c r="A194" s="821"/>
      <c r="B194" s="286"/>
      <c r="C194" s="286"/>
      <c r="D194" s="286"/>
      <c r="E194" s="290" t="s">
        <v>285</v>
      </c>
      <c r="F194" s="288">
        <v>1495000</v>
      </c>
      <c r="G194" s="288">
        <v>1495000</v>
      </c>
      <c r="H194" s="288">
        <f t="shared" si="28"/>
        <v>0</v>
      </c>
      <c r="I194" s="288">
        <v>1495000</v>
      </c>
      <c r="J194" s="288"/>
      <c r="L194" s="291"/>
      <c r="M194" s="291"/>
      <c r="N194" s="291"/>
      <c r="O194" s="291"/>
    </row>
    <row r="195" spans="1:15" x14ac:dyDescent="0.25">
      <c r="A195" s="821"/>
      <c r="B195" s="286">
        <v>14</v>
      </c>
      <c r="C195" s="286"/>
      <c r="D195" s="286"/>
      <c r="E195" s="290" t="s">
        <v>722</v>
      </c>
      <c r="F195" s="288">
        <v>157000</v>
      </c>
      <c r="G195" s="288">
        <v>157000</v>
      </c>
      <c r="H195" s="288">
        <f t="shared" si="28"/>
        <v>0</v>
      </c>
      <c r="I195" s="288">
        <v>157000</v>
      </c>
      <c r="J195" s="288"/>
      <c r="L195" s="291"/>
      <c r="M195" s="291"/>
      <c r="N195" s="291"/>
      <c r="O195" s="291"/>
    </row>
    <row r="196" spans="1:15" x14ac:dyDescent="0.25">
      <c r="A196" s="821"/>
      <c r="B196" s="286"/>
      <c r="C196" s="286"/>
      <c r="D196" s="286"/>
      <c r="E196" s="290" t="s">
        <v>285</v>
      </c>
      <c r="F196" s="288">
        <v>43000</v>
      </c>
      <c r="G196" s="288">
        <v>43000</v>
      </c>
      <c r="H196" s="288">
        <f t="shared" si="28"/>
        <v>0</v>
      </c>
      <c r="I196" s="288">
        <v>43000</v>
      </c>
      <c r="J196" s="288"/>
      <c r="L196" s="291"/>
      <c r="M196" s="291"/>
      <c r="N196" s="291"/>
      <c r="O196" s="291"/>
    </row>
    <row r="197" spans="1:15" ht="31.5" x14ac:dyDescent="0.25">
      <c r="A197" s="821"/>
      <c r="B197" s="286">
        <v>15</v>
      </c>
      <c r="C197" s="286"/>
      <c r="D197" s="286"/>
      <c r="E197" s="290" t="s">
        <v>1333</v>
      </c>
      <c r="F197" s="288">
        <v>0</v>
      </c>
      <c r="G197" s="288">
        <v>203333000</v>
      </c>
      <c r="H197" s="288">
        <f t="shared" si="28"/>
        <v>0</v>
      </c>
      <c r="I197" s="288">
        <v>203333000</v>
      </c>
      <c r="J197" s="288"/>
      <c r="L197" s="291"/>
      <c r="M197" s="291"/>
      <c r="N197" s="291"/>
      <c r="O197" s="291"/>
    </row>
    <row r="198" spans="1:15" x14ac:dyDescent="0.25">
      <c r="A198" s="821"/>
      <c r="B198" s="286"/>
      <c r="C198" s="286"/>
      <c r="D198" s="286"/>
      <c r="E198" s="290" t="s">
        <v>285</v>
      </c>
      <c r="F198" s="288">
        <v>0</v>
      </c>
      <c r="G198" s="288">
        <v>0</v>
      </c>
      <c r="H198" s="288">
        <f t="shared" si="28"/>
        <v>0</v>
      </c>
      <c r="I198" s="288">
        <v>0</v>
      </c>
      <c r="J198" s="288"/>
      <c r="L198" s="291"/>
      <c r="M198" s="291"/>
      <c r="N198" s="291"/>
      <c r="O198" s="291"/>
    </row>
    <row r="199" spans="1:15" x14ac:dyDescent="0.25">
      <c r="A199" s="821"/>
      <c r="B199" s="286"/>
      <c r="C199" s="286"/>
      <c r="D199" s="286"/>
      <c r="E199" s="290" t="s">
        <v>694</v>
      </c>
      <c r="F199" s="288">
        <v>0</v>
      </c>
      <c r="G199" s="288">
        <v>39614812</v>
      </c>
      <c r="H199" s="288">
        <f t="shared" si="28"/>
        <v>0</v>
      </c>
      <c r="I199" s="288">
        <v>39614812</v>
      </c>
      <c r="J199" s="288"/>
      <c r="L199" s="291"/>
      <c r="M199" s="291"/>
      <c r="N199" s="291"/>
      <c r="O199" s="291"/>
    </row>
    <row r="200" spans="1:15" x14ac:dyDescent="0.25">
      <c r="A200" s="821"/>
      <c r="B200" s="286"/>
      <c r="C200" s="286"/>
      <c r="D200" s="286"/>
      <c r="E200" s="290" t="s">
        <v>285</v>
      </c>
      <c r="F200" s="288">
        <v>0</v>
      </c>
      <c r="G200" s="288">
        <v>0</v>
      </c>
      <c r="H200" s="288">
        <f t="shared" si="28"/>
        <v>0</v>
      </c>
      <c r="I200" s="288">
        <v>0</v>
      </c>
      <c r="J200" s="288"/>
      <c r="L200" s="291"/>
      <c r="M200" s="291"/>
      <c r="N200" s="291"/>
      <c r="O200" s="291"/>
    </row>
    <row r="201" spans="1:15" x14ac:dyDescent="0.25">
      <c r="A201" s="821"/>
      <c r="B201" s="286"/>
      <c r="C201" s="286"/>
      <c r="D201" s="286"/>
      <c r="E201" s="290" t="s">
        <v>1352</v>
      </c>
      <c r="F201" s="288">
        <v>0</v>
      </c>
      <c r="G201" s="288">
        <v>3251000</v>
      </c>
      <c r="H201" s="288">
        <f t="shared" si="28"/>
        <v>4169276</v>
      </c>
      <c r="I201" s="288">
        <v>7420276</v>
      </c>
      <c r="J201" s="288"/>
      <c r="L201" s="291"/>
      <c r="M201" s="291"/>
      <c r="N201" s="291"/>
      <c r="O201" s="291"/>
    </row>
    <row r="202" spans="1:15" x14ac:dyDescent="0.25">
      <c r="A202" s="821"/>
      <c r="B202" s="286"/>
      <c r="C202" s="286"/>
      <c r="D202" s="286"/>
      <c r="E202" s="290" t="s">
        <v>285</v>
      </c>
      <c r="F202" s="288">
        <v>0</v>
      </c>
      <c r="G202" s="288">
        <v>877770</v>
      </c>
      <c r="H202" s="288">
        <f t="shared" si="28"/>
        <v>1125704</v>
      </c>
      <c r="I202" s="288">
        <v>2003474</v>
      </c>
      <c r="J202" s="288"/>
      <c r="L202" s="291"/>
      <c r="M202" s="291"/>
      <c r="N202" s="291"/>
      <c r="O202" s="291"/>
    </row>
    <row r="203" spans="1:15" x14ac:dyDescent="0.25">
      <c r="A203" s="821"/>
      <c r="B203" s="286"/>
      <c r="C203" s="286"/>
      <c r="D203" s="286"/>
      <c r="E203" s="290" t="s">
        <v>1351</v>
      </c>
      <c r="F203" s="288">
        <v>0</v>
      </c>
      <c r="G203" s="288">
        <v>6533800</v>
      </c>
      <c r="H203" s="288">
        <f t="shared" si="28"/>
        <v>0</v>
      </c>
      <c r="I203" s="288">
        <v>6533800</v>
      </c>
      <c r="J203" s="288"/>
      <c r="L203" s="291"/>
      <c r="M203" s="291"/>
      <c r="N203" s="291"/>
      <c r="O203" s="291"/>
    </row>
    <row r="204" spans="1:15" x14ac:dyDescent="0.25">
      <c r="A204" s="821"/>
      <c r="B204" s="286"/>
      <c r="C204" s="286"/>
      <c r="D204" s="286"/>
      <c r="E204" s="290" t="s">
        <v>285</v>
      </c>
      <c r="F204" s="288">
        <v>0</v>
      </c>
      <c r="G204" s="288">
        <v>1764126</v>
      </c>
      <c r="H204" s="288">
        <f t="shared" si="28"/>
        <v>0</v>
      </c>
      <c r="I204" s="288">
        <v>1764126</v>
      </c>
      <c r="J204" s="288"/>
      <c r="L204" s="291"/>
      <c r="M204" s="291"/>
      <c r="N204" s="291"/>
      <c r="O204" s="291"/>
    </row>
    <row r="205" spans="1:15" x14ac:dyDescent="0.25">
      <c r="A205" s="821"/>
      <c r="B205" s="286"/>
      <c r="C205" s="286"/>
      <c r="D205" s="286"/>
      <c r="E205" s="290" t="s">
        <v>1350</v>
      </c>
      <c r="F205" s="288">
        <v>0</v>
      </c>
      <c r="G205" s="288">
        <v>0</v>
      </c>
      <c r="H205" s="288">
        <f t="shared" si="28"/>
        <v>0</v>
      </c>
      <c r="I205" s="288">
        <v>0</v>
      </c>
      <c r="J205" s="288"/>
      <c r="L205" s="291"/>
      <c r="M205" s="291"/>
      <c r="N205" s="291"/>
      <c r="O205" s="291"/>
    </row>
    <row r="206" spans="1:15" x14ac:dyDescent="0.25">
      <c r="A206" s="821"/>
      <c r="B206" s="286"/>
      <c r="C206" s="286"/>
      <c r="D206" s="286"/>
      <c r="E206" s="290" t="s">
        <v>285</v>
      </c>
      <c r="F206" s="288">
        <v>0</v>
      </c>
      <c r="G206" s="288">
        <v>0</v>
      </c>
      <c r="H206" s="288">
        <f t="shared" si="28"/>
        <v>0</v>
      </c>
      <c r="I206" s="288">
        <v>0</v>
      </c>
      <c r="J206" s="288"/>
      <c r="L206" s="291"/>
      <c r="M206" s="291"/>
      <c r="N206" s="291"/>
      <c r="O206" s="291"/>
    </row>
    <row r="207" spans="1:15" x14ac:dyDescent="0.25">
      <c r="A207" s="821"/>
      <c r="B207" s="286"/>
      <c r="C207" s="286"/>
      <c r="D207" s="286"/>
      <c r="E207" s="290" t="s">
        <v>1349</v>
      </c>
      <c r="F207" s="288">
        <v>0</v>
      </c>
      <c r="G207" s="288">
        <v>1829818</v>
      </c>
      <c r="H207" s="288">
        <f t="shared" si="28"/>
        <v>0</v>
      </c>
      <c r="I207" s="288">
        <v>1829818</v>
      </c>
      <c r="J207" s="288"/>
      <c r="L207" s="291"/>
      <c r="M207" s="291"/>
      <c r="N207" s="291"/>
      <c r="O207" s="291"/>
    </row>
    <row r="208" spans="1:15" x14ac:dyDescent="0.25">
      <c r="A208" s="821"/>
      <c r="B208" s="286"/>
      <c r="C208" s="286"/>
      <c r="D208" s="286"/>
      <c r="E208" s="290" t="s">
        <v>285</v>
      </c>
      <c r="F208" s="288">
        <v>0</v>
      </c>
      <c r="G208" s="288">
        <v>494051</v>
      </c>
      <c r="H208" s="288">
        <f t="shared" si="28"/>
        <v>0</v>
      </c>
      <c r="I208" s="288">
        <v>494051</v>
      </c>
      <c r="J208" s="288"/>
      <c r="L208" s="291"/>
      <c r="M208" s="291"/>
      <c r="N208" s="291"/>
      <c r="O208" s="291"/>
    </row>
    <row r="209" spans="1:15" x14ac:dyDescent="0.25">
      <c r="A209" s="821"/>
      <c r="B209" s="286"/>
      <c r="C209" s="286"/>
      <c r="D209" s="286"/>
      <c r="E209" s="290" t="s">
        <v>1348</v>
      </c>
      <c r="F209" s="288">
        <v>0</v>
      </c>
      <c r="G209" s="288">
        <v>0</v>
      </c>
      <c r="H209" s="288">
        <f t="shared" si="28"/>
        <v>0</v>
      </c>
      <c r="I209" s="288">
        <v>0</v>
      </c>
      <c r="J209" s="288"/>
      <c r="L209" s="291"/>
      <c r="M209" s="291"/>
      <c r="N209" s="291"/>
      <c r="O209" s="291"/>
    </row>
    <row r="210" spans="1:15" x14ac:dyDescent="0.25">
      <c r="A210" s="821"/>
      <c r="B210" s="286"/>
      <c r="C210" s="286"/>
      <c r="D210" s="286"/>
      <c r="E210" s="290" t="s">
        <v>285</v>
      </c>
      <c r="F210" s="288">
        <v>0</v>
      </c>
      <c r="G210" s="288">
        <v>0</v>
      </c>
      <c r="H210" s="288">
        <f t="shared" si="28"/>
        <v>0</v>
      </c>
      <c r="I210" s="288">
        <v>0</v>
      </c>
      <c r="J210" s="288"/>
      <c r="L210" s="291"/>
      <c r="M210" s="291"/>
      <c r="N210" s="291"/>
      <c r="O210" s="291"/>
    </row>
    <row r="211" spans="1:15" x14ac:dyDescent="0.25">
      <c r="A211" s="821"/>
      <c r="B211" s="286">
        <v>16</v>
      </c>
      <c r="C211" s="286"/>
      <c r="D211" s="286"/>
      <c r="E211" s="290" t="s">
        <v>1341</v>
      </c>
      <c r="F211" s="288">
        <v>0</v>
      </c>
      <c r="G211" s="288">
        <v>7338788</v>
      </c>
      <c r="H211" s="288">
        <f t="shared" si="28"/>
        <v>0</v>
      </c>
      <c r="I211" s="288">
        <v>7338788</v>
      </c>
      <c r="J211" s="288"/>
      <c r="L211" s="291"/>
      <c r="M211" s="291"/>
      <c r="N211" s="291"/>
      <c r="O211" s="291"/>
    </row>
    <row r="212" spans="1:15" x14ac:dyDescent="0.25">
      <c r="A212" s="821"/>
      <c r="B212" s="286"/>
      <c r="C212" s="286"/>
      <c r="D212" s="286"/>
      <c r="E212" s="290" t="s">
        <v>285</v>
      </c>
      <c r="F212" s="288">
        <v>0</v>
      </c>
      <c r="G212" s="288">
        <v>1981473</v>
      </c>
      <c r="H212" s="288">
        <f t="shared" si="28"/>
        <v>0</v>
      </c>
      <c r="I212" s="288">
        <v>1981473</v>
      </c>
      <c r="J212" s="288"/>
      <c r="L212" s="291"/>
      <c r="M212" s="291"/>
      <c r="N212" s="291"/>
      <c r="O212" s="291"/>
    </row>
    <row r="213" spans="1:15" x14ac:dyDescent="0.25">
      <c r="A213" s="821"/>
      <c r="B213" s="286">
        <v>17</v>
      </c>
      <c r="C213" s="286"/>
      <c r="D213" s="286"/>
      <c r="E213" s="290" t="s">
        <v>1347</v>
      </c>
      <c r="F213" s="288">
        <v>0</v>
      </c>
      <c r="G213" s="288">
        <v>3740535</v>
      </c>
      <c r="H213" s="288">
        <f t="shared" si="28"/>
        <v>0</v>
      </c>
      <c r="I213" s="288">
        <v>3740535</v>
      </c>
      <c r="J213" s="288"/>
      <c r="L213" s="291"/>
      <c r="M213" s="291"/>
      <c r="N213" s="291"/>
      <c r="O213" s="291"/>
    </row>
    <row r="214" spans="1:15" x14ac:dyDescent="0.25">
      <c r="A214" s="821"/>
      <c r="B214" s="286"/>
      <c r="C214" s="286"/>
      <c r="D214" s="286"/>
      <c r="E214" s="290" t="s">
        <v>285</v>
      </c>
      <c r="F214" s="288">
        <v>0</v>
      </c>
      <c r="G214" s="288">
        <v>1009945</v>
      </c>
      <c r="H214" s="288">
        <f t="shared" si="28"/>
        <v>0</v>
      </c>
      <c r="I214" s="288">
        <v>1009945</v>
      </c>
      <c r="J214" s="288"/>
      <c r="L214" s="291"/>
      <c r="M214" s="291"/>
      <c r="N214" s="291"/>
      <c r="O214" s="291"/>
    </row>
    <row r="215" spans="1:15" x14ac:dyDescent="0.25">
      <c r="A215" s="821"/>
      <c r="B215" s="286">
        <v>18</v>
      </c>
      <c r="C215" s="286"/>
      <c r="D215" s="286"/>
      <c r="E215" s="290" t="s">
        <v>1346</v>
      </c>
      <c r="F215" s="288">
        <v>0</v>
      </c>
      <c r="G215" s="288">
        <v>16000000</v>
      </c>
      <c r="H215" s="288">
        <f t="shared" si="28"/>
        <v>0</v>
      </c>
      <c r="I215" s="288">
        <v>16000000</v>
      </c>
      <c r="J215" s="288"/>
      <c r="L215" s="291"/>
      <c r="M215" s="291"/>
      <c r="N215" s="291"/>
      <c r="O215" s="291"/>
    </row>
    <row r="216" spans="1:15" x14ac:dyDescent="0.25">
      <c r="A216" s="821"/>
      <c r="B216" s="286"/>
      <c r="C216" s="286"/>
      <c r="D216" s="286"/>
      <c r="E216" s="290" t="s">
        <v>285</v>
      </c>
      <c r="F216" s="288">
        <v>0</v>
      </c>
      <c r="G216" s="288">
        <v>0</v>
      </c>
      <c r="H216" s="288">
        <f t="shared" si="28"/>
        <v>0</v>
      </c>
      <c r="I216" s="288">
        <v>0</v>
      </c>
      <c r="J216" s="288"/>
      <c r="L216" s="291"/>
      <c r="M216" s="291"/>
      <c r="N216" s="291"/>
      <c r="O216" s="291"/>
    </row>
    <row r="217" spans="1:15" x14ac:dyDescent="0.25">
      <c r="A217" s="821"/>
      <c r="B217" s="286"/>
      <c r="C217" s="286"/>
      <c r="D217" s="286"/>
      <c r="E217" s="290" t="s">
        <v>1363</v>
      </c>
      <c r="F217" s="288"/>
      <c r="G217" s="288">
        <v>2000000</v>
      </c>
      <c r="H217" s="288"/>
      <c r="I217" s="288">
        <v>2000000</v>
      </c>
      <c r="J217" s="288"/>
      <c r="L217" s="291"/>
      <c r="M217" s="291"/>
      <c r="N217" s="291"/>
      <c r="O217" s="291"/>
    </row>
    <row r="218" spans="1:15" x14ac:dyDescent="0.25">
      <c r="A218" s="821"/>
      <c r="B218" s="286"/>
      <c r="C218" s="286"/>
      <c r="D218" s="286"/>
      <c r="E218" s="290" t="s">
        <v>285</v>
      </c>
      <c r="F218" s="288"/>
      <c r="G218" s="288">
        <v>0</v>
      </c>
      <c r="H218" s="288"/>
      <c r="I218" s="288">
        <v>0</v>
      </c>
      <c r="J218" s="288"/>
      <c r="L218" s="291"/>
      <c r="M218" s="291"/>
      <c r="N218" s="291"/>
      <c r="O218" s="291"/>
    </row>
    <row r="219" spans="1:15" x14ac:dyDescent="0.25">
      <c r="A219" s="821"/>
      <c r="B219" s="286"/>
      <c r="C219" s="286"/>
      <c r="D219" s="286"/>
      <c r="E219" s="290" t="s">
        <v>1358</v>
      </c>
      <c r="F219" s="288"/>
      <c r="G219" s="288">
        <v>128000</v>
      </c>
      <c r="H219" s="288">
        <f t="shared" si="28"/>
        <v>0</v>
      </c>
      <c r="I219" s="288">
        <v>128000</v>
      </c>
      <c r="J219" s="288"/>
      <c r="L219" s="291"/>
      <c r="M219" s="291"/>
      <c r="N219" s="291"/>
      <c r="O219" s="291"/>
    </row>
    <row r="220" spans="1:15" x14ac:dyDescent="0.25">
      <c r="A220" s="821"/>
      <c r="B220" s="286"/>
      <c r="C220" s="286"/>
      <c r="D220" s="286"/>
      <c r="E220" s="290" t="s">
        <v>285</v>
      </c>
      <c r="F220" s="288"/>
      <c r="G220" s="288">
        <v>22950</v>
      </c>
      <c r="H220" s="288">
        <f t="shared" si="28"/>
        <v>0</v>
      </c>
      <c r="I220" s="288">
        <v>22950</v>
      </c>
      <c r="J220" s="288"/>
      <c r="L220" s="291"/>
      <c r="M220" s="291"/>
      <c r="N220" s="291"/>
      <c r="O220" s="291"/>
    </row>
    <row r="221" spans="1:15" x14ac:dyDescent="0.25">
      <c r="A221" s="821"/>
      <c r="B221" s="286"/>
      <c r="C221" s="286"/>
      <c r="D221" s="286"/>
      <c r="E221" s="290" t="s">
        <v>1374</v>
      </c>
      <c r="F221" s="288">
        <v>0</v>
      </c>
      <c r="G221" s="288">
        <v>0</v>
      </c>
      <c r="H221" s="288">
        <f t="shared" si="28"/>
        <v>170000</v>
      </c>
      <c r="I221" s="288">
        <v>170000</v>
      </c>
      <c r="J221" s="288"/>
      <c r="L221" s="291"/>
      <c r="M221" s="291"/>
      <c r="N221" s="291"/>
      <c r="O221" s="291"/>
    </row>
    <row r="222" spans="1:15" x14ac:dyDescent="0.25">
      <c r="A222" s="821"/>
      <c r="B222" s="286"/>
      <c r="C222" s="286"/>
      <c r="D222" s="286"/>
      <c r="E222" s="290" t="s">
        <v>285</v>
      </c>
      <c r="F222" s="288">
        <v>0</v>
      </c>
      <c r="G222" s="288">
        <v>0</v>
      </c>
      <c r="H222" s="288">
        <f t="shared" si="28"/>
        <v>45900</v>
      </c>
      <c r="I222" s="288">
        <v>45900</v>
      </c>
      <c r="J222" s="288"/>
      <c r="L222" s="291"/>
      <c r="M222" s="291"/>
      <c r="N222" s="291"/>
      <c r="O222" s="291"/>
    </row>
    <row r="223" spans="1:15" x14ac:dyDescent="0.25">
      <c r="A223" s="821"/>
      <c r="B223" s="286">
        <v>16</v>
      </c>
      <c r="C223" s="286"/>
      <c r="D223" s="286"/>
      <c r="E223" s="290" t="s">
        <v>521</v>
      </c>
      <c r="F223" s="288">
        <v>1823000</v>
      </c>
      <c r="G223" s="288">
        <v>1823000</v>
      </c>
      <c r="H223" s="288">
        <f t="shared" si="28"/>
        <v>0</v>
      </c>
      <c r="I223" s="288">
        <v>1823000</v>
      </c>
      <c r="J223" s="288"/>
      <c r="L223" s="291"/>
      <c r="M223" s="291"/>
      <c r="N223" s="291"/>
      <c r="O223" s="291"/>
    </row>
    <row r="224" spans="1:15" ht="16.5" thickBot="1" x14ac:dyDescent="0.3">
      <c r="A224" s="821"/>
      <c r="B224" s="286"/>
      <c r="C224" s="286"/>
      <c r="D224" s="286"/>
      <c r="E224" s="290" t="s">
        <v>285</v>
      </c>
      <c r="F224" s="288">
        <v>0</v>
      </c>
      <c r="G224" s="288">
        <v>0</v>
      </c>
      <c r="H224" s="288">
        <f t="shared" si="28"/>
        <v>0</v>
      </c>
      <c r="I224" s="288">
        <v>0</v>
      </c>
      <c r="J224" s="288"/>
      <c r="L224" s="291"/>
      <c r="M224" s="291"/>
      <c r="N224" s="291"/>
      <c r="O224" s="291"/>
    </row>
    <row r="225" spans="1:15" ht="16.5" thickBot="1" x14ac:dyDescent="0.3">
      <c r="A225" s="307"/>
      <c r="B225" s="308"/>
      <c r="C225" s="308"/>
      <c r="D225" s="308"/>
      <c r="E225" s="309" t="s">
        <v>522</v>
      </c>
      <c r="F225" s="310">
        <f>SUM(F171:F224)</f>
        <v>2044550000</v>
      </c>
      <c r="G225" s="310">
        <f t="shared" ref="G225:J225" si="29">SUM(G171:G224)</f>
        <v>2358919356</v>
      </c>
      <c r="H225" s="310">
        <f t="shared" si="29"/>
        <v>6444698</v>
      </c>
      <c r="I225" s="310">
        <f t="shared" si="29"/>
        <v>2365364054</v>
      </c>
      <c r="J225" s="310">
        <f t="shared" si="29"/>
        <v>0</v>
      </c>
      <c r="L225" s="291"/>
      <c r="M225" s="291"/>
      <c r="N225" s="291"/>
      <c r="O225" s="291"/>
    </row>
    <row r="226" spans="1:15" x14ac:dyDescent="0.25">
      <c r="A226" s="320">
        <v>381</v>
      </c>
      <c r="B226" s="321"/>
      <c r="C226" s="313"/>
      <c r="D226" s="313"/>
      <c r="E226" s="356" t="s">
        <v>137</v>
      </c>
      <c r="F226" s="354"/>
      <c r="G226" s="354">
        <v>0</v>
      </c>
      <c r="H226" s="354"/>
      <c r="I226" s="354">
        <v>0</v>
      </c>
      <c r="J226" s="354">
        <f>SUM(I226:I226)</f>
        <v>0</v>
      </c>
      <c r="L226" s="291"/>
      <c r="M226" s="291"/>
      <c r="N226" s="291"/>
      <c r="O226" s="291"/>
    </row>
    <row r="227" spans="1:15" x14ac:dyDescent="0.25">
      <c r="A227" s="821"/>
      <c r="B227" s="357">
        <v>1</v>
      </c>
      <c r="C227" s="357"/>
      <c r="D227" s="286"/>
      <c r="E227" s="358" t="s">
        <v>463</v>
      </c>
      <c r="F227" s="337">
        <v>12206000</v>
      </c>
      <c r="G227" s="337">
        <v>15308146</v>
      </c>
      <c r="H227" s="337">
        <f t="shared" ref="H227:H256" si="30">I227-G227</f>
        <v>-10</v>
      </c>
      <c r="I227" s="337">
        <v>15308136</v>
      </c>
      <c r="J227" s="337"/>
      <c r="L227" s="291"/>
      <c r="M227" s="291"/>
      <c r="N227" s="291"/>
      <c r="O227" s="291"/>
    </row>
    <row r="228" spans="1:15" x14ac:dyDescent="0.25">
      <c r="A228" s="821"/>
      <c r="B228" s="286"/>
      <c r="C228" s="286"/>
      <c r="D228" s="286"/>
      <c r="E228" s="290" t="s">
        <v>285</v>
      </c>
      <c r="F228" s="288">
        <v>3294000</v>
      </c>
      <c r="G228" s="288">
        <v>4132110</v>
      </c>
      <c r="H228" s="288">
        <f t="shared" si="30"/>
        <v>0</v>
      </c>
      <c r="I228" s="288">
        <v>4132110</v>
      </c>
      <c r="J228" s="288"/>
      <c r="L228" s="291"/>
      <c r="M228" s="291"/>
      <c r="N228" s="291"/>
      <c r="O228" s="291"/>
    </row>
    <row r="229" spans="1:15" x14ac:dyDescent="0.25">
      <c r="A229" s="821"/>
      <c r="B229" s="286">
        <v>3</v>
      </c>
      <c r="C229" s="286"/>
      <c r="D229" s="286"/>
      <c r="E229" s="290" t="s">
        <v>286</v>
      </c>
      <c r="F229" s="288">
        <v>7874000</v>
      </c>
      <c r="G229" s="288">
        <v>12781000</v>
      </c>
      <c r="H229" s="288">
        <f t="shared" si="30"/>
        <v>0</v>
      </c>
      <c r="I229" s="288">
        <v>12781000</v>
      </c>
      <c r="J229" s="288"/>
      <c r="L229" s="291"/>
      <c r="M229" s="291"/>
      <c r="N229" s="291"/>
      <c r="O229" s="291"/>
    </row>
    <row r="230" spans="1:15" x14ac:dyDescent="0.25">
      <c r="A230" s="821"/>
      <c r="B230" s="286"/>
      <c r="C230" s="286"/>
      <c r="D230" s="286"/>
      <c r="E230" s="290" t="s">
        <v>285</v>
      </c>
      <c r="F230" s="288">
        <v>2126000</v>
      </c>
      <c r="G230" s="288">
        <v>3451000</v>
      </c>
      <c r="H230" s="288">
        <f t="shared" si="30"/>
        <v>0</v>
      </c>
      <c r="I230" s="288">
        <v>3451000</v>
      </c>
      <c r="J230" s="288"/>
      <c r="L230" s="291"/>
      <c r="M230" s="291"/>
      <c r="N230" s="291"/>
      <c r="O230" s="291"/>
    </row>
    <row r="231" spans="1:15" x14ac:dyDescent="0.25">
      <c r="A231" s="821"/>
      <c r="B231" s="286">
        <v>4</v>
      </c>
      <c r="C231" s="286"/>
      <c r="D231" s="286"/>
      <c r="E231" s="811" t="s">
        <v>0</v>
      </c>
      <c r="F231" s="288">
        <v>4724000</v>
      </c>
      <c r="G231" s="288">
        <v>1968000</v>
      </c>
      <c r="H231" s="288">
        <f t="shared" si="30"/>
        <v>0</v>
      </c>
      <c r="I231" s="288">
        <v>1968000</v>
      </c>
      <c r="J231" s="288"/>
      <c r="L231" s="291"/>
      <c r="M231" s="291"/>
      <c r="N231" s="291"/>
      <c r="O231" s="291"/>
    </row>
    <row r="232" spans="1:15" x14ac:dyDescent="0.25">
      <c r="A232" s="821"/>
      <c r="B232" s="286"/>
      <c r="C232" s="286"/>
      <c r="D232" s="286"/>
      <c r="E232" s="290" t="s">
        <v>285</v>
      </c>
      <c r="F232" s="288">
        <v>1276000</v>
      </c>
      <c r="G232" s="288">
        <v>532000</v>
      </c>
      <c r="H232" s="288">
        <f t="shared" si="30"/>
        <v>0</v>
      </c>
      <c r="I232" s="288">
        <v>532000</v>
      </c>
      <c r="J232" s="288"/>
      <c r="L232" s="291"/>
      <c r="M232" s="291"/>
      <c r="N232" s="291"/>
      <c r="O232" s="291"/>
    </row>
    <row r="233" spans="1:15" x14ac:dyDescent="0.25">
      <c r="A233" s="821"/>
      <c r="B233" s="286">
        <v>5</v>
      </c>
      <c r="C233" s="286"/>
      <c r="D233" s="286"/>
      <c r="E233" s="290" t="s">
        <v>707</v>
      </c>
      <c r="F233" s="288">
        <v>76336000</v>
      </c>
      <c r="G233" s="288">
        <v>76336000</v>
      </c>
      <c r="H233" s="288">
        <f t="shared" si="30"/>
        <v>0</v>
      </c>
      <c r="I233" s="288">
        <v>76336000</v>
      </c>
      <c r="J233" s="288"/>
      <c r="L233" s="291"/>
      <c r="M233" s="291"/>
      <c r="N233" s="291"/>
      <c r="O233" s="291"/>
    </row>
    <row r="234" spans="1:15" x14ac:dyDescent="0.25">
      <c r="A234" s="821"/>
      <c r="B234" s="286"/>
      <c r="C234" s="286"/>
      <c r="D234" s="286"/>
      <c r="E234" s="290" t="s">
        <v>285</v>
      </c>
      <c r="F234" s="288">
        <v>20611000</v>
      </c>
      <c r="G234" s="288">
        <v>20611000</v>
      </c>
      <c r="H234" s="288">
        <f t="shared" si="30"/>
        <v>0</v>
      </c>
      <c r="I234" s="288">
        <v>20611000</v>
      </c>
      <c r="J234" s="288"/>
      <c r="L234" s="291"/>
      <c r="M234" s="291"/>
      <c r="N234" s="291"/>
      <c r="O234" s="291"/>
    </row>
    <row r="235" spans="1:15" ht="31.5" x14ac:dyDescent="0.25">
      <c r="A235" s="821"/>
      <c r="B235" s="286">
        <v>6</v>
      </c>
      <c r="C235" s="286"/>
      <c r="D235" s="286"/>
      <c r="E235" s="290" t="s">
        <v>713</v>
      </c>
      <c r="F235" s="288">
        <v>160191000</v>
      </c>
      <c r="G235" s="288">
        <v>142888843</v>
      </c>
      <c r="H235" s="288">
        <f t="shared" si="30"/>
        <v>-735290</v>
      </c>
      <c r="I235" s="288">
        <v>142153553</v>
      </c>
      <c r="J235" s="288"/>
      <c r="L235" s="291"/>
      <c r="M235" s="291"/>
      <c r="N235" s="291"/>
      <c r="O235" s="291"/>
    </row>
    <row r="236" spans="1:15" x14ac:dyDescent="0.25">
      <c r="A236" s="821"/>
      <c r="B236" s="286"/>
      <c r="C236" s="286"/>
      <c r="D236" s="286"/>
      <c r="E236" s="290" t="s">
        <v>285</v>
      </c>
      <c r="F236" s="288">
        <v>43252000</v>
      </c>
      <c r="G236" s="288">
        <v>38350869</v>
      </c>
      <c r="H236" s="288">
        <f t="shared" si="30"/>
        <v>-198528</v>
      </c>
      <c r="I236" s="288">
        <v>38152341</v>
      </c>
      <c r="J236" s="288"/>
      <c r="L236" s="291"/>
      <c r="M236" s="291"/>
      <c r="N236" s="291"/>
      <c r="O236" s="291"/>
    </row>
    <row r="237" spans="1:15" x14ac:dyDescent="0.25">
      <c r="A237" s="821"/>
      <c r="B237" s="286">
        <v>7</v>
      </c>
      <c r="C237" s="286"/>
      <c r="D237" s="286"/>
      <c r="E237" s="290" t="s">
        <v>693</v>
      </c>
      <c r="F237" s="288">
        <v>9449000</v>
      </c>
      <c r="G237" s="288">
        <v>9449000</v>
      </c>
      <c r="H237" s="288">
        <f t="shared" si="30"/>
        <v>0</v>
      </c>
      <c r="I237" s="288">
        <v>9449000</v>
      </c>
      <c r="J237" s="288"/>
      <c r="L237" s="291"/>
      <c r="M237" s="291"/>
      <c r="N237" s="291"/>
      <c r="O237" s="291"/>
    </row>
    <row r="238" spans="1:15" x14ac:dyDescent="0.25">
      <c r="A238" s="821"/>
      <c r="B238" s="286"/>
      <c r="C238" s="286"/>
      <c r="D238" s="286"/>
      <c r="E238" s="290" t="s">
        <v>285</v>
      </c>
      <c r="F238" s="288">
        <v>2551000</v>
      </c>
      <c r="G238" s="288">
        <v>2551000</v>
      </c>
      <c r="H238" s="288">
        <f t="shared" si="30"/>
        <v>0</v>
      </c>
      <c r="I238" s="288">
        <v>2551000</v>
      </c>
      <c r="J238" s="288"/>
      <c r="L238" s="291"/>
      <c r="M238" s="291"/>
      <c r="N238" s="291"/>
      <c r="O238" s="291"/>
    </row>
    <row r="239" spans="1:15" x14ac:dyDescent="0.25">
      <c r="A239" s="821"/>
      <c r="B239" s="286">
        <v>8</v>
      </c>
      <c r="C239" s="286"/>
      <c r="D239" s="286"/>
      <c r="E239" s="290" t="s">
        <v>694</v>
      </c>
      <c r="F239" s="288">
        <v>291295000</v>
      </c>
      <c r="G239" s="288">
        <v>247099114</v>
      </c>
      <c r="H239" s="288">
        <f t="shared" si="30"/>
        <v>-15146826</v>
      </c>
      <c r="I239" s="288">
        <v>231952288</v>
      </c>
      <c r="J239" s="288"/>
      <c r="L239" s="291"/>
      <c r="M239" s="291"/>
      <c r="N239" s="291"/>
      <c r="O239" s="291"/>
    </row>
    <row r="240" spans="1:15" x14ac:dyDescent="0.25">
      <c r="A240" s="821"/>
      <c r="B240" s="286"/>
      <c r="C240" s="286"/>
      <c r="D240" s="286"/>
      <c r="E240" s="290" t="s">
        <v>285</v>
      </c>
      <c r="F240" s="288">
        <v>0</v>
      </c>
      <c r="G240" s="288">
        <v>452304</v>
      </c>
      <c r="H240" s="288">
        <f t="shared" si="30"/>
        <v>370980</v>
      </c>
      <c r="I240" s="288">
        <v>823284</v>
      </c>
      <c r="J240" s="288"/>
      <c r="L240" s="291"/>
      <c r="M240" s="291"/>
      <c r="N240" s="291"/>
      <c r="O240" s="291"/>
    </row>
    <row r="241" spans="1:17" x14ac:dyDescent="0.25">
      <c r="A241" s="821"/>
      <c r="B241" s="286">
        <v>9</v>
      </c>
      <c r="C241" s="286"/>
      <c r="D241" s="286"/>
      <c r="E241" s="290" t="s">
        <v>714</v>
      </c>
      <c r="F241" s="288">
        <v>59677000</v>
      </c>
      <c r="G241" s="288">
        <v>53143200</v>
      </c>
      <c r="H241" s="288">
        <f t="shared" si="30"/>
        <v>5172164</v>
      </c>
      <c r="I241" s="288">
        <v>58315364</v>
      </c>
      <c r="J241" s="288"/>
      <c r="L241" s="291"/>
      <c r="M241" s="291"/>
      <c r="N241" s="291"/>
      <c r="O241" s="291"/>
    </row>
    <row r="242" spans="1:17" x14ac:dyDescent="0.25">
      <c r="A242" s="821"/>
      <c r="B242" s="286"/>
      <c r="C242" s="286"/>
      <c r="D242" s="286"/>
      <c r="E242" s="290" t="s">
        <v>285</v>
      </c>
      <c r="F242" s="288">
        <v>16113000</v>
      </c>
      <c r="G242" s="288">
        <v>14348874</v>
      </c>
      <c r="H242" s="288">
        <f t="shared" si="30"/>
        <v>1396700</v>
      </c>
      <c r="I242" s="288">
        <v>15745574</v>
      </c>
      <c r="J242" s="288"/>
      <c r="L242" s="291"/>
      <c r="M242" s="291"/>
      <c r="N242" s="291"/>
      <c r="O242" s="291"/>
    </row>
    <row r="243" spans="1:17" ht="31.5" x14ac:dyDescent="0.25">
      <c r="A243" s="821"/>
      <c r="B243" s="286">
        <v>10</v>
      </c>
      <c r="C243" s="286"/>
      <c r="D243" s="286"/>
      <c r="E243" s="290" t="s">
        <v>715</v>
      </c>
      <c r="F243" s="288">
        <v>41242000</v>
      </c>
      <c r="G243" s="288">
        <v>42115083</v>
      </c>
      <c r="H243" s="288">
        <f t="shared" si="30"/>
        <v>0</v>
      </c>
      <c r="I243" s="288">
        <v>42115083</v>
      </c>
      <c r="J243" s="288"/>
      <c r="L243" s="291"/>
      <c r="M243" s="291"/>
      <c r="N243" s="291"/>
      <c r="O243" s="291"/>
    </row>
    <row r="244" spans="1:17" x14ac:dyDescent="0.25">
      <c r="A244" s="821"/>
      <c r="B244" s="286"/>
      <c r="C244" s="286"/>
      <c r="D244" s="286"/>
      <c r="E244" s="290" t="s">
        <v>285</v>
      </c>
      <c r="F244" s="288">
        <v>11135000</v>
      </c>
      <c r="G244" s="288">
        <v>11135000</v>
      </c>
      <c r="H244" s="288">
        <f t="shared" si="30"/>
        <v>0</v>
      </c>
      <c r="I244" s="288">
        <v>11135000</v>
      </c>
      <c r="J244" s="288"/>
      <c r="L244" s="291"/>
      <c r="M244" s="291"/>
      <c r="N244" s="291"/>
      <c r="O244" s="291"/>
    </row>
    <row r="245" spans="1:17" x14ac:dyDescent="0.25">
      <c r="A245" s="821"/>
      <c r="B245" s="286">
        <v>11</v>
      </c>
      <c r="C245" s="286"/>
      <c r="D245" s="286"/>
      <c r="E245" s="290" t="s">
        <v>665</v>
      </c>
      <c r="F245" s="288">
        <v>3150000</v>
      </c>
      <c r="G245" s="288">
        <v>3150000</v>
      </c>
      <c r="H245" s="288">
        <f t="shared" si="30"/>
        <v>0</v>
      </c>
      <c r="I245" s="288">
        <v>3150000</v>
      </c>
      <c r="J245" s="288"/>
      <c r="L245" s="291"/>
      <c r="M245" s="291"/>
      <c r="N245" s="291"/>
      <c r="O245" s="291"/>
    </row>
    <row r="246" spans="1:17" x14ac:dyDescent="0.25">
      <c r="A246" s="821"/>
      <c r="B246" s="286"/>
      <c r="C246" s="286"/>
      <c r="D246" s="286"/>
      <c r="E246" s="290" t="s">
        <v>285</v>
      </c>
      <c r="F246" s="288">
        <v>850000</v>
      </c>
      <c r="G246" s="288">
        <v>850000</v>
      </c>
      <c r="H246" s="288">
        <f t="shared" si="30"/>
        <v>0</v>
      </c>
      <c r="I246" s="288">
        <v>850000</v>
      </c>
      <c r="J246" s="288"/>
      <c r="L246" s="291"/>
      <c r="M246" s="291"/>
      <c r="N246" s="291"/>
      <c r="O246" s="291"/>
    </row>
    <row r="247" spans="1:17" x14ac:dyDescent="0.25">
      <c r="A247" s="821"/>
      <c r="B247" s="286">
        <v>12</v>
      </c>
      <c r="C247" s="286"/>
      <c r="D247" s="286"/>
      <c r="E247" s="290" t="s">
        <v>666</v>
      </c>
      <c r="F247" s="288">
        <v>15000000</v>
      </c>
      <c r="G247" s="288">
        <v>15000000</v>
      </c>
      <c r="H247" s="288">
        <f t="shared" si="30"/>
        <v>-751200</v>
      </c>
      <c r="I247" s="288">
        <v>14248800</v>
      </c>
      <c r="J247" s="288"/>
      <c r="L247" s="291"/>
      <c r="M247" s="291"/>
      <c r="N247" s="291"/>
      <c r="O247" s="291"/>
    </row>
    <row r="248" spans="1:17" x14ac:dyDescent="0.25">
      <c r="A248" s="821"/>
      <c r="B248" s="286"/>
      <c r="C248" s="286"/>
      <c r="D248" s="286"/>
      <c r="E248" s="290" t="s">
        <v>285</v>
      </c>
      <c r="F248" s="288">
        <v>4050000</v>
      </c>
      <c r="G248" s="288">
        <v>4050000</v>
      </c>
      <c r="H248" s="288">
        <f t="shared" si="30"/>
        <v>-202900</v>
      </c>
      <c r="I248" s="288">
        <v>3847100</v>
      </c>
      <c r="J248" s="288"/>
      <c r="L248" s="291"/>
      <c r="M248" s="291"/>
      <c r="N248" s="291"/>
      <c r="O248" s="291"/>
    </row>
    <row r="249" spans="1:17" x14ac:dyDescent="0.25">
      <c r="A249" s="821"/>
      <c r="B249" s="286">
        <v>13</v>
      </c>
      <c r="C249" s="286"/>
      <c r="D249" s="286"/>
      <c r="E249" s="290" t="s">
        <v>667</v>
      </c>
      <c r="F249" s="288">
        <v>4724000</v>
      </c>
      <c r="G249" s="288">
        <v>4724000</v>
      </c>
      <c r="H249" s="288">
        <f t="shared" si="30"/>
        <v>0</v>
      </c>
      <c r="I249" s="288">
        <v>4724000</v>
      </c>
      <c r="J249" s="288"/>
      <c r="L249" s="291"/>
      <c r="M249" s="291"/>
      <c r="N249" s="291"/>
      <c r="O249" s="291"/>
    </row>
    <row r="250" spans="1:17" x14ac:dyDescent="0.25">
      <c r="A250" s="821"/>
      <c r="B250" s="286"/>
      <c r="C250" s="286"/>
      <c r="D250" s="286"/>
      <c r="E250" s="290" t="s">
        <v>285</v>
      </c>
      <c r="F250" s="288">
        <v>1276000</v>
      </c>
      <c r="G250" s="288">
        <v>1276000</v>
      </c>
      <c r="H250" s="288">
        <f t="shared" si="30"/>
        <v>0</v>
      </c>
      <c r="I250" s="288">
        <v>1276000</v>
      </c>
      <c r="J250" s="288"/>
      <c r="L250" s="291"/>
      <c r="M250" s="291">
        <f>SUM(F237,F245,F253)</f>
        <v>46855000</v>
      </c>
      <c r="N250" s="291">
        <f>SUM(G237,G245,G253)</f>
        <v>46855000</v>
      </c>
      <c r="O250" s="291">
        <f t="shared" ref="O250:Q250" si="31">SUM(H237,H245,H253)</f>
        <v>0</v>
      </c>
      <c r="P250" s="291">
        <f t="shared" si="31"/>
        <v>46855000</v>
      </c>
      <c r="Q250" s="291">
        <f t="shared" si="31"/>
        <v>0</v>
      </c>
    </row>
    <row r="251" spans="1:17" x14ac:dyDescent="0.25">
      <c r="A251" s="821"/>
      <c r="B251" s="286">
        <v>14</v>
      </c>
      <c r="C251" s="286"/>
      <c r="D251" s="286"/>
      <c r="E251" s="290" t="s">
        <v>668</v>
      </c>
      <c r="F251" s="288">
        <v>201852000</v>
      </c>
      <c r="G251" s="288">
        <v>201852000</v>
      </c>
      <c r="H251" s="288">
        <f t="shared" si="30"/>
        <v>0</v>
      </c>
      <c r="I251" s="288">
        <v>201852000</v>
      </c>
      <c r="J251" s="288"/>
      <c r="L251" s="291"/>
      <c r="M251" s="291"/>
      <c r="N251" s="291"/>
      <c r="O251" s="291"/>
    </row>
    <row r="252" spans="1:17" x14ac:dyDescent="0.25">
      <c r="A252" s="821"/>
      <c r="B252" s="286"/>
      <c r="C252" s="286"/>
      <c r="D252" s="286"/>
      <c r="E252" s="290" t="s">
        <v>285</v>
      </c>
      <c r="F252" s="288">
        <v>0</v>
      </c>
      <c r="G252" s="288">
        <v>0</v>
      </c>
      <c r="H252" s="288">
        <f t="shared" si="30"/>
        <v>0</v>
      </c>
      <c r="I252" s="288">
        <v>0</v>
      </c>
      <c r="J252" s="288"/>
      <c r="L252" s="291"/>
      <c r="M252" s="291"/>
      <c r="N252" s="291"/>
      <c r="O252" s="291"/>
    </row>
    <row r="253" spans="1:17" x14ac:dyDescent="0.25">
      <c r="A253" s="821"/>
      <c r="B253" s="286">
        <v>15</v>
      </c>
      <c r="C253" s="286"/>
      <c r="D253" s="286"/>
      <c r="E253" s="290" t="s">
        <v>703</v>
      </c>
      <c r="F253" s="288">
        <v>34256000</v>
      </c>
      <c r="G253" s="288">
        <v>34256000</v>
      </c>
      <c r="H253" s="288">
        <f t="shared" si="30"/>
        <v>0</v>
      </c>
      <c r="I253" s="288">
        <v>34256000</v>
      </c>
      <c r="J253" s="288"/>
      <c r="L253" s="291"/>
      <c r="M253" s="291"/>
      <c r="N253" s="291"/>
      <c r="O253" s="291"/>
    </row>
    <row r="254" spans="1:17" x14ac:dyDescent="0.25">
      <c r="A254" s="821"/>
      <c r="B254" s="286"/>
      <c r="C254" s="286"/>
      <c r="D254" s="286"/>
      <c r="E254" s="290" t="s">
        <v>285</v>
      </c>
      <c r="F254" s="288">
        <v>9249000</v>
      </c>
      <c r="G254" s="288">
        <v>9249000</v>
      </c>
      <c r="H254" s="288">
        <f t="shared" si="30"/>
        <v>0</v>
      </c>
      <c r="I254" s="288">
        <v>9249000</v>
      </c>
      <c r="J254" s="288"/>
      <c r="L254" s="291"/>
      <c r="M254" s="291"/>
      <c r="N254" s="291"/>
      <c r="O254" s="291"/>
    </row>
    <row r="255" spans="1:17" x14ac:dyDescent="0.25">
      <c r="A255" s="821"/>
      <c r="B255" s="286">
        <v>16</v>
      </c>
      <c r="C255" s="286"/>
      <c r="D255" s="286"/>
      <c r="E255" s="290" t="s">
        <v>287</v>
      </c>
      <c r="F255" s="288">
        <v>7874000</v>
      </c>
      <c r="G255" s="288">
        <v>21260000</v>
      </c>
      <c r="H255" s="288">
        <f t="shared" si="30"/>
        <v>0</v>
      </c>
      <c r="I255" s="288">
        <v>21260000</v>
      </c>
      <c r="J255" s="288"/>
      <c r="L255" s="291"/>
      <c r="M255" s="291">
        <f>O255-N255</f>
        <v>0</v>
      </c>
      <c r="N255" s="291">
        <v>869869224</v>
      </c>
      <c r="O255" s="291">
        <f>SUM(I227,I229,I231,I233,I235,I237,I239,I241,I243,I245,I247,I249,I251,I253,I255)</f>
        <v>869869224</v>
      </c>
    </row>
    <row r="256" spans="1:17" ht="16.5" thickBot="1" x14ac:dyDescent="0.3">
      <c r="A256" s="821"/>
      <c r="B256" s="286"/>
      <c r="C256" s="286"/>
      <c r="D256" s="286"/>
      <c r="E256" s="290" t="s">
        <v>285</v>
      </c>
      <c r="F256" s="288">
        <v>2126000</v>
      </c>
      <c r="G256" s="288">
        <v>5740000</v>
      </c>
      <c r="H256" s="288">
        <f t="shared" si="30"/>
        <v>0</v>
      </c>
      <c r="I256" s="288">
        <v>5740000</v>
      </c>
      <c r="J256" s="288"/>
      <c r="L256" s="291"/>
      <c r="M256" s="291">
        <f>O256-N256</f>
        <v>0</v>
      </c>
      <c r="N256" s="291">
        <v>118095409</v>
      </c>
      <c r="O256" s="291">
        <f>SUM(I228,I230,I232,I234,I236,I238,I240,I242,I244,I246,I248,I250,I252,I254,I256)</f>
        <v>118095409</v>
      </c>
    </row>
    <row r="257" spans="1:15" ht="16.5" thickBot="1" x14ac:dyDescent="0.3">
      <c r="A257" s="307"/>
      <c r="B257" s="308"/>
      <c r="C257" s="308"/>
      <c r="D257" s="308"/>
      <c r="E257" s="309" t="s">
        <v>523</v>
      </c>
      <c r="F257" s="310">
        <f>SUM(F227:F256)</f>
        <v>1047759000</v>
      </c>
      <c r="G257" s="310">
        <f t="shared" ref="G257:J257" si="32">SUM(G227:G256)</f>
        <v>998059543</v>
      </c>
      <c r="H257" s="310">
        <f t="shared" si="32"/>
        <v>-10094910</v>
      </c>
      <c r="I257" s="310">
        <f t="shared" si="32"/>
        <v>987964633</v>
      </c>
      <c r="J257" s="310">
        <f t="shared" si="32"/>
        <v>0</v>
      </c>
      <c r="L257" s="291"/>
      <c r="M257" s="291">
        <f>SUM(M255:M256)</f>
        <v>0</v>
      </c>
      <c r="N257" s="291">
        <f t="shared" ref="N257:O257" si="33">SUM(N255:N256)</f>
        <v>987964633</v>
      </c>
      <c r="O257" s="291">
        <f t="shared" si="33"/>
        <v>987964633</v>
      </c>
    </row>
    <row r="258" spans="1:15" ht="31.5" x14ac:dyDescent="0.25">
      <c r="A258" s="320">
        <v>389</v>
      </c>
      <c r="B258" s="313"/>
      <c r="C258" s="313"/>
      <c r="D258" s="321"/>
      <c r="E258" s="351" t="s">
        <v>483</v>
      </c>
      <c r="F258" s="314"/>
      <c r="G258" s="314">
        <v>0</v>
      </c>
      <c r="H258" s="314"/>
      <c r="I258" s="314">
        <v>0</v>
      </c>
      <c r="J258" s="314">
        <f>SUM(I258:I258)</f>
        <v>0</v>
      </c>
      <c r="L258" s="291"/>
      <c r="M258" s="291"/>
      <c r="N258" s="291"/>
      <c r="O258" s="291"/>
    </row>
    <row r="259" spans="1:15" x14ac:dyDescent="0.25">
      <c r="A259" s="284"/>
      <c r="B259" s="300">
        <v>1</v>
      </c>
      <c r="C259" s="300"/>
      <c r="D259" s="286"/>
      <c r="E259" s="369" t="s">
        <v>719</v>
      </c>
      <c r="F259" s="316"/>
      <c r="G259" s="316">
        <v>0</v>
      </c>
      <c r="H259" s="316">
        <f>I259-G259</f>
        <v>0</v>
      </c>
      <c r="I259" s="316">
        <v>0</v>
      </c>
      <c r="J259" s="316">
        <f>SUM(I259:I259)</f>
        <v>0</v>
      </c>
      <c r="L259" s="291"/>
      <c r="M259" s="291"/>
      <c r="N259" s="291"/>
      <c r="O259" s="291"/>
    </row>
    <row r="260" spans="1:15" x14ac:dyDescent="0.25">
      <c r="A260" s="284"/>
      <c r="B260" s="300"/>
      <c r="C260" s="300">
        <v>1</v>
      </c>
      <c r="D260" s="286"/>
      <c r="E260" s="318" t="s">
        <v>720</v>
      </c>
      <c r="F260" s="319">
        <v>400000</v>
      </c>
      <c r="G260" s="319">
        <v>400000</v>
      </c>
      <c r="H260" s="319">
        <f>I260-G260</f>
        <v>0</v>
      </c>
      <c r="I260" s="319">
        <v>400000</v>
      </c>
      <c r="J260" s="319">
        <f>SUM(I260:I260)</f>
        <v>400000</v>
      </c>
      <c r="L260" s="291"/>
      <c r="M260" s="291"/>
      <c r="N260" s="291"/>
      <c r="O260" s="291"/>
    </row>
    <row r="261" spans="1:15" x14ac:dyDescent="0.25">
      <c r="A261" s="352"/>
      <c r="B261" s="353">
        <v>1</v>
      </c>
      <c r="C261" s="353"/>
      <c r="D261" s="353"/>
      <c r="E261" s="329" t="s">
        <v>462</v>
      </c>
      <c r="F261" s="319"/>
      <c r="G261" s="319">
        <v>0</v>
      </c>
      <c r="H261" s="319">
        <f>I261-G261</f>
        <v>0</v>
      </c>
      <c r="I261" s="319">
        <v>0</v>
      </c>
      <c r="J261" s="319">
        <f>SUM(I261:I261)</f>
        <v>0</v>
      </c>
      <c r="L261" s="291"/>
      <c r="M261" s="291"/>
      <c r="N261" s="291"/>
      <c r="O261" s="291"/>
    </row>
    <row r="262" spans="1:15" ht="16.5" thickBot="1" x14ac:dyDescent="0.3">
      <c r="A262" s="352"/>
      <c r="B262" s="353"/>
      <c r="C262" s="353">
        <v>1</v>
      </c>
      <c r="D262" s="353"/>
      <c r="E262" s="518" t="s">
        <v>721</v>
      </c>
      <c r="F262" s="319">
        <v>3600000</v>
      </c>
      <c r="G262" s="319">
        <v>3600000</v>
      </c>
      <c r="H262" s="319">
        <f>I262-G262</f>
        <v>0</v>
      </c>
      <c r="I262" s="319">
        <v>3600000</v>
      </c>
      <c r="J262" s="319">
        <v>2800000</v>
      </c>
      <c r="L262" s="291"/>
      <c r="M262" s="291"/>
      <c r="N262" s="291"/>
      <c r="O262" s="291"/>
    </row>
    <row r="263" spans="1:15" ht="16.5" thickBot="1" x14ac:dyDescent="0.3">
      <c r="A263" s="307"/>
      <c r="B263" s="308"/>
      <c r="C263" s="308"/>
      <c r="D263" s="308"/>
      <c r="E263" s="309" t="s">
        <v>630</v>
      </c>
      <c r="F263" s="310">
        <f>SUM(F259:F262)</f>
        <v>4000000</v>
      </c>
      <c r="G263" s="310">
        <f t="shared" ref="G263:J263" si="34">SUM(G259:G262)</f>
        <v>4000000</v>
      </c>
      <c r="H263" s="310">
        <f t="shared" si="34"/>
        <v>0</v>
      </c>
      <c r="I263" s="310">
        <f t="shared" si="34"/>
        <v>4000000</v>
      </c>
      <c r="J263" s="310">
        <f t="shared" si="34"/>
        <v>3200000</v>
      </c>
      <c r="L263" s="291"/>
      <c r="M263" s="291"/>
      <c r="N263" s="291"/>
      <c r="O263" s="291"/>
    </row>
    <row r="264" spans="1:15" x14ac:dyDescent="0.25">
      <c r="A264" s="320">
        <v>390</v>
      </c>
      <c r="B264" s="313"/>
      <c r="C264" s="313"/>
      <c r="D264" s="321"/>
      <c r="E264" s="351" t="s">
        <v>525</v>
      </c>
      <c r="F264" s="314"/>
      <c r="G264" s="314">
        <v>0</v>
      </c>
      <c r="H264" s="314"/>
      <c r="I264" s="314">
        <v>0</v>
      </c>
      <c r="J264" s="314">
        <f>SUM(I264:I264)</f>
        <v>0</v>
      </c>
      <c r="L264" s="291"/>
      <c r="M264" s="291"/>
      <c r="N264" s="291"/>
      <c r="O264" s="291"/>
    </row>
    <row r="265" spans="1:15" x14ac:dyDescent="0.25">
      <c r="A265" s="352"/>
      <c r="B265" s="353">
        <v>1</v>
      </c>
      <c r="C265" s="353"/>
      <c r="D265" s="353"/>
      <c r="E265" s="318" t="s">
        <v>526</v>
      </c>
      <c r="F265" s="319">
        <v>10645000</v>
      </c>
      <c r="G265" s="319">
        <v>10645000</v>
      </c>
      <c r="H265" s="319">
        <f>I265-G265</f>
        <v>0</v>
      </c>
      <c r="I265" s="319">
        <v>10645000</v>
      </c>
      <c r="J265" s="319">
        <v>10644800</v>
      </c>
      <c r="L265" s="291"/>
      <c r="M265" s="291"/>
      <c r="N265" s="291"/>
      <c r="O265" s="291"/>
    </row>
    <row r="266" spans="1:15" ht="16.5" thickBot="1" x14ac:dyDescent="0.3">
      <c r="A266" s="352"/>
      <c r="B266" s="353">
        <v>4</v>
      </c>
      <c r="C266" s="353"/>
      <c r="D266" s="353"/>
      <c r="E266" s="518" t="s">
        <v>151</v>
      </c>
      <c r="F266" s="319">
        <v>30030251</v>
      </c>
      <c r="G266" s="319">
        <v>30030251</v>
      </c>
      <c r="H266" s="319">
        <f>I266-G266</f>
        <v>0</v>
      </c>
      <c r="I266" s="319">
        <v>30030251</v>
      </c>
      <c r="J266" s="319">
        <f>SUM(I266:I266)</f>
        <v>30030251</v>
      </c>
      <c r="L266" s="291"/>
      <c r="M266" s="291"/>
      <c r="N266" s="291"/>
      <c r="O266" s="291"/>
    </row>
    <row r="267" spans="1:15" ht="16.5" thickBot="1" x14ac:dyDescent="0.3">
      <c r="A267" s="307"/>
      <c r="B267" s="308"/>
      <c r="C267" s="308"/>
      <c r="D267" s="308"/>
      <c r="E267" s="309" t="s">
        <v>630</v>
      </c>
      <c r="F267" s="310">
        <f>SUM(F265:F266)</f>
        <v>40675251</v>
      </c>
      <c r="G267" s="310">
        <f t="shared" ref="G267:J267" si="35">SUM(G265:G266)</f>
        <v>40675251</v>
      </c>
      <c r="H267" s="310">
        <f t="shared" si="35"/>
        <v>0</v>
      </c>
      <c r="I267" s="310">
        <f t="shared" si="35"/>
        <v>40675251</v>
      </c>
      <c r="J267" s="310">
        <f t="shared" si="35"/>
        <v>40675051</v>
      </c>
      <c r="L267" s="291"/>
      <c r="M267" s="291"/>
      <c r="N267" s="291"/>
      <c r="O267" s="291"/>
    </row>
    <row r="268" spans="1:15" x14ac:dyDescent="0.25">
      <c r="A268" s="284">
        <v>394</v>
      </c>
      <c r="B268" s="289"/>
      <c r="C268" s="359"/>
      <c r="D268" s="359"/>
      <c r="E268" s="360" t="s">
        <v>170</v>
      </c>
      <c r="F268" s="319"/>
      <c r="G268" s="319">
        <v>0</v>
      </c>
      <c r="H268" s="319"/>
      <c r="I268" s="319">
        <v>0</v>
      </c>
      <c r="J268" s="319">
        <f>SUM(I268:I268)</f>
        <v>0</v>
      </c>
      <c r="L268" s="291"/>
      <c r="M268" s="291"/>
      <c r="N268" s="291"/>
      <c r="O268" s="291"/>
    </row>
    <row r="269" spans="1:15" x14ac:dyDescent="0.25">
      <c r="A269" s="284"/>
      <c r="B269" s="289">
        <v>1</v>
      </c>
      <c r="C269" s="359"/>
      <c r="D269" s="359"/>
      <c r="E269" s="360" t="s">
        <v>140</v>
      </c>
      <c r="F269" s="319">
        <v>15077457</v>
      </c>
      <c r="G269" s="319">
        <v>54847941</v>
      </c>
      <c r="H269" s="319">
        <f>I269-G269</f>
        <v>19198831</v>
      </c>
      <c r="I269" s="319">
        <v>74046772</v>
      </c>
      <c r="J269" s="319">
        <v>0</v>
      </c>
      <c r="L269" s="291"/>
      <c r="M269" s="291"/>
      <c r="N269" s="291"/>
      <c r="O269" s="291"/>
    </row>
    <row r="270" spans="1:15" x14ac:dyDescent="0.25">
      <c r="A270" s="284"/>
      <c r="B270" s="289">
        <v>2</v>
      </c>
      <c r="C270" s="359"/>
      <c r="D270" s="359"/>
      <c r="E270" s="360" t="s">
        <v>597</v>
      </c>
      <c r="F270" s="319">
        <v>293315715</v>
      </c>
      <c r="G270" s="319">
        <v>292722144</v>
      </c>
      <c r="H270" s="319">
        <f>I270-G270</f>
        <v>407557</v>
      </c>
      <c r="I270" s="319">
        <v>293129701</v>
      </c>
      <c r="J270" s="319">
        <v>0</v>
      </c>
      <c r="L270" s="291"/>
      <c r="M270" s="291"/>
      <c r="N270" s="291"/>
      <c r="O270" s="291"/>
    </row>
    <row r="271" spans="1:15" ht="16.5" thickBot="1" x14ac:dyDescent="0.3">
      <c r="A271" s="284"/>
      <c r="B271" s="289">
        <v>3</v>
      </c>
      <c r="C271" s="359"/>
      <c r="D271" s="359"/>
      <c r="E271" s="360" t="s">
        <v>464</v>
      </c>
      <c r="F271" s="319">
        <v>8000000</v>
      </c>
      <c r="G271" s="319">
        <v>8000000</v>
      </c>
      <c r="H271" s="319">
        <f>I271-G271</f>
        <v>0</v>
      </c>
      <c r="I271" s="319">
        <v>8000000</v>
      </c>
      <c r="J271" s="319">
        <v>0</v>
      </c>
      <c r="L271" s="291"/>
      <c r="M271" s="291"/>
      <c r="N271" s="291"/>
      <c r="O271" s="291"/>
    </row>
    <row r="272" spans="1:15" ht="16.5" thickBot="1" x14ac:dyDescent="0.3">
      <c r="A272" s="819"/>
      <c r="B272" s="820"/>
      <c r="C272" s="820"/>
      <c r="D272" s="820"/>
      <c r="E272" s="361" t="s">
        <v>629</v>
      </c>
      <c r="F272" s="362">
        <f>SUM(F268:F271)</f>
        <v>316393172</v>
      </c>
      <c r="G272" s="362">
        <f>SUM(G268:G271)</f>
        <v>355570085</v>
      </c>
      <c r="H272" s="362">
        <f t="shared" ref="H272:J272" si="36">SUM(H268:H271)</f>
        <v>19606388</v>
      </c>
      <c r="I272" s="362">
        <f t="shared" si="36"/>
        <v>375176473</v>
      </c>
      <c r="J272" s="362">
        <f t="shared" si="36"/>
        <v>0</v>
      </c>
      <c r="L272" s="291"/>
      <c r="M272" s="291"/>
      <c r="N272" s="291"/>
      <c r="O272" s="291"/>
    </row>
    <row r="273" spans="1:15" ht="31.5" hidden="1" customHeight="1" x14ac:dyDescent="0.25">
      <c r="A273" s="320">
        <v>389</v>
      </c>
      <c r="B273" s="313"/>
      <c r="C273" s="313"/>
      <c r="D273" s="321"/>
      <c r="E273" s="351" t="s">
        <v>483</v>
      </c>
      <c r="F273" s="314"/>
      <c r="G273" s="314"/>
      <c r="H273" s="314"/>
      <c r="I273" s="314"/>
      <c r="J273" s="314"/>
      <c r="L273" s="291"/>
      <c r="M273" s="291"/>
      <c r="N273" s="291"/>
      <c r="O273" s="291"/>
    </row>
    <row r="274" spans="1:15" ht="15.75" hidden="1" customHeight="1" x14ac:dyDescent="0.25">
      <c r="A274" s="352"/>
      <c r="B274" s="353">
        <v>1</v>
      </c>
      <c r="C274" s="353"/>
      <c r="D274" s="353"/>
      <c r="E274" s="318" t="s">
        <v>461</v>
      </c>
      <c r="F274" s="319"/>
      <c r="G274" s="319"/>
      <c r="H274" s="319"/>
      <c r="I274" s="319"/>
      <c r="J274" s="319"/>
      <c r="L274" s="291"/>
      <c r="M274" s="291"/>
      <c r="N274" s="291"/>
      <c r="O274" s="291"/>
    </row>
    <row r="275" spans="1:15" ht="15.75" hidden="1" customHeight="1" thickBot="1" x14ac:dyDescent="0.3">
      <c r="A275" s="352"/>
      <c r="B275" s="353"/>
      <c r="C275" s="353">
        <v>1</v>
      </c>
      <c r="D275" s="353"/>
      <c r="E275" s="318" t="s">
        <v>462</v>
      </c>
      <c r="F275" s="319"/>
      <c r="G275" s="319"/>
      <c r="H275" s="319"/>
      <c r="I275" s="319"/>
      <c r="J275" s="319"/>
      <c r="L275" s="291"/>
      <c r="M275" s="291"/>
      <c r="N275" s="291"/>
      <c r="O275" s="291"/>
    </row>
    <row r="276" spans="1:15" ht="16.5" hidden="1" customHeight="1" thickBot="1" x14ac:dyDescent="0.3">
      <c r="A276" s="307"/>
      <c r="B276" s="308"/>
      <c r="C276" s="308"/>
      <c r="D276" s="308"/>
      <c r="E276" s="309" t="s">
        <v>493</v>
      </c>
      <c r="F276" s="310">
        <f>SUM(F274:F275)</f>
        <v>0</v>
      </c>
      <c r="G276" s="310">
        <f t="shared" ref="G276:J276" si="37">SUM(G274:G275)</f>
        <v>0</v>
      </c>
      <c r="H276" s="310">
        <f t="shared" si="37"/>
        <v>0</v>
      </c>
      <c r="I276" s="310">
        <f t="shared" si="37"/>
        <v>0</v>
      </c>
      <c r="J276" s="310">
        <f t="shared" si="37"/>
        <v>0</v>
      </c>
      <c r="L276" s="291"/>
      <c r="M276" s="291"/>
      <c r="N276" s="291"/>
      <c r="O276" s="291"/>
    </row>
    <row r="277" spans="1:15" ht="16.5" thickBot="1" x14ac:dyDescent="0.3">
      <c r="A277" s="289"/>
      <c r="B277" s="285"/>
      <c r="C277" s="285"/>
      <c r="D277" s="285"/>
      <c r="E277" s="287"/>
      <c r="F277" s="326"/>
      <c r="G277" s="326"/>
      <c r="H277" s="326"/>
      <c r="I277" s="326"/>
      <c r="J277" s="326"/>
      <c r="L277" s="291"/>
      <c r="M277" s="291"/>
      <c r="N277" s="291"/>
      <c r="O277" s="291"/>
    </row>
    <row r="278" spans="1:15" ht="16.5" thickBot="1" x14ac:dyDescent="0.3">
      <c r="A278" s="307"/>
      <c r="B278" s="308"/>
      <c r="C278" s="308"/>
      <c r="D278" s="308"/>
      <c r="E278" s="309" t="s">
        <v>465</v>
      </c>
      <c r="F278" s="310">
        <f>SUM(F276,F272,F257,F225,F169,F152,F146,F124,F112,F107,F94,F89,F267,F100,F263,F127,F131)</f>
        <v>5387925479</v>
      </c>
      <c r="G278" s="310">
        <f t="shared" ref="G278:J278" si="38">SUM(G276,G272,G257,G225,G169,G152,G146,G124,G112,G107,G94,G89,G267,G100,G263,G127,G131)</f>
        <v>5744575596</v>
      </c>
      <c r="H278" s="310">
        <f t="shared" si="38"/>
        <v>68053501</v>
      </c>
      <c r="I278" s="310">
        <f t="shared" si="38"/>
        <v>5812629097</v>
      </c>
      <c r="J278" s="310">
        <f t="shared" si="38"/>
        <v>1952581635</v>
      </c>
      <c r="L278" s="291"/>
      <c r="M278" s="291"/>
      <c r="N278" s="291"/>
      <c r="O278" s="291"/>
    </row>
    <row r="280" spans="1:15" x14ac:dyDescent="0.25">
      <c r="F280" s="364"/>
      <c r="G280" s="364"/>
      <c r="H280" s="364"/>
      <c r="I280" s="364"/>
    </row>
    <row r="281" spans="1:15" x14ac:dyDescent="0.25">
      <c r="F281" s="364"/>
      <c r="G281" s="364"/>
      <c r="H281" s="364"/>
      <c r="I281" s="364">
        <f>I278-'16A.m (2)'!I168</f>
        <v>0.40000057220458984</v>
      </c>
      <c r="J281" s="291"/>
      <c r="M281" s="291"/>
      <c r="N281" s="291"/>
      <c r="O281" s="291"/>
    </row>
    <row r="283" spans="1:15" x14ac:dyDescent="0.25">
      <c r="F283" s="364"/>
      <c r="G283" s="364"/>
      <c r="H283" s="364"/>
      <c r="I283" s="364"/>
    </row>
    <row r="285" spans="1:15" x14ac:dyDescent="0.25">
      <c r="F285" s="364"/>
      <c r="G285" s="364"/>
      <c r="H285" s="364"/>
      <c r="I285" s="364"/>
    </row>
  </sheetData>
  <mergeCells count="14">
    <mergeCell ref="J6:J9"/>
    <mergeCell ref="G6:G9"/>
    <mergeCell ref="H6:H9"/>
    <mergeCell ref="I6:I9"/>
    <mergeCell ref="A1:J1"/>
    <mergeCell ref="A2:J2"/>
    <mergeCell ref="A3:J3"/>
    <mergeCell ref="A4:D5"/>
    <mergeCell ref="E5:F5"/>
    <mergeCell ref="A6:A9"/>
    <mergeCell ref="B6:B9"/>
    <mergeCell ref="C6:C9"/>
    <mergeCell ref="D6:D9"/>
    <mergeCell ref="F6:F9"/>
  </mergeCells>
  <printOptions horizontalCentered="1"/>
  <pageMargins left="0" right="0" top="0.70866141732283472" bottom="0.35433070866141736" header="0.31496062992125984" footer="0.19685039370078741"/>
  <pageSetup paperSize="9" scale="56" orientation="portrait" r:id="rId1"/>
  <headerFooter alignWithMargins="0">
    <oddFooter>&amp;R&amp;P</oddFooter>
  </headerFooter>
  <rowBreaks count="4" manualBreakCount="4">
    <brk id="89" max="10" man="1"/>
    <brk id="152" max="10" man="1"/>
    <brk id="231" max="10" man="1"/>
    <brk id="330" max="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29"/>
  <sheetViews>
    <sheetView view="pageBreakPreview" zoomScale="115" zoomScaleNormal="100" zoomScaleSheetLayoutView="115" workbookViewId="0">
      <selection activeCell="O26" sqref="O26"/>
    </sheetView>
  </sheetViews>
  <sheetFormatPr defaultRowHeight="15.75" x14ac:dyDescent="0.25"/>
  <cols>
    <col min="1" max="1" width="4.140625" style="471" customWidth="1"/>
    <col min="2" max="2" width="25.5703125" style="470" customWidth="1"/>
    <col min="3" max="4" width="9.5703125" style="470" bestFit="1" customWidth="1"/>
    <col min="5" max="5" width="10.85546875" style="470" bestFit="1" customWidth="1"/>
    <col min="6" max="13" width="9.5703125" style="470" bestFit="1" customWidth="1"/>
    <col min="14" max="14" width="10.140625" style="470" bestFit="1" customWidth="1"/>
    <col min="15" max="15" width="10.85546875" style="471" customWidth="1"/>
    <col min="16" max="16" width="9.140625" style="470"/>
    <col min="17" max="17" width="14.28515625" style="470" bestFit="1" customWidth="1"/>
    <col min="18" max="256" width="9.140625" style="470"/>
    <col min="257" max="257" width="4.140625" style="470" customWidth="1"/>
    <col min="258" max="258" width="25.5703125" style="470" customWidth="1"/>
    <col min="259" max="260" width="7.7109375" style="470" customWidth="1"/>
    <col min="261" max="261" width="8.140625" style="470" customWidth="1"/>
    <col min="262" max="262" width="7.5703125" style="470" customWidth="1"/>
    <col min="263" max="263" width="7.42578125" style="470" customWidth="1"/>
    <col min="264" max="264" width="7.5703125" style="470" customWidth="1"/>
    <col min="265" max="265" width="7" style="470" customWidth="1"/>
    <col min="266" max="270" width="8.140625" style="470" customWidth="1"/>
    <col min="271" max="271" width="10.85546875" style="470" customWidth="1"/>
    <col min="272" max="512" width="9.140625" style="470"/>
    <col min="513" max="513" width="4.140625" style="470" customWidth="1"/>
    <col min="514" max="514" width="25.5703125" style="470" customWidth="1"/>
    <col min="515" max="516" width="7.7109375" style="470" customWidth="1"/>
    <col min="517" max="517" width="8.140625" style="470" customWidth="1"/>
    <col min="518" max="518" width="7.5703125" style="470" customWidth="1"/>
    <col min="519" max="519" width="7.42578125" style="470" customWidth="1"/>
    <col min="520" max="520" width="7.5703125" style="470" customWidth="1"/>
    <col min="521" max="521" width="7" style="470" customWidth="1"/>
    <col min="522" max="526" width="8.140625" style="470" customWidth="1"/>
    <col min="527" max="527" width="10.85546875" style="470" customWidth="1"/>
    <col min="528" max="768" width="9.140625" style="470"/>
    <col min="769" max="769" width="4.140625" style="470" customWidth="1"/>
    <col min="770" max="770" width="25.5703125" style="470" customWidth="1"/>
    <col min="771" max="772" width="7.7109375" style="470" customWidth="1"/>
    <col min="773" max="773" width="8.140625" style="470" customWidth="1"/>
    <col min="774" max="774" width="7.5703125" style="470" customWidth="1"/>
    <col min="775" max="775" width="7.42578125" style="470" customWidth="1"/>
    <col min="776" max="776" width="7.5703125" style="470" customWidth="1"/>
    <col min="777" max="777" width="7" style="470" customWidth="1"/>
    <col min="778" max="782" width="8.140625" style="470" customWidth="1"/>
    <col min="783" max="783" width="10.85546875" style="470" customWidth="1"/>
    <col min="784" max="1024" width="9.140625" style="470"/>
    <col min="1025" max="1025" width="4.140625" style="470" customWidth="1"/>
    <col min="1026" max="1026" width="25.5703125" style="470" customWidth="1"/>
    <col min="1027" max="1028" width="7.7109375" style="470" customWidth="1"/>
    <col min="1029" max="1029" width="8.140625" style="470" customWidth="1"/>
    <col min="1030" max="1030" width="7.5703125" style="470" customWidth="1"/>
    <col min="1031" max="1031" width="7.42578125" style="470" customWidth="1"/>
    <col min="1032" max="1032" width="7.5703125" style="470" customWidth="1"/>
    <col min="1033" max="1033" width="7" style="470" customWidth="1"/>
    <col min="1034" max="1038" width="8.140625" style="470" customWidth="1"/>
    <col min="1039" max="1039" width="10.85546875" style="470" customWidth="1"/>
    <col min="1040" max="1280" width="9.140625" style="470"/>
    <col min="1281" max="1281" width="4.140625" style="470" customWidth="1"/>
    <col min="1282" max="1282" width="25.5703125" style="470" customWidth="1"/>
    <col min="1283" max="1284" width="7.7109375" style="470" customWidth="1"/>
    <col min="1285" max="1285" width="8.140625" style="470" customWidth="1"/>
    <col min="1286" max="1286" width="7.5703125" style="470" customWidth="1"/>
    <col min="1287" max="1287" width="7.42578125" style="470" customWidth="1"/>
    <col min="1288" max="1288" width="7.5703125" style="470" customWidth="1"/>
    <col min="1289" max="1289" width="7" style="470" customWidth="1"/>
    <col min="1290" max="1294" width="8.140625" style="470" customWidth="1"/>
    <col min="1295" max="1295" width="10.85546875" style="470" customWidth="1"/>
    <col min="1296" max="1536" width="9.140625" style="470"/>
    <col min="1537" max="1537" width="4.140625" style="470" customWidth="1"/>
    <col min="1538" max="1538" width="25.5703125" style="470" customWidth="1"/>
    <col min="1539" max="1540" width="7.7109375" style="470" customWidth="1"/>
    <col min="1541" max="1541" width="8.140625" style="470" customWidth="1"/>
    <col min="1542" max="1542" width="7.5703125" style="470" customWidth="1"/>
    <col min="1543" max="1543" width="7.42578125" style="470" customWidth="1"/>
    <col min="1544" max="1544" width="7.5703125" style="470" customWidth="1"/>
    <col min="1545" max="1545" width="7" style="470" customWidth="1"/>
    <col min="1546" max="1550" width="8.140625" style="470" customWidth="1"/>
    <col min="1551" max="1551" width="10.85546875" style="470" customWidth="1"/>
    <col min="1552" max="1792" width="9.140625" style="470"/>
    <col min="1793" max="1793" width="4.140625" style="470" customWidth="1"/>
    <col min="1794" max="1794" width="25.5703125" style="470" customWidth="1"/>
    <col min="1795" max="1796" width="7.7109375" style="470" customWidth="1"/>
    <col min="1797" max="1797" width="8.140625" style="470" customWidth="1"/>
    <col min="1798" max="1798" width="7.5703125" style="470" customWidth="1"/>
    <col min="1799" max="1799" width="7.42578125" style="470" customWidth="1"/>
    <col min="1800" max="1800" width="7.5703125" style="470" customWidth="1"/>
    <col min="1801" max="1801" width="7" style="470" customWidth="1"/>
    <col min="1802" max="1806" width="8.140625" style="470" customWidth="1"/>
    <col min="1807" max="1807" width="10.85546875" style="470" customWidth="1"/>
    <col min="1808" max="2048" width="9.140625" style="470"/>
    <col min="2049" max="2049" width="4.140625" style="470" customWidth="1"/>
    <col min="2050" max="2050" width="25.5703125" style="470" customWidth="1"/>
    <col min="2051" max="2052" width="7.7109375" style="470" customWidth="1"/>
    <col min="2053" max="2053" width="8.140625" style="470" customWidth="1"/>
    <col min="2054" max="2054" width="7.5703125" style="470" customWidth="1"/>
    <col min="2055" max="2055" width="7.42578125" style="470" customWidth="1"/>
    <col min="2056" max="2056" width="7.5703125" style="470" customWidth="1"/>
    <col min="2057" max="2057" width="7" style="470" customWidth="1"/>
    <col min="2058" max="2062" width="8.140625" style="470" customWidth="1"/>
    <col min="2063" max="2063" width="10.85546875" style="470" customWidth="1"/>
    <col min="2064" max="2304" width="9.140625" style="470"/>
    <col min="2305" max="2305" width="4.140625" style="470" customWidth="1"/>
    <col min="2306" max="2306" width="25.5703125" style="470" customWidth="1"/>
    <col min="2307" max="2308" width="7.7109375" style="470" customWidth="1"/>
    <col min="2309" max="2309" width="8.140625" style="470" customWidth="1"/>
    <col min="2310" max="2310" width="7.5703125" style="470" customWidth="1"/>
    <col min="2311" max="2311" width="7.42578125" style="470" customWidth="1"/>
    <col min="2312" max="2312" width="7.5703125" style="470" customWidth="1"/>
    <col min="2313" max="2313" width="7" style="470" customWidth="1"/>
    <col min="2314" max="2318" width="8.140625" style="470" customWidth="1"/>
    <col min="2319" max="2319" width="10.85546875" style="470" customWidth="1"/>
    <col min="2320" max="2560" width="9.140625" style="470"/>
    <col min="2561" max="2561" width="4.140625" style="470" customWidth="1"/>
    <col min="2562" max="2562" width="25.5703125" style="470" customWidth="1"/>
    <col min="2563" max="2564" width="7.7109375" style="470" customWidth="1"/>
    <col min="2565" max="2565" width="8.140625" style="470" customWidth="1"/>
    <col min="2566" max="2566" width="7.5703125" style="470" customWidth="1"/>
    <col min="2567" max="2567" width="7.42578125" style="470" customWidth="1"/>
    <col min="2568" max="2568" width="7.5703125" style="470" customWidth="1"/>
    <col min="2569" max="2569" width="7" style="470" customWidth="1"/>
    <col min="2570" max="2574" width="8.140625" style="470" customWidth="1"/>
    <col min="2575" max="2575" width="10.85546875" style="470" customWidth="1"/>
    <col min="2576" max="2816" width="9.140625" style="470"/>
    <col min="2817" max="2817" width="4.140625" style="470" customWidth="1"/>
    <col min="2818" max="2818" width="25.5703125" style="470" customWidth="1"/>
    <col min="2819" max="2820" width="7.7109375" style="470" customWidth="1"/>
    <col min="2821" max="2821" width="8.140625" style="470" customWidth="1"/>
    <col min="2822" max="2822" width="7.5703125" style="470" customWidth="1"/>
    <col min="2823" max="2823" width="7.42578125" style="470" customWidth="1"/>
    <col min="2824" max="2824" width="7.5703125" style="470" customWidth="1"/>
    <col min="2825" max="2825" width="7" style="470" customWidth="1"/>
    <col min="2826" max="2830" width="8.140625" style="470" customWidth="1"/>
    <col min="2831" max="2831" width="10.85546875" style="470" customWidth="1"/>
    <col min="2832" max="3072" width="9.140625" style="470"/>
    <col min="3073" max="3073" width="4.140625" style="470" customWidth="1"/>
    <col min="3074" max="3074" width="25.5703125" style="470" customWidth="1"/>
    <col min="3075" max="3076" width="7.7109375" style="470" customWidth="1"/>
    <col min="3077" max="3077" width="8.140625" style="470" customWidth="1"/>
    <col min="3078" max="3078" width="7.5703125" style="470" customWidth="1"/>
    <col min="3079" max="3079" width="7.42578125" style="470" customWidth="1"/>
    <col min="3080" max="3080" width="7.5703125" style="470" customWidth="1"/>
    <col min="3081" max="3081" width="7" style="470" customWidth="1"/>
    <col min="3082" max="3086" width="8.140625" style="470" customWidth="1"/>
    <col min="3087" max="3087" width="10.85546875" style="470" customWidth="1"/>
    <col min="3088" max="3328" width="9.140625" style="470"/>
    <col min="3329" max="3329" width="4.140625" style="470" customWidth="1"/>
    <col min="3330" max="3330" width="25.5703125" style="470" customWidth="1"/>
    <col min="3331" max="3332" width="7.7109375" style="470" customWidth="1"/>
    <col min="3333" max="3333" width="8.140625" style="470" customWidth="1"/>
    <col min="3334" max="3334" width="7.5703125" style="470" customWidth="1"/>
    <col min="3335" max="3335" width="7.42578125" style="470" customWidth="1"/>
    <col min="3336" max="3336" width="7.5703125" style="470" customWidth="1"/>
    <col min="3337" max="3337" width="7" style="470" customWidth="1"/>
    <col min="3338" max="3342" width="8.140625" style="470" customWidth="1"/>
    <col min="3343" max="3343" width="10.85546875" style="470" customWidth="1"/>
    <col min="3344" max="3584" width="9.140625" style="470"/>
    <col min="3585" max="3585" width="4.140625" style="470" customWidth="1"/>
    <col min="3586" max="3586" width="25.5703125" style="470" customWidth="1"/>
    <col min="3587" max="3588" width="7.7109375" style="470" customWidth="1"/>
    <col min="3589" max="3589" width="8.140625" style="470" customWidth="1"/>
    <col min="3590" max="3590" width="7.5703125" style="470" customWidth="1"/>
    <col min="3591" max="3591" width="7.42578125" style="470" customWidth="1"/>
    <col min="3592" max="3592" width="7.5703125" style="470" customWidth="1"/>
    <col min="3593" max="3593" width="7" style="470" customWidth="1"/>
    <col min="3594" max="3598" width="8.140625" style="470" customWidth="1"/>
    <col min="3599" max="3599" width="10.85546875" style="470" customWidth="1"/>
    <col min="3600" max="3840" width="9.140625" style="470"/>
    <col min="3841" max="3841" width="4.140625" style="470" customWidth="1"/>
    <col min="3842" max="3842" width="25.5703125" style="470" customWidth="1"/>
    <col min="3843" max="3844" width="7.7109375" style="470" customWidth="1"/>
    <col min="3845" max="3845" width="8.140625" style="470" customWidth="1"/>
    <col min="3846" max="3846" width="7.5703125" style="470" customWidth="1"/>
    <col min="3847" max="3847" width="7.42578125" style="470" customWidth="1"/>
    <col min="3848" max="3848" width="7.5703125" style="470" customWidth="1"/>
    <col min="3849" max="3849" width="7" style="470" customWidth="1"/>
    <col min="3850" max="3854" width="8.140625" style="470" customWidth="1"/>
    <col min="3855" max="3855" width="10.85546875" style="470" customWidth="1"/>
    <col min="3856" max="4096" width="9.140625" style="470"/>
    <col min="4097" max="4097" width="4.140625" style="470" customWidth="1"/>
    <col min="4098" max="4098" width="25.5703125" style="470" customWidth="1"/>
    <col min="4099" max="4100" width="7.7109375" style="470" customWidth="1"/>
    <col min="4101" max="4101" width="8.140625" style="470" customWidth="1"/>
    <col min="4102" max="4102" width="7.5703125" style="470" customWidth="1"/>
    <col min="4103" max="4103" width="7.42578125" style="470" customWidth="1"/>
    <col min="4104" max="4104" width="7.5703125" style="470" customWidth="1"/>
    <col min="4105" max="4105" width="7" style="470" customWidth="1"/>
    <col min="4106" max="4110" width="8.140625" style="470" customWidth="1"/>
    <col min="4111" max="4111" width="10.85546875" style="470" customWidth="1"/>
    <col min="4112" max="4352" width="9.140625" style="470"/>
    <col min="4353" max="4353" width="4.140625" style="470" customWidth="1"/>
    <col min="4354" max="4354" width="25.5703125" style="470" customWidth="1"/>
    <col min="4355" max="4356" width="7.7109375" style="470" customWidth="1"/>
    <col min="4357" max="4357" width="8.140625" style="470" customWidth="1"/>
    <col min="4358" max="4358" width="7.5703125" style="470" customWidth="1"/>
    <col min="4359" max="4359" width="7.42578125" style="470" customWidth="1"/>
    <col min="4360" max="4360" width="7.5703125" style="470" customWidth="1"/>
    <col min="4361" max="4361" width="7" style="470" customWidth="1"/>
    <col min="4362" max="4366" width="8.140625" style="470" customWidth="1"/>
    <col min="4367" max="4367" width="10.85546875" style="470" customWidth="1"/>
    <col min="4368" max="4608" width="9.140625" style="470"/>
    <col min="4609" max="4609" width="4.140625" style="470" customWidth="1"/>
    <col min="4610" max="4610" width="25.5703125" style="470" customWidth="1"/>
    <col min="4611" max="4612" width="7.7109375" style="470" customWidth="1"/>
    <col min="4613" max="4613" width="8.140625" style="470" customWidth="1"/>
    <col min="4614" max="4614" width="7.5703125" style="470" customWidth="1"/>
    <col min="4615" max="4615" width="7.42578125" style="470" customWidth="1"/>
    <col min="4616" max="4616" width="7.5703125" style="470" customWidth="1"/>
    <col min="4617" max="4617" width="7" style="470" customWidth="1"/>
    <col min="4618" max="4622" width="8.140625" style="470" customWidth="1"/>
    <col min="4623" max="4623" width="10.85546875" style="470" customWidth="1"/>
    <col min="4624" max="4864" width="9.140625" style="470"/>
    <col min="4865" max="4865" width="4.140625" style="470" customWidth="1"/>
    <col min="4866" max="4866" width="25.5703125" style="470" customWidth="1"/>
    <col min="4867" max="4868" width="7.7109375" style="470" customWidth="1"/>
    <col min="4869" max="4869" width="8.140625" style="470" customWidth="1"/>
    <col min="4870" max="4870" width="7.5703125" style="470" customWidth="1"/>
    <col min="4871" max="4871" width="7.42578125" style="470" customWidth="1"/>
    <col min="4872" max="4872" width="7.5703125" style="470" customWidth="1"/>
    <col min="4873" max="4873" width="7" style="470" customWidth="1"/>
    <col min="4874" max="4878" width="8.140625" style="470" customWidth="1"/>
    <col min="4879" max="4879" width="10.85546875" style="470" customWidth="1"/>
    <col min="4880" max="5120" width="9.140625" style="470"/>
    <col min="5121" max="5121" width="4.140625" style="470" customWidth="1"/>
    <col min="5122" max="5122" width="25.5703125" style="470" customWidth="1"/>
    <col min="5123" max="5124" width="7.7109375" style="470" customWidth="1"/>
    <col min="5125" max="5125" width="8.140625" style="470" customWidth="1"/>
    <col min="5126" max="5126" width="7.5703125" style="470" customWidth="1"/>
    <col min="5127" max="5127" width="7.42578125" style="470" customWidth="1"/>
    <col min="5128" max="5128" width="7.5703125" style="470" customWidth="1"/>
    <col min="5129" max="5129" width="7" style="470" customWidth="1"/>
    <col min="5130" max="5134" width="8.140625" style="470" customWidth="1"/>
    <col min="5135" max="5135" width="10.85546875" style="470" customWidth="1"/>
    <col min="5136" max="5376" width="9.140625" style="470"/>
    <col min="5377" max="5377" width="4.140625" style="470" customWidth="1"/>
    <col min="5378" max="5378" width="25.5703125" style="470" customWidth="1"/>
    <col min="5379" max="5380" width="7.7109375" style="470" customWidth="1"/>
    <col min="5381" max="5381" width="8.140625" style="470" customWidth="1"/>
    <col min="5382" max="5382" width="7.5703125" style="470" customWidth="1"/>
    <col min="5383" max="5383" width="7.42578125" style="470" customWidth="1"/>
    <col min="5384" max="5384" width="7.5703125" style="470" customWidth="1"/>
    <col min="5385" max="5385" width="7" style="470" customWidth="1"/>
    <col min="5386" max="5390" width="8.140625" style="470" customWidth="1"/>
    <col min="5391" max="5391" width="10.85546875" style="470" customWidth="1"/>
    <col min="5392" max="5632" width="9.140625" style="470"/>
    <col min="5633" max="5633" width="4.140625" style="470" customWidth="1"/>
    <col min="5634" max="5634" width="25.5703125" style="470" customWidth="1"/>
    <col min="5635" max="5636" width="7.7109375" style="470" customWidth="1"/>
    <col min="5637" max="5637" width="8.140625" style="470" customWidth="1"/>
    <col min="5638" max="5638" width="7.5703125" style="470" customWidth="1"/>
    <col min="5639" max="5639" width="7.42578125" style="470" customWidth="1"/>
    <col min="5640" max="5640" width="7.5703125" style="470" customWidth="1"/>
    <col min="5641" max="5641" width="7" style="470" customWidth="1"/>
    <col min="5642" max="5646" width="8.140625" style="470" customWidth="1"/>
    <col min="5647" max="5647" width="10.85546875" style="470" customWidth="1"/>
    <col min="5648" max="5888" width="9.140625" style="470"/>
    <col min="5889" max="5889" width="4.140625" style="470" customWidth="1"/>
    <col min="5890" max="5890" width="25.5703125" style="470" customWidth="1"/>
    <col min="5891" max="5892" width="7.7109375" style="470" customWidth="1"/>
    <col min="5893" max="5893" width="8.140625" style="470" customWidth="1"/>
    <col min="5894" max="5894" width="7.5703125" style="470" customWidth="1"/>
    <col min="5895" max="5895" width="7.42578125" style="470" customWidth="1"/>
    <col min="5896" max="5896" width="7.5703125" style="470" customWidth="1"/>
    <col min="5897" max="5897" width="7" style="470" customWidth="1"/>
    <col min="5898" max="5902" width="8.140625" style="470" customWidth="1"/>
    <col min="5903" max="5903" width="10.85546875" style="470" customWidth="1"/>
    <col min="5904" max="6144" width="9.140625" style="470"/>
    <col min="6145" max="6145" width="4.140625" style="470" customWidth="1"/>
    <col min="6146" max="6146" width="25.5703125" style="470" customWidth="1"/>
    <col min="6147" max="6148" width="7.7109375" style="470" customWidth="1"/>
    <col min="6149" max="6149" width="8.140625" style="470" customWidth="1"/>
    <col min="6150" max="6150" width="7.5703125" style="470" customWidth="1"/>
    <col min="6151" max="6151" width="7.42578125" style="470" customWidth="1"/>
    <col min="6152" max="6152" width="7.5703125" style="470" customWidth="1"/>
    <col min="6153" max="6153" width="7" style="470" customWidth="1"/>
    <col min="6154" max="6158" width="8.140625" style="470" customWidth="1"/>
    <col min="6159" max="6159" width="10.85546875" style="470" customWidth="1"/>
    <col min="6160" max="6400" width="9.140625" style="470"/>
    <col min="6401" max="6401" width="4.140625" style="470" customWidth="1"/>
    <col min="6402" max="6402" width="25.5703125" style="470" customWidth="1"/>
    <col min="6403" max="6404" width="7.7109375" style="470" customWidth="1"/>
    <col min="6405" max="6405" width="8.140625" style="470" customWidth="1"/>
    <col min="6406" max="6406" width="7.5703125" style="470" customWidth="1"/>
    <col min="6407" max="6407" width="7.42578125" style="470" customWidth="1"/>
    <col min="6408" max="6408" width="7.5703125" style="470" customWidth="1"/>
    <col min="6409" max="6409" width="7" style="470" customWidth="1"/>
    <col min="6410" max="6414" width="8.140625" style="470" customWidth="1"/>
    <col min="6415" max="6415" width="10.85546875" style="470" customWidth="1"/>
    <col min="6416" max="6656" width="9.140625" style="470"/>
    <col min="6657" max="6657" width="4.140625" style="470" customWidth="1"/>
    <col min="6658" max="6658" width="25.5703125" style="470" customWidth="1"/>
    <col min="6659" max="6660" width="7.7109375" style="470" customWidth="1"/>
    <col min="6661" max="6661" width="8.140625" style="470" customWidth="1"/>
    <col min="6662" max="6662" width="7.5703125" style="470" customWidth="1"/>
    <col min="6663" max="6663" width="7.42578125" style="470" customWidth="1"/>
    <col min="6664" max="6664" width="7.5703125" style="470" customWidth="1"/>
    <col min="6665" max="6665" width="7" style="470" customWidth="1"/>
    <col min="6666" max="6670" width="8.140625" style="470" customWidth="1"/>
    <col min="6671" max="6671" width="10.85546875" style="470" customWidth="1"/>
    <col min="6672" max="6912" width="9.140625" style="470"/>
    <col min="6913" max="6913" width="4.140625" style="470" customWidth="1"/>
    <col min="6914" max="6914" width="25.5703125" style="470" customWidth="1"/>
    <col min="6915" max="6916" width="7.7109375" style="470" customWidth="1"/>
    <col min="6917" max="6917" width="8.140625" style="470" customWidth="1"/>
    <col min="6918" max="6918" width="7.5703125" style="470" customWidth="1"/>
    <col min="6919" max="6919" width="7.42578125" style="470" customWidth="1"/>
    <col min="6920" max="6920" width="7.5703125" style="470" customWidth="1"/>
    <col min="6921" max="6921" width="7" style="470" customWidth="1"/>
    <col min="6922" max="6926" width="8.140625" style="470" customWidth="1"/>
    <col min="6927" max="6927" width="10.85546875" style="470" customWidth="1"/>
    <col min="6928" max="7168" width="9.140625" style="470"/>
    <col min="7169" max="7169" width="4.140625" style="470" customWidth="1"/>
    <col min="7170" max="7170" width="25.5703125" style="470" customWidth="1"/>
    <col min="7171" max="7172" width="7.7109375" style="470" customWidth="1"/>
    <col min="7173" max="7173" width="8.140625" style="470" customWidth="1"/>
    <col min="7174" max="7174" width="7.5703125" style="470" customWidth="1"/>
    <col min="7175" max="7175" width="7.42578125" style="470" customWidth="1"/>
    <col min="7176" max="7176" width="7.5703125" style="470" customWidth="1"/>
    <col min="7177" max="7177" width="7" style="470" customWidth="1"/>
    <col min="7178" max="7182" width="8.140625" style="470" customWidth="1"/>
    <col min="7183" max="7183" width="10.85546875" style="470" customWidth="1"/>
    <col min="7184" max="7424" width="9.140625" style="470"/>
    <col min="7425" max="7425" width="4.140625" style="470" customWidth="1"/>
    <col min="7426" max="7426" width="25.5703125" style="470" customWidth="1"/>
    <col min="7427" max="7428" width="7.7109375" style="470" customWidth="1"/>
    <col min="7429" max="7429" width="8.140625" style="470" customWidth="1"/>
    <col min="7430" max="7430" width="7.5703125" style="470" customWidth="1"/>
    <col min="7431" max="7431" width="7.42578125" style="470" customWidth="1"/>
    <col min="7432" max="7432" width="7.5703125" style="470" customWidth="1"/>
    <col min="7433" max="7433" width="7" style="470" customWidth="1"/>
    <col min="7434" max="7438" width="8.140625" style="470" customWidth="1"/>
    <col min="7439" max="7439" width="10.85546875" style="470" customWidth="1"/>
    <col min="7440" max="7680" width="9.140625" style="470"/>
    <col min="7681" max="7681" width="4.140625" style="470" customWidth="1"/>
    <col min="7682" max="7682" width="25.5703125" style="470" customWidth="1"/>
    <col min="7683" max="7684" width="7.7109375" style="470" customWidth="1"/>
    <col min="7685" max="7685" width="8.140625" style="470" customWidth="1"/>
    <col min="7686" max="7686" width="7.5703125" style="470" customWidth="1"/>
    <col min="7687" max="7687" width="7.42578125" style="470" customWidth="1"/>
    <col min="7688" max="7688" width="7.5703125" style="470" customWidth="1"/>
    <col min="7689" max="7689" width="7" style="470" customWidth="1"/>
    <col min="7690" max="7694" width="8.140625" style="470" customWidth="1"/>
    <col min="7695" max="7695" width="10.85546875" style="470" customWidth="1"/>
    <col min="7696" max="7936" width="9.140625" style="470"/>
    <col min="7937" max="7937" width="4.140625" style="470" customWidth="1"/>
    <col min="7938" max="7938" width="25.5703125" style="470" customWidth="1"/>
    <col min="7939" max="7940" width="7.7109375" style="470" customWidth="1"/>
    <col min="7941" max="7941" width="8.140625" style="470" customWidth="1"/>
    <col min="7942" max="7942" width="7.5703125" style="470" customWidth="1"/>
    <col min="7943" max="7943" width="7.42578125" style="470" customWidth="1"/>
    <col min="7944" max="7944" width="7.5703125" style="470" customWidth="1"/>
    <col min="7945" max="7945" width="7" style="470" customWidth="1"/>
    <col min="7946" max="7950" width="8.140625" style="470" customWidth="1"/>
    <col min="7951" max="7951" width="10.85546875" style="470" customWidth="1"/>
    <col min="7952" max="8192" width="9.140625" style="470"/>
    <col min="8193" max="8193" width="4.140625" style="470" customWidth="1"/>
    <col min="8194" max="8194" width="25.5703125" style="470" customWidth="1"/>
    <col min="8195" max="8196" width="7.7109375" style="470" customWidth="1"/>
    <col min="8197" max="8197" width="8.140625" style="470" customWidth="1"/>
    <col min="8198" max="8198" width="7.5703125" style="470" customWidth="1"/>
    <col min="8199" max="8199" width="7.42578125" style="470" customWidth="1"/>
    <col min="8200" max="8200" width="7.5703125" style="470" customWidth="1"/>
    <col min="8201" max="8201" width="7" style="470" customWidth="1"/>
    <col min="8202" max="8206" width="8.140625" style="470" customWidth="1"/>
    <col min="8207" max="8207" width="10.85546875" style="470" customWidth="1"/>
    <col min="8208" max="8448" width="9.140625" style="470"/>
    <col min="8449" max="8449" width="4.140625" style="470" customWidth="1"/>
    <col min="8450" max="8450" width="25.5703125" style="470" customWidth="1"/>
    <col min="8451" max="8452" width="7.7109375" style="470" customWidth="1"/>
    <col min="8453" max="8453" width="8.140625" style="470" customWidth="1"/>
    <col min="8454" max="8454" width="7.5703125" style="470" customWidth="1"/>
    <col min="8455" max="8455" width="7.42578125" style="470" customWidth="1"/>
    <col min="8456" max="8456" width="7.5703125" style="470" customWidth="1"/>
    <col min="8457" max="8457" width="7" style="470" customWidth="1"/>
    <col min="8458" max="8462" width="8.140625" style="470" customWidth="1"/>
    <col min="8463" max="8463" width="10.85546875" style="470" customWidth="1"/>
    <col min="8464" max="8704" width="9.140625" style="470"/>
    <col min="8705" max="8705" width="4.140625" style="470" customWidth="1"/>
    <col min="8706" max="8706" width="25.5703125" style="470" customWidth="1"/>
    <col min="8707" max="8708" width="7.7109375" style="470" customWidth="1"/>
    <col min="8709" max="8709" width="8.140625" style="470" customWidth="1"/>
    <col min="8710" max="8710" width="7.5703125" style="470" customWidth="1"/>
    <col min="8711" max="8711" width="7.42578125" style="470" customWidth="1"/>
    <col min="8712" max="8712" width="7.5703125" style="470" customWidth="1"/>
    <col min="8713" max="8713" width="7" style="470" customWidth="1"/>
    <col min="8714" max="8718" width="8.140625" style="470" customWidth="1"/>
    <col min="8719" max="8719" width="10.85546875" style="470" customWidth="1"/>
    <col min="8720" max="8960" width="9.140625" style="470"/>
    <col min="8961" max="8961" width="4.140625" style="470" customWidth="1"/>
    <col min="8962" max="8962" width="25.5703125" style="470" customWidth="1"/>
    <col min="8963" max="8964" width="7.7109375" style="470" customWidth="1"/>
    <col min="8965" max="8965" width="8.140625" style="470" customWidth="1"/>
    <col min="8966" max="8966" width="7.5703125" style="470" customWidth="1"/>
    <col min="8967" max="8967" width="7.42578125" style="470" customWidth="1"/>
    <col min="8968" max="8968" width="7.5703125" style="470" customWidth="1"/>
    <col min="8969" max="8969" width="7" style="470" customWidth="1"/>
    <col min="8970" max="8974" width="8.140625" style="470" customWidth="1"/>
    <col min="8975" max="8975" width="10.85546875" style="470" customWidth="1"/>
    <col min="8976" max="9216" width="9.140625" style="470"/>
    <col min="9217" max="9217" width="4.140625" style="470" customWidth="1"/>
    <col min="9218" max="9218" width="25.5703125" style="470" customWidth="1"/>
    <col min="9219" max="9220" width="7.7109375" style="470" customWidth="1"/>
    <col min="9221" max="9221" width="8.140625" style="470" customWidth="1"/>
    <col min="9222" max="9222" width="7.5703125" style="470" customWidth="1"/>
    <col min="9223" max="9223" width="7.42578125" style="470" customWidth="1"/>
    <col min="9224" max="9224" width="7.5703125" style="470" customWidth="1"/>
    <col min="9225" max="9225" width="7" style="470" customWidth="1"/>
    <col min="9226" max="9230" width="8.140625" style="470" customWidth="1"/>
    <col min="9231" max="9231" width="10.85546875" style="470" customWidth="1"/>
    <col min="9232" max="9472" width="9.140625" style="470"/>
    <col min="9473" max="9473" width="4.140625" style="470" customWidth="1"/>
    <col min="9474" max="9474" width="25.5703125" style="470" customWidth="1"/>
    <col min="9475" max="9476" width="7.7109375" style="470" customWidth="1"/>
    <col min="9477" max="9477" width="8.140625" style="470" customWidth="1"/>
    <col min="9478" max="9478" width="7.5703125" style="470" customWidth="1"/>
    <col min="9479" max="9479" width="7.42578125" style="470" customWidth="1"/>
    <col min="9480" max="9480" width="7.5703125" style="470" customWidth="1"/>
    <col min="9481" max="9481" width="7" style="470" customWidth="1"/>
    <col min="9482" max="9486" width="8.140625" style="470" customWidth="1"/>
    <col min="9487" max="9487" width="10.85546875" style="470" customWidth="1"/>
    <col min="9488" max="9728" width="9.140625" style="470"/>
    <col min="9729" max="9729" width="4.140625" style="470" customWidth="1"/>
    <col min="9730" max="9730" width="25.5703125" style="470" customWidth="1"/>
    <col min="9731" max="9732" width="7.7109375" style="470" customWidth="1"/>
    <col min="9733" max="9733" width="8.140625" style="470" customWidth="1"/>
    <col min="9734" max="9734" width="7.5703125" style="470" customWidth="1"/>
    <col min="9735" max="9735" width="7.42578125" style="470" customWidth="1"/>
    <col min="9736" max="9736" width="7.5703125" style="470" customWidth="1"/>
    <col min="9737" max="9737" width="7" style="470" customWidth="1"/>
    <col min="9738" max="9742" width="8.140625" style="470" customWidth="1"/>
    <col min="9743" max="9743" width="10.85546875" style="470" customWidth="1"/>
    <col min="9744" max="9984" width="9.140625" style="470"/>
    <col min="9985" max="9985" width="4.140625" style="470" customWidth="1"/>
    <col min="9986" max="9986" width="25.5703125" style="470" customWidth="1"/>
    <col min="9987" max="9988" width="7.7109375" style="470" customWidth="1"/>
    <col min="9989" max="9989" width="8.140625" style="470" customWidth="1"/>
    <col min="9990" max="9990" width="7.5703125" style="470" customWidth="1"/>
    <col min="9991" max="9991" width="7.42578125" style="470" customWidth="1"/>
    <col min="9992" max="9992" width="7.5703125" style="470" customWidth="1"/>
    <col min="9993" max="9993" width="7" style="470" customWidth="1"/>
    <col min="9994" max="9998" width="8.140625" style="470" customWidth="1"/>
    <col min="9999" max="9999" width="10.85546875" style="470" customWidth="1"/>
    <col min="10000" max="10240" width="9.140625" style="470"/>
    <col min="10241" max="10241" width="4.140625" style="470" customWidth="1"/>
    <col min="10242" max="10242" width="25.5703125" style="470" customWidth="1"/>
    <col min="10243" max="10244" width="7.7109375" style="470" customWidth="1"/>
    <col min="10245" max="10245" width="8.140625" style="470" customWidth="1"/>
    <col min="10246" max="10246" width="7.5703125" style="470" customWidth="1"/>
    <col min="10247" max="10247" width="7.42578125" style="470" customWidth="1"/>
    <col min="10248" max="10248" width="7.5703125" style="470" customWidth="1"/>
    <col min="10249" max="10249" width="7" style="470" customWidth="1"/>
    <col min="10250" max="10254" width="8.140625" style="470" customWidth="1"/>
    <col min="10255" max="10255" width="10.85546875" style="470" customWidth="1"/>
    <col min="10256" max="10496" width="9.140625" style="470"/>
    <col min="10497" max="10497" width="4.140625" style="470" customWidth="1"/>
    <col min="10498" max="10498" width="25.5703125" style="470" customWidth="1"/>
    <col min="10499" max="10500" width="7.7109375" style="470" customWidth="1"/>
    <col min="10501" max="10501" width="8.140625" style="470" customWidth="1"/>
    <col min="10502" max="10502" width="7.5703125" style="470" customWidth="1"/>
    <col min="10503" max="10503" width="7.42578125" style="470" customWidth="1"/>
    <col min="10504" max="10504" width="7.5703125" style="470" customWidth="1"/>
    <col min="10505" max="10505" width="7" style="470" customWidth="1"/>
    <col min="10506" max="10510" width="8.140625" style="470" customWidth="1"/>
    <col min="10511" max="10511" width="10.85546875" style="470" customWidth="1"/>
    <col min="10512" max="10752" width="9.140625" style="470"/>
    <col min="10753" max="10753" width="4.140625" style="470" customWidth="1"/>
    <col min="10754" max="10754" width="25.5703125" style="470" customWidth="1"/>
    <col min="10755" max="10756" width="7.7109375" style="470" customWidth="1"/>
    <col min="10757" max="10757" width="8.140625" style="470" customWidth="1"/>
    <col min="10758" max="10758" width="7.5703125" style="470" customWidth="1"/>
    <col min="10759" max="10759" width="7.42578125" style="470" customWidth="1"/>
    <col min="10760" max="10760" width="7.5703125" style="470" customWidth="1"/>
    <col min="10761" max="10761" width="7" style="470" customWidth="1"/>
    <col min="10762" max="10766" width="8.140625" style="470" customWidth="1"/>
    <col min="10767" max="10767" width="10.85546875" style="470" customWidth="1"/>
    <col min="10768" max="11008" width="9.140625" style="470"/>
    <col min="11009" max="11009" width="4.140625" style="470" customWidth="1"/>
    <col min="11010" max="11010" width="25.5703125" style="470" customWidth="1"/>
    <col min="11011" max="11012" width="7.7109375" style="470" customWidth="1"/>
    <col min="11013" max="11013" width="8.140625" style="470" customWidth="1"/>
    <col min="11014" max="11014" width="7.5703125" style="470" customWidth="1"/>
    <col min="11015" max="11015" width="7.42578125" style="470" customWidth="1"/>
    <col min="11016" max="11016" width="7.5703125" style="470" customWidth="1"/>
    <col min="11017" max="11017" width="7" style="470" customWidth="1"/>
    <col min="11018" max="11022" width="8.140625" style="470" customWidth="1"/>
    <col min="11023" max="11023" width="10.85546875" style="470" customWidth="1"/>
    <col min="11024" max="11264" width="9.140625" style="470"/>
    <col min="11265" max="11265" width="4.140625" style="470" customWidth="1"/>
    <col min="11266" max="11266" width="25.5703125" style="470" customWidth="1"/>
    <col min="11267" max="11268" width="7.7109375" style="470" customWidth="1"/>
    <col min="11269" max="11269" width="8.140625" style="470" customWidth="1"/>
    <col min="11270" max="11270" width="7.5703125" style="470" customWidth="1"/>
    <col min="11271" max="11271" width="7.42578125" style="470" customWidth="1"/>
    <col min="11272" max="11272" width="7.5703125" style="470" customWidth="1"/>
    <col min="11273" max="11273" width="7" style="470" customWidth="1"/>
    <col min="11274" max="11278" width="8.140625" style="470" customWidth="1"/>
    <col min="11279" max="11279" width="10.85546875" style="470" customWidth="1"/>
    <col min="11280" max="11520" width="9.140625" style="470"/>
    <col min="11521" max="11521" width="4.140625" style="470" customWidth="1"/>
    <col min="11522" max="11522" width="25.5703125" style="470" customWidth="1"/>
    <col min="11523" max="11524" width="7.7109375" style="470" customWidth="1"/>
    <col min="11525" max="11525" width="8.140625" style="470" customWidth="1"/>
    <col min="11526" max="11526" width="7.5703125" style="470" customWidth="1"/>
    <col min="11527" max="11527" width="7.42578125" style="470" customWidth="1"/>
    <col min="11528" max="11528" width="7.5703125" style="470" customWidth="1"/>
    <col min="11529" max="11529" width="7" style="470" customWidth="1"/>
    <col min="11530" max="11534" width="8.140625" style="470" customWidth="1"/>
    <col min="11535" max="11535" width="10.85546875" style="470" customWidth="1"/>
    <col min="11536" max="11776" width="9.140625" style="470"/>
    <col min="11777" max="11777" width="4.140625" style="470" customWidth="1"/>
    <col min="11778" max="11778" width="25.5703125" style="470" customWidth="1"/>
    <col min="11779" max="11780" width="7.7109375" style="470" customWidth="1"/>
    <col min="11781" max="11781" width="8.140625" style="470" customWidth="1"/>
    <col min="11782" max="11782" width="7.5703125" style="470" customWidth="1"/>
    <col min="11783" max="11783" width="7.42578125" style="470" customWidth="1"/>
    <col min="11784" max="11784" width="7.5703125" style="470" customWidth="1"/>
    <col min="11785" max="11785" width="7" style="470" customWidth="1"/>
    <col min="11786" max="11790" width="8.140625" style="470" customWidth="1"/>
    <col min="11791" max="11791" width="10.85546875" style="470" customWidth="1"/>
    <col min="11792" max="12032" width="9.140625" style="470"/>
    <col min="12033" max="12033" width="4.140625" style="470" customWidth="1"/>
    <col min="12034" max="12034" width="25.5703125" style="470" customWidth="1"/>
    <col min="12035" max="12036" width="7.7109375" style="470" customWidth="1"/>
    <col min="12037" max="12037" width="8.140625" style="470" customWidth="1"/>
    <col min="12038" max="12038" width="7.5703125" style="470" customWidth="1"/>
    <col min="12039" max="12039" width="7.42578125" style="470" customWidth="1"/>
    <col min="12040" max="12040" width="7.5703125" style="470" customWidth="1"/>
    <col min="12041" max="12041" width="7" style="470" customWidth="1"/>
    <col min="12042" max="12046" width="8.140625" style="470" customWidth="1"/>
    <col min="12047" max="12047" width="10.85546875" style="470" customWidth="1"/>
    <col min="12048" max="12288" width="9.140625" style="470"/>
    <col min="12289" max="12289" width="4.140625" style="470" customWidth="1"/>
    <col min="12290" max="12290" width="25.5703125" style="470" customWidth="1"/>
    <col min="12291" max="12292" width="7.7109375" style="470" customWidth="1"/>
    <col min="12293" max="12293" width="8.140625" style="470" customWidth="1"/>
    <col min="12294" max="12294" width="7.5703125" style="470" customWidth="1"/>
    <col min="12295" max="12295" width="7.42578125" style="470" customWidth="1"/>
    <col min="12296" max="12296" width="7.5703125" style="470" customWidth="1"/>
    <col min="12297" max="12297" width="7" style="470" customWidth="1"/>
    <col min="12298" max="12302" width="8.140625" style="470" customWidth="1"/>
    <col min="12303" max="12303" width="10.85546875" style="470" customWidth="1"/>
    <col min="12304" max="12544" width="9.140625" style="470"/>
    <col min="12545" max="12545" width="4.140625" style="470" customWidth="1"/>
    <col min="12546" max="12546" width="25.5703125" style="470" customWidth="1"/>
    <col min="12547" max="12548" width="7.7109375" style="470" customWidth="1"/>
    <col min="12549" max="12549" width="8.140625" style="470" customWidth="1"/>
    <col min="12550" max="12550" width="7.5703125" style="470" customWidth="1"/>
    <col min="12551" max="12551" width="7.42578125" style="470" customWidth="1"/>
    <col min="12552" max="12552" width="7.5703125" style="470" customWidth="1"/>
    <col min="12553" max="12553" width="7" style="470" customWidth="1"/>
    <col min="12554" max="12558" width="8.140625" style="470" customWidth="1"/>
    <col min="12559" max="12559" width="10.85546875" style="470" customWidth="1"/>
    <col min="12560" max="12800" width="9.140625" style="470"/>
    <col min="12801" max="12801" width="4.140625" style="470" customWidth="1"/>
    <col min="12802" max="12802" width="25.5703125" style="470" customWidth="1"/>
    <col min="12803" max="12804" width="7.7109375" style="470" customWidth="1"/>
    <col min="12805" max="12805" width="8.140625" style="470" customWidth="1"/>
    <col min="12806" max="12806" width="7.5703125" style="470" customWidth="1"/>
    <col min="12807" max="12807" width="7.42578125" style="470" customWidth="1"/>
    <col min="12808" max="12808" width="7.5703125" style="470" customWidth="1"/>
    <col min="12809" max="12809" width="7" style="470" customWidth="1"/>
    <col min="12810" max="12814" width="8.140625" style="470" customWidth="1"/>
    <col min="12815" max="12815" width="10.85546875" style="470" customWidth="1"/>
    <col min="12816" max="13056" width="9.140625" style="470"/>
    <col min="13057" max="13057" width="4.140625" style="470" customWidth="1"/>
    <col min="13058" max="13058" width="25.5703125" style="470" customWidth="1"/>
    <col min="13059" max="13060" width="7.7109375" style="470" customWidth="1"/>
    <col min="13061" max="13061" width="8.140625" style="470" customWidth="1"/>
    <col min="13062" max="13062" width="7.5703125" style="470" customWidth="1"/>
    <col min="13063" max="13063" width="7.42578125" style="470" customWidth="1"/>
    <col min="13064" max="13064" width="7.5703125" style="470" customWidth="1"/>
    <col min="13065" max="13065" width="7" style="470" customWidth="1"/>
    <col min="13066" max="13070" width="8.140625" style="470" customWidth="1"/>
    <col min="13071" max="13071" width="10.85546875" style="470" customWidth="1"/>
    <col min="13072" max="13312" width="9.140625" style="470"/>
    <col min="13313" max="13313" width="4.140625" style="470" customWidth="1"/>
    <col min="13314" max="13314" width="25.5703125" style="470" customWidth="1"/>
    <col min="13315" max="13316" width="7.7109375" style="470" customWidth="1"/>
    <col min="13317" max="13317" width="8.140625" style="470" customWidth="1"/>
    <col min="13318" max="13318" width="7.5703125" style="470" customWidth="1"/>
    <col min="13319" max="13319" width="7.42578125" style="470" customWidth="1"/>
    <col min="13320" max="13320" width="7.5703125" style="470" customWidth="1"/>
    <col min="13321" max="13321" width="7" style="470" customWidth="1"/>
    <col min="13322" max="13326" width="8.140625" style="470" customWidth="1"/>
    <col min="13327" max="13327" width="10.85546875" style="470" customWidth="1"/>
    <col min="13328" max="13568" width="9.140625" style="470"/>
    <col min="13569" max="13569" width="4.140625" style="470" customWidth="1"/>
    <col min="13570" max="13570" width="25.5703125" style="470" customWidth="1"/>
    <col min="13571" max="13572" width="7.7109375" style="470" customWidth="1"/>
    <col min="13573" max="13573" width="8.140625" style="470" customWidth="1"/>
    <col min="13574" max="13574" width="7.5703125" style="470" customWidth="1"/>
    <col min="13575" max="13575" width="7.42578125" style="470" customWidth="1"/>
    <col min="13576" max="13576" width="7.5703125" style="470" customWidth="1"/>
    <col min="13577" max="13577" width="7" style="470" customWidth="1"/>
    <col min="13578" max="13582" width="8.140625" style="470" customWidth="1"/>
    <col min="13583" max="13583" width="10.85546875" style="470" customWidth="1"/>
    <col min="13584" max="13824" width="9.140625" style="470"/>
    <col min="13825" max="13825" width="4.140625" style="470" customWidth="1"/>
    <col min="13826" max="13826" width="25.5703125" style="470" customWidth="1"/>
    <col min="13827" max="13828" width="7.7109375" style="470" customWidth="1"/>
    <col min="13829" max="13829" width="8.140625" style="470" customWidth="1"/>
    <col min="13830" max="13830" width="7.5703125" style="470" customWidth="1"/>
    <col min="13831" max="13831" width="7.42578125" style="470" customWidth="1"/>
    <col min="13832" max="13832" width="7.5703125" style="470" customWidth="1"/>
    <col min="13833" max="13833" width="7" style="470" customWidth="1"/>
    <col min="13834" max="13838" width="8.140625" style="470" customWidth="1"/>
    <col min="13839" max="13839" width="10.85546875" style="470" customWidth="1"/>
    <col min="13840" max="14080" width="9.140625" style="470"/>
    <col min="14081" max="14081" width="4.140625" style="470" customWidth="1"/>
    <col min="14082" max="14082" width="25.5703125" style="470" customWidth="1"/>
    <col min="14083" max="14084" width="7.7109375" style="470" customWidth="1"/>
    <col min="14085" max="14085" width="8.140625" style="470" customWidth="1"/>
    <col min="14086" max="14086" width="7.5703125" style="470" customWidth="1"/>
    <col min="14087" max="14087" width="7.42578125" style="470" customWidth="1"/>
    <col min="14088" max="14088" width="7.5703125" style="470" customWidth="1"/>
    <col min="14089" max="14089" width="7" style="470" customWidth="1"/>
    <col min="14090" max="14094" width="8.140625" style="470" customWidth="1"/>
    <col min="14095" max="14095" width="10.85546875" style="470" customWidth="1"/>
    <col min="14096" max="14336" width="9.140625" style="470"/>
    <col min="14337" max="14337" width="4.140625" style="470" customWidth="1"/>
    <col min="14338" max="14338" width="25.5703125" style="470" customWidth="1"/>
    <col min="14339" max="14340" width="7.7109375" style="470" customWidth="1"/>
    <col min="14341" max="14341" width="8.140625" style="470" customWidth="1"/>
    <col min="14342" max="14342" width="7.5703125" style="470" customWidth="1"/>
    <col min="14343" max="14343" width="7.42578125" style="470" customWidth="1"/>
    <col min="14344" max="14344" width="7.5703125" style="470" customWidth="1"/>
    <col min="14345" max="14345" width="7" style="470" customWidth="1"/>
    <col min="14346" max="14350" width="8.140625" style="470" customWidth="1"/>
    <col min="14351" max="14351" width="10.85546875" style="470" customWidth="1"/>
    <col min="14352" max="14592" width="9.140625" style="470"/>
    <col min="14593" max="14593" width="4.140625" style="470" customWidth="1"/>
    <col min="14594" max="14594" width="25.5703125" style="470" customWidth="1"/>
    <col min="14595" max="14596" width="7.7109375" style="470" customWidth="1"/>
    <col min="14597" max="14597" width="8.140625" style="470" customWidth="1"/>
    <col min="14598" max="14598" width="7.5703125" style="470" customWidth="1"/>
    <col min="14599" max="14599" width="7.42578125" style="470" customWidth="1"/>
    <col min="14600" max="14600" width="7.5703125" style="470" customWidth="1"/>
    <col min="14601" max="14601" width="7" style="470" customWidth="1"/>
    <col min="14602" max="14606" width="8.140625" style="470" customWidth="1"/>
    <col min="14607" max="14607" width="10.85546875" style="470" customWidth="1"/>
    <col min="14608" max="14848" width="9.140625" style="470"/>
    <col min="14849" max="14849" width="4.140625" style="470" customWidth="1"/>
    <col min="14850" max="14850" width="25.5703125" style="470" customWidth="1"/>
    <col min="14851" max="14852" width="7.7109375" style="470" customWidth="1"/>
    <col min="14853" max="14853" width="8.140625" style="470" customWidth="1"/>
    <col min="14854" max="14854" width="7.5703125" style="470" customWidth="1"/>
    <col min="14855" max="14855" width="7.42578125" style="470" customWidth="1"/>
    <col min="14856" max="14856" width="7.5703125" style="470" customWidth="1"/>
    <col min="14857" max="14857" width="7" style="470" customWidth="1"/>
    <col min="14858" max="14862" width="8.140625" style="470" customWidth="1"/>
    <col min="14863" max="14863" width="10.85546875" style="470" customWidth="1"/>
    <col min="14864" max="15104" width="9.140625" style="470"/>
    <col min="15105" max="15105" width="4.140625" style="470" customWidth="1"/>
    <col min="15106" max="15106" width="25.5703125" style="470" customWidth="1"/>
    <col min="15107" max="15108" width="7.7109375" style="470" customWidth="1"/>
    <col min="15109" max="15109" width="8.140625" style="470" customWidth="1"/>
    <col min="15110" max="15110" width="7.5703125" style="470" customWidth="1"/>
    <col min="15111" max="15111" width="7.42578125" style="470" customWidth="1"/>
    <col min="15112" max="15112" width="7.5703125" style="470" customWidth="1"/>
    <col min="15113" max="15113" width="7" style="470" customWidth="1"/>
    <col min="15114" max="15118" width="8.140625" style="470" customWidth="1"/>
    <col min="15119" max="15119" width="10.85546875" style="470" customWidth="1"/>
    <col min="15120" max="15360" width="9.140625" style="470"/>
    <col min="15361" max="15361" width="4.140625" style="470" customWidth="1"/>
    <col min="15362" max="15362" width="25.5703125" style="470" customWidth="1"/>
    <col min="15363" max="15364" width="7.7109375" style="470" customWidth="1"/>
    <col min="15365" max="15365" width="8.140625" style="470" customWidth="1"/>
    <col min="15366" max="15366" width="7.5703125" style="470" customWidth="1"/>
    <col min="15367" max="15367" width="7.42578125" style="470" customWidth="1"/>
    <col min="15368" max="15368" width="7.5703125" style="470" customWidth="1"/>
    <col min="15369" max="15369" width="7" style="470" customWidth="1"/>
    <col min="15370" max="15374" width="8.140625" style="470" customWidth="1"/>
    <col min="15375" max="15375" width="10.85546875" style="470" customWidth="1"/>
    <col min="15376" max="15616" width="9.140625" style="470"/>
    <col min="15617" max="15617" width="4.140625" style="470" customWidth="1"/>
    <col min="15618" max="15618" width="25.5703125" style="470" customWidth="1"/>
    <col min="15619" max="15620" width="7.7109375" style="470" customWidth="1"/>
    <col min="15621" max="15621" width="8.140625" style="470" customWidth="1"/>
    <col min="15622" max="15622" width="7.5703125" style="470" customWidth="1"/>
    <col min="15623" max="15623" width="7.42578125" style="470" customWidth="1"/>
    <col min="15624" max="15624" width="7.5703125" style="470" customWidth="1"/>
    <col min="15625" max="15625" width="7" style="470" customWidth="1"/>
    <col min="15626" max="15630" width="8.140625" style="470" customWidth="1"/>
    <col min="15631" max="15631" width="10.85546875" style="470" customWidth="1"/>
    <col min="15632" max="15872" width="9.140625" style="470"/>
    <col min="15873" max="15873" width="4.140625" style="470" customWidth="1"/>
    <col min="15874" max="15874" width="25.5703125" style="470" customWidth="1"/>
    <col min="15875" max="15876" width="7.7109375" style="470" customWidth="1"/>
    <col min="15877" max="15877" width="8.140625" style="470" customWidth="1"/>
    <col min="15878" max="15878" width="7.5703125" style="470" customWidth="1"/>
    <col min="15879" max="15879" width="7.42578125" style="470" customWidth="1"/>
    <col min="15880" max="15880" width="7.5703125" style="470" customWidth="1"/>
    <col min="15881" max="15881" width="7" style="470" customWidth="1"/>
    <col min="15882" max="15886" width="8.140625" style="470" customWidth="1"/>
    <col min="15887" max="15887" width="10.85546875" style="470" customWidth="1"/>
    <col min="15888" max="16128" width="9.140625" style="470"/>
    <col min="16129" max="16129" width="4.140625" style="470" customWidth="1"/>
    <col min="16130" max="16130" width="25.5703125" style="470" customWidth="1"/>
    <col min="16131" max="16132" width="7.7109375" style="470" customWidth="1"/>
    <col min="16133" max="16133" width="8.140625" style="470" customWidth="1"/>
    <col min="16134" max="16134" width="7.5703125" style="470" customWidth="1"/>
    <col min="16135" max="16135" width="7.42578125" style="470" customWidth="1"/>
    <col min="16136" max="16136" width="7.5703125" style="470" customWidth="1"/>
    <col min="16137" max="16137" width="7" style="470" customWidth="1"/>
    <col min="16138" max="16142" width="8.140625" style="470" customWidth="1"/>
    <col min="16143" max="16143" width="10.85546875" style="470" customWidth="1"/>
    <col min="16144" max="16384" width="9.140625" style="470"/>
  </cols>
  <sheetData>
    <row r="1" spans="1:17" ht="31.5" customHeight="1" x14ac:dyDescent="0.25">
      <c r="A1" s="951" t="s">
        <v>723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</row>
    <row r="2" spans="1:17" ht="16.5" thickBot="1" x14ac:dyDescent="0.3">
      <c r="O2" s="472" t="s">
        <v>670</v>
      </c>
    </row>
    <row r="3" spans="1:17" s="471" customFormat="1" ht="26.1" customHeight="1" thickBot="1" x14ac:dyDescent="0.3">
      <c r="A3" s="473" t="s">
        <v>290</v>
      </c>
      <c r="B3" s="474" t="s">
        <v>162</v>
      </c>
      <c r="C3" s="474" t="s">
        <v>528</v>
      </c>
      <c r="D3" s="474" t="s">
        <v>529</v>
      </c>
      <c r="E3" s="474" t="s">
        <v>530</v>
      </c>
      <c r="F3" s="474" t="s">
        <v>531</v>
      </c>
      <c r="G3" s="474" t="s">
        <v>532</v>
      </c>
      <c r="H3" s="474" t="s">
        <v>533</v>
      </c>
      <c r="I3" s="474" t="s">
        <v>534</v>
      </c>
      <c r="J3" s="474" t="s">
        <v>535</v>
      </c>
      <c r="K3" s="474" t="s">
        <v>536</v>
      </c>
      <c r="L3" s="474" t="s">
        <v>537</v>
      </c>
      <c r="M3" s="474" t="s">
        <v>538</v>
      </c>
      <c r="N3" s="474" t="s">
        <v>539</v>
      </c>
      <c r="O3" s="475" t="s">
        <v>288</v>
      </c>
    </row>
    <row r="4" spans="1:17" s="477" customFormat="1" ht="15" customHeight="1" thickBot="1" x14ac:dyDescent="0.3">
      <c r="A4" s="476"/>
      <c r="B4" s="911" t="s">
        <v>160</v>
      </c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  <c r="O4" s="913"/>
    </row>
    <row r="5" spans="1:17" s="477" customFormat="1" x14ac:dyDescent="0.25">
      <c r="A5" s="478" t="s">
        <v>6</v>
      </c>
      <c r="B5" s="479" t="s">
        <v>547</v>
      </c>
      <c r="C5" s="480">
        <v>1725064132</v>
      </c>
      <c r="D5" s="504">
        <f>+C27</f>
        <v>1573635243</v>
      </c>
      <c r="E5" s="504">
        <f t="shared" ref="E5:N5" si="0">+D27</f>
        <v>1422206354</v>
      </c>
      <c r="F5" s="504">
        <f t="shared" si="0"/>
        <v>1270803464</v>
      </c>
      <c r="G5" s="504">
        <f t="shared" si="0"/>
        <v>1028002977</v>
      </c>
      <c r="H5" s="504">
        <f t="shared" si="0"/>
        <v>862486682</v>
      </c>
      <c r="I5" s="504">
        <f t="shared" si="0"/>
        <v>552464771</v>
      </c>
      <c r="J5" s="504">
        <f t="shared" si="0"/>
        <v>367215611</v>
      </c>
      <c r="K5" s="504">
        <f t="shared" si="0"/>
        <v>1061857494</v>
      </c>
      <c r="L5" s="504">
        <f t="shared" si="0"/>
        <v>1135119440</v>
      </c>
      <c r="M5" s="504">
        <f t="shared" si="0"/>
        <v>902270142</v>
      </c>
      <c r="N5" s="504">
        <f t="shared" si="0"/>
        <v>722707747</v>
      </c>
      <c r="O5" s="505" t="s">
        <v>548</v>
      </c>
      <c r="Q5" s="831">
        <f>SUM(C6:N14)</f>
        <v>3082532750.000001</v>
      </c>
    </row>
    <row r="6" spans="1:17" s="477" customFormat="1" ht="22.5" x14ac:dyDescent="0.25">
      <c r="A6" s="482" t="s">
        <v>17</v>
      </c>
      <c r="B6" s="483" t="s">
        <v>163</v>
      </c>
      <c r="C6" s="484">
        <v>83130272.333333328</v>
      </c>
      <c r="D6" s="484">
        <v>83130272.333333328</v>
      </c>
      <c r="E6" s="484">
        <v>83130272.333333328</v>
      </c>
      <c r="F6" s="484">
        <v>72430366</v>
      </c>
      <c r="G6" s="484">
        <v>73788487</v>
      </c>
      <c r="H6" s="484">
        <v>71311002</v>
      </c>
      <c r="I6" s="484">
        <v>77806499</v>
      </c>
      <c r="J6" s="484">
        <v>73171275</v>
      </c>
      <c r="K6" s="484">
        <v>73034591</v>
      </c>
      <c r="L6" s="484">
        <v>73023358</v>
      </c>
      <c r="M6" s="484">
        <v>73754858</v>
      </c>
      <c r="N6" s="484">
        <v>98717212</v>
      </c>
      <c r="O6" s="485">
        <f t="shared" ref="O6:O26" si="1">SUM(C6:N6)</f>
        <v>936428465</v>
      </c>
    </row>
    <row r="7" spans="1:17" s="486" customFormat="1" ht="22.5" x14ac:dyDescent="0.25">
      <c r="A7" s="482" t="s">
        <v>29</v>
      </c>
      <c r="B7" s="483" t="s">
        <v>549</v>
      </c>
      <c r="C7" s="484">
        <v>6149826.666666667</v>
      </c>
      <c r="D7" s="484">
        <v>6149826.666666667</v>
      </c>
      <c r="E7" s="484">
        <v>6149826.666666667</v>
      </c>
      <c r="F7" s="484">
        <v>7028316</v>
      </c>
      <c r="G7" s="484">
        <v>7663839</v>
      </c>
      <c r="H7" s="484">
        <v>5754425</v>
      </c>
      <c r="I7" s="484">
        <v>5412288</v>
      </c>
      <c r="J7" s="484">
        <v>5205643</v>
      </c>
      <c r="K7" s="484">
        <v>16199479</v>
      </c>
      <c r="L7" s="484">
        <v>6182708</v>
      </c>
      <c r="M7" s="484">
        <v>11992347</v>
      </c>
      <c r="N7" s="484">
        <v>41720885</v>
      </c>
      <c r="O7" s="485">
        <f t="shared" si="1"/>
        <v>125609410</v>
      </c>
    </row>
    <row r="8" spans="1:17" s="486" customFormat="1" ht="27" customHeight="1" x14ac:dyDescent="0.25">
      <c r="A8" s="482" t="s">
        <v>141</v>
      </c>
      <c r="B8" s="487" t="s">
        <v>542</v>
      </c>
      <c r="C8" s="488">
        <v>9999999.666666666</v>
      </c>
      <c r="D8" s="488">
        <v>9999999.666666666</v>
      </c>
      <c r="E8" s="488">
        <v>9999999.666666666</v>
      </c>
      <c r="F8" s="488">
        <v>0</v>
      </c>
      <c r="G8" s="488">
        <v>0</v>
      </c>
      <c r="H8" s="488">
        <v>0</v>
      </c>
      <c r="I8" s="488">
        <v>0</v>
      </c>
      <c r="J8" s="488">
        <v>900036569</v>
      </c>
      <c r="K8" s="488">
        <v>0</v>
      </c>
      <c r="L8" s="488">
        <v>0</v>
      </c>
      <c r="M8" s="488">
        <v>0</v>
      </c>
      <c r="N8" s="488">
        <v>100314843</v>
      </c>
      <c r="O8" s="489">
        <f t="shared" si="1"/>
        <v>1030351411</v>
      </c>
    </row>
    <row r="9" spans="1:17" s="486" customFormat="1" ht="14.1" customHeight="1" x14ac:dyDescent="0.25">
      <c r="A9" s="482" t="s">
        <v>43</v>
      </c>
      <c r="B9" s="490" t="s">
        <v>167</v>
      </c>
      <c r="C9" s="484">
        <v>64612720.333333336</v>
      </c>
      <c r="D9" s="484">
        <v>64612720.333333336</v>
      </c>
      <c r="E9" s="484">
        <v>64612720.333333336</v>
      </c>
      <c r="F9" s="484">
        <v>25186208</v>
      </c>
      <c r="G9" s="484">
        <v>52660521</v>
      </c>
      <c r="H9" s="484">
        <v>-18128154</v>
      </c>
      <c r="I9" s="484">
        <v>3288836</v>
      </c>
      <c r="J9" s="484">
        <v>24074134</v>
      </c>
      <c r="K9" s="484">
        <v>303996260</v>
      </c>
      <c r="L9" s="484">
        <v>26300590</v>
      </c>
      <c r="M9" s="484">
        <v>42084010</v>
      </c>
      <c r="N9" s="484">
        <v>65718515</v>
      </c>
      <c r="O9" s="485">
        <f t="shared" si="1"/>
        <v>719019081</v>
      </c>
    </row>
    <row r="10" spans="1:17" s="486" customFormat="1" ht="14.1" customHeight="1" x14ac:dyDescent="0.25">
      <c r="A10" s="482" t="s">
        <v>65</v>
      </c>
      <c r="B10" s="490" t="s">
        <v>292</v>
      </c>
      <c r="C10" s="484">
        <v>9463832.333333334</v>
      </c>
      <c r="D10" s="484">
        <v>9463832.333333334</v>
      </c>
      <c r="E10" s="484">
        <v>9463832.333333334</v>
      </c>
      <c r="F10" s="484">
        <v>7231944</v>
      </c>
      <c r="G10" s="484">
        <v>11808122</v>
      </c>
      <c r="H10" s="484">
        <v>38850264</v>
      </c>
      <c r="I10" s="484">
        <v>14891550</v>
      </c>
      <c r="J10" s="484">
        <v>18208228</v>
      </c>
      <c r="K10" s="484">
        <v>15663101</v>
      </c>
      <c r="L10" s="484">
        <v>18850845</v>
      </c>
      <c r="M10" s="484">
        <v>25585341</v>
      </c>
      <c r="N10" s="484">
        <v>31792456</v>
      </c>
      <c r="O10" s="485">
        <f t="shared" si="1"/>
        <v>211273348</v>
      </c>
    </row>
    <row r="11" spans="1:17" s="486" customFormat="1" ht="14.1" customHeight="1" x14ac:dyDescent="0.25">
      <c r="A11" s="482" t="s">
        <v>148</v>
      </c>
      <c r="B11" s="490" t="s">
        <v>215</v>
      </c>
      <c r="C11" s="484">
        <v>1480875</v>
      </c>
      <c r="D11" s="484">
        <v>1480875</v>
      </c>
      <c r="E11" s="484">
        <v>1480875</v>
      </c>
      <c r="F11" s="484">
        <v>0</v>
      </c>
      <c r="G11" s="484">
        <v>0</v>
      </c>
      <c r="H11" s="484">
        <v>19685</v>
      </c>
      <c r="I11" s="484">
        <v>9555</v>
      </c>
      <c r="J11" s="484">
        <v>0</v>
      </c>
      <c r="K11" s="484">
        <v>0</v>
      </c>
      <c r="L11" s="484">
        <v>11145</v>
      </c>
      <c r="M11" s="484">
        <v>0</v>
      </c>
      <c r="N11" s="484">
        <v>12936000</v>
      </c>
      <c r="O11" s="485">
        <f t="shared" si="1"/>
        <v>17419010</v>
      </c>
    </row>
    <row r="12" spans="1:17" s="486" customFormat="1" x14ac:dyDescent="0.25">
      <c r="A12" s="482" t="s">
        <v>83</v>
      </c>
      <c r="B12" s="490" t="s">
        <v>168</v>
      </c>
      <c r="C12" s="484">
        <v>0</v>
      </c>
      <c r="D12" s="484">
        <v>0</v>
      </c>
      <c r="E12" s="484">
        <v>0</v>
      </c>
      <c r="F12" s="484">
        <v>0</v>
      </c>
      <c r="G12" s="484">
        <v>2000000</v>
      </c>
      <c r="H12" s="484">
        <v>0</v>
      </c>
      <c r="I12" s="484">
        <v>100000</v>
      </c>
      <c r="J12" s="484">
        <v>0</v>
      </c>
      <c r="K12" s="484">
        <v>0</v>
      </c>
      <c r="L12" s="484">
        <v>55640</v>
      </c>
      <c r="M12" s="484">
        <v>5363330</v>
      </c>
      <c r="N12" s="484">
        <v>0</v>
      </c>
      <c r="O12" s="485">
        <f t="shared" si="1"/>
        <v>7518970</v>
      </c>
    </row>
    <row r="13" spans="1:17" s="486" customFormat="1" ht="27" customHeight="1" x14ac:dyDescent="0.25">
      <c r="A13" s="482" t="s">
        <v>85</v>
      </c>
      <c r="B13" s="483" t="s">
        <v>262</v>
      </c>
      <c r="C13" s="484"/>
      <c r="D13" s="484"/>
      <c r="E13" s="484">
        <v>26000</v>
      </c>
      <c r="F13" s="484">
        <v>20000</v>
      </c>
      <c r="G13" s="484">
        <v>0</v>
      </c>
      <c r="H13" s="484">
        <v>0</v>
      </c>
      <c r="I13" s="484">
        <v>0</v>
      </c>
      <c r="J13" s="484">
        <v>0</v>
      </c>
      <c r="K13" s="484">
        <v>119455</v>
      </c>
      <c r="L13" s="484">
        <v>4780197</v>
      </c>
      <c r="M13" s="484">
        <v>0</v>
      </c>
      <c r="N13" s="484">
        <v>0</v>
      </c>
      <c r="O13" s="485">
        <f t="shared" si="1"/>
        <v>4945652</v>
      </c>
    </row>
    <row r="14" spans="1:17" s="486" customFormat="1" ht="14.1" customHeight="1" thickBot="1" x14ac:dyDescent="0.3">
      <c r="A14" s="482" t="s">
        <v>154</v>
      </c>
      <c r="B14" s="490" t="s">
        <v>293</v>
      </c>
      <c r="C14" s="484"/>
      <c r="D14" s="484"/>
      <c r="E14" s="484"/>
      <c r="F14" s="484"/>
      <c r="G14" s="484"/>
      <c r="H14" s="484"/>
      <c r="I14" s="484"/>
      <c r="J14" s="484"/>
      <c r="K14" s="484"/>
      <c r="L14" s="484"/>
      <c r="M14" s="484"/>
      <c r="N14" s="484">
        <v>29967403</v>
      </c>
      <c r="O14" s="485">
        <f t="shared" si="1"/>
        <v>29967403</v>
      </c>
    </row>
    <row r="15" spans="1:17" s="477" customFormat="1" ht="15.95" customHeight="1" thickBot="1" x14ac:dyDescent="0.3">
      <c r="A15" s="476" t="s">
        <v>171</v>
      </c>
      <c r="B15" s="491" t="s">
        <v>543</v>
      </c>
      <c r="C15" s="492">
        <f t="shared" ref="C15:N15" si="2">SUM(C5:C14)</f>
        <v>1899901658.3333333</v>
      </c>
      <c r="D15" s="492">
        <f t="shared" si="2"/>
        <v>1748472769.3333333</v>
      </c>
      <c r="E15" s="492">
        <f t="shared" si="2"/>
        <v>1597069880.3333333</v>
      </c>
      <c r="F15" s="492">
        <f t="shared" si="2"/>
        <v>1382700298</v>
      </c>
      <c r="G15" s="492">
        <f t="shared" si="2"/>
        <v>1175923946</v>
      </c>
      <c r="H15" s="492">
        <f t="shared" si="2"/>
        <v>960293904</v>
      </c>
      <c r="I15" s="492">
        <f t="shared" si="2"/>
        <v>653973499</v>
      </c>
      <c r="J15" s="492">
        <f t="shared" si="2"/>
        <v>1387911460</v>
      </c>
      <c r="K15" s="492">
        <f t="shared" si="2"/>
        <v>1470870380</v>
      </c>
      <c r="L15" s="492">
        <f t="shared" si="2"/>
        <v>1264323923</v>
      </c>
      <c r="M15" s="492">
        <f t="shared" si="2"/>
        <v>1061050028</v>
      </c>
      <c r="N15" s="492">
        <f t="shared" si="2"/>
        <v>1103875061</v>
      </c>
      <c r="O15" s="493">
        <f>SUM(O6:O14)</f>
        <v>3082532750</v>
      </c>
    </row>
    <row r="16" spans="1:17" s="477" customFormat="1" ht="15" customHeight="1" thickBot="1" x14ac:dyDescent="0.3">
      <c r="A16" s="476"/>
      <c r="B16" s="911" t="s">
        <v>161</v>
      </c>
      <c r="C16" s="912"/>
      <c r="D16" s="912"/>
      <c r="E16" s="912"/>
      <c r="F16" s="912"/>
      <c r="G16" s="912"/>
      <c r="H16" s="912"/>
      <c r="I16" s="912"/>
      <c r="J16" s="912"/>
      <c r="K16" s="912"/>
      <c r="L16" s="912"/>
      <c r="M16" s="912"/>
      <c r="N16" s="912"/>
      <c r="O16" s="913"/>
    </row>
    <row r="17" spans="1:17" s="486" customFormat="1" ht="14.1" customHeight="1" x14ac:dyDescent="0.25">
      <c r="A17" s="494" t="s">
        <v>172</v>
      </c>
      <c r="B17" s="495" t="s">
        <v>164</v>
      </c>
      <c r="C17" s="488">
        <v>50682433.666666664</v>
      </c>
      <c r="D17" s="488">
        <v>50682433.666666664</v>
      </c>
      <c r="E17" s="488">
        <v>50682433.666666664</v>
      </c>
      <c r="F17" s="488">
        <v>52927866</v>
      </c>
      <c r="G17" s="488">
        <v>67611444</v>
      </c>
      <c r="H17" s="488">
        <v>50072443</v>
      </c>
      <c r="I17" s="488">
        <v>53921437</v>
      </c>
      <c r="J17" s="488">
        <v>52656397</v>
      </c>
      <c r="K17" s="488">
        <v>46287689</v>
      </c>
      <c r="L17" s="488">
        <v>62437332</v>
      </c>
      <c r="M17" s="488">
        <v>53162176</v>
      </c>
      <c r="N17" s="488">
        <v>66676993</v>
      </c>
      <c r="O17" s="489">
        <f t="shared" si="1"/>
        <v>657801078</v>
      </c>
    </row>
    <row r="18" spans="1:17" s="486" customFormat="1" ht="27" customHeight="1" x14ac:dyDescent="0.25">
      <c r="A18" s="482" t="s">
        <v>173</v>
      </c>
      <c r="B18" s="483" t="s">
        <v>130</v>
      </c>
      <c r="C18" s="484">
        <v>10808737.333333334</v>
      </c>
      <c r="D18" s="484">
        <v>10808737.333333334</v>
      </c>
      <c r="E18" s="484">
        <v>10808737.333333334</v>
      </c>
      <c r="F18" s="484">
        <v>10205392</v>
      </c>
      <c r="G18" s="484">
        <v>13810568</v>
      </c>
      <c r="H18" s="484">
        <v>10984333</v>
      </c>
      <c r="I18" s="484">
        <v>11707764</v>
      </c>
      <c r="J18" s="484">
        <v>10044877</v>
      </c>
      <c r="K18" s="484">
        <v>9286479</v>
      </c>
      <c r="L18" s="484">
        <v>14485567</v>
      </c>
      <c r="M18" s="484">
        <v>10160913</v>
      </c>
      <c r="N18" s="484">
        <v>15144727</v>
      </c>
      <c r="O18" s="485">
        <f t="shared" si="1"/>
        <v>138256832</v>
      </c>
    </row>
    <row r="19" spans="1:17" s="486" customFormat="1" ht="14.1" customHeight="1" x14ac:dyDescent="0.25">
      <c r="A19" s="482" t="s">
        <v>176</v>
      </c>
      <c r="B19" s="490" t="s">
        <v>428</v>
      </c>
      <c r="C19" s="484">
        <v>49023318.666666664</v>
      </c>
      <c r="D19" s="484">
        <v>49023318.666666664</v>
      </c>
      <c r="E19" s="484">
        <v>49023318.666666664</v>
      </c>
      <c r="F19" s="484">
        <v>78432916</v>
      </c>
      <c r="G19" s="484">
        <v>49873566</v>
      </c>
      <c r="H19" s="484">
        <v>110611617</v>
      </c>
      <c r="I19" s="484">
        <v>37491650</v>
      </c>
      <c r="J19" s="484">
        <v>37973159</v>
      </c>
      <c r="K19" s="484">
        <v>62136274</v>
      </c>
      <c r="L19" s="484">
        <v>76981020</v>
      </c>
      <c r="M19" s="484">
        <v>81340451</v>
      </c>
      <c r="N19" s="484">
        <v>95986432</v>
      </c>
      <c r="O19" s="485">
        <f t="shared" si="1"/>
        <v>777897041</v>
      </c>
    </row>
    <row r="20" spans="1:17" s="486" customFormat="1" ht="14.1" customHeight="1" x14ac:dyDescent="0.25">
      <c r="A20" s="482" t="s">
        <v>179</v>
      </c>
      <c r="B20" s="490" t="s">
        <v>550</v>
      </c>
      <c r="C20" s="484">
        <v>700253.33333333337</v>
      </c>
      <c r="D20" s="484">
        <v>700253.33333333337</v>
      </c>
      <c r="E20" s="484">
        <v>700253.33333333337</v>
      </c>
      <c r="F20" s="484">
        <v>487460</v>
      </c>
      <c r="G20" s="484">
        <v>506450</v>
      </c>
      <c r="H20" s="484">
        <v>4394585</v>
      </c>
      <c r="I20" s="484">
        <v>2216730</v>
      </c>
      <c r="J20" s="484">
        <v>609580</v>
      </c>
      <c r="K20" s="484">
        <v>682365</v>
      </c>
      <c r="L20" s="484">
        <v>510400</v>
      </c>
      <c r="M20" s="484">
        <v>544900</v>
      </c>
      <c r="N20" s="484">
        <v>4733870</v>
      </c>
      <c r="O20" s="485">
        <f t="shared" si="1"/>
        <v>16787100</v>
      </c>
    </row>
    <row r="21" spans="1:17" s="486" customFormat="1" ht="14.1" customHeight="1" x14ac:dyDescent="0.25">
      <c r="A21" s="482" t="s">
        <v>182</v>
      </c>
      <c r="B21" s="490" t="s">
        <v>134</v>
      </c>
      <c r="C21" s="484">
        <v>22246796.333333332</v>
      </c>
      <c r="D21" s="484">
        <v>22246796.333333332</v>
      </c>
      <c r="E21" s="484">
        <v>22246796.333333332</v>
      </c>
      <c r="F21" s="484">
        <v>38026469</v>
      </c>
      <c r="G21" s="484">
        <v>16495581</v>
      </c>
      <c r="H21" s="484">
        <v>40425726</v>
      </c>
      <c r="I21" s="484">
        <v>25035936</v>
      </c>
      <c r="J21" s="484">
        <v>19648821</v>
      </c>
      <c r="K21" s="484">
        <v>25755119</v>
      </c>
      <c r="L21" s="484">
        <v>18585898</v>
      </c>
      <c r="M21" s="484">
        <v>34842462</v>
      </c>
      <c r="N21" s="484">
        <v>20232112</v>
      </c>
      <c r="O21" s="485">
        <f t="shared" si="1"/>
        <v>305788513</v>
      </c>
    </row>
    <row r="22" spans="1:17" s="486" customFormat="1" ht="14.1" customHeight="1" x14ac:dyDescent="0.25">
      <c r="A22" s="482" t="s">
        <v>185</v>
      </c>
      <c r="B22" s="490" t="s">
        <v>135</v>
      </c>
      <c r="C22" s="484">
        <v>4532702.333333333</v>
      </c>
      <c r="D22" s="484">
        <v>4532702.333333333</v>
      </c>
      <c r="E22" s="484">
        <v>4532702.333333333</v>
      </c>
      <c r="F22" s="484">
        <v>15818375</v>
      </c>
      <c r="G22" s="484">
        <v>1249441</v>
      </c>
      <c r="H22" s="484">
        <v>80527597</v>
      </c>
      <c r="I22" s="484">
        <v>7749092</v>
      </c>
      <c r="J22" s="484">
        <v>60931777</v>
      </c>
      <c r="K22" s="484">
        <v>14356274</v>
      </c>
      <c r="L22" s="484">
        <v>113703611</v>
      </c>
      <c r="M22" s="484">
        <v>14581532</v>
      </c>
      <c r="N22" s="484">
        <v>224097442</v>
      </c>
      <c r="O22" s="485">
        <f t="shared" si="1"/>
        <v>546613248</v>
      </c>
    </row>
    <row r="23" spans="1:17" s="486" customFormat="1" ht="27" customHeight="1" x14ac:dyDescent="0.25">
      <c r="A23" s="482" t="s">
        <v>188</v>
      </c>
      <c r="B23" s="483" t="s">
        <v>137</v>
      </c>
      <c r="C23" s="484">
        <v>123739206.66666667</v>
      </c>
      <c r="D23" s="484">
        <v>123739206.66666667</v>
      </c>
      <c r="E23" s="484">
        <v>123739206.66666667</v>
      </c>
      <c r="F23" s="484">
        <v>90075414</v>
      </c>
      <c r="G23" s="484">
        <v>62725902</v>
      </c>
      <c r="H23" s="484">
        <v>37679034</v>
      </c>
      <c r="I23" s="484">
        <v>74077184</v>
      </c>
      <c r="J23" s="484">
        <v>81125268</v>
      </c>
      <c r="K23" s="484">
        <v>116993316</v>
      </c>
      <c r="L23" s="484">
        <v>6817822</v>
      </c>
      <c r="M23" s="484">
        <v>67238831</v>
      </c>
      <c r="N23" s="484">
        <v>39164849</v>
      </c>
      <c r="O23" s="485">
        <f t="shared" si="1"/>
        <v>947115240</v>
      </c>
    </row>
    <row r="24" spans="1:17" s="486" customFormat="1" ht="14.1" customHeight="1" x14ac:dyDescent="0.25">
      <c r="A24" s="482" t="s">
        <v>191</v>
      </c>
      <c r="B24" s="490" t="s">
        <v>139</v>
      </c>
      <c r="C24" s="484">
        <v>0</v>
      </c>
      <c r="D24" s="484">
        <v>0</v>
      </c>
      <c r="E24" s="484">
        <v>0</v>
      </c>
      <c r="F24" s="484">
        <v>0</v>
      </c>
      <c r="G24" s="484">
        <v>200000</v>
      </c>
      <c r="H24" s="484">
        <v>2800000</v>
      </c>
      <c r="I24" s="484">
        <v>0</v>
      </c>
      <c r="J24" s="484">
        <v>0</v>
      </c>
      <c r="K24" s="484">
        <v>200000</v>
      </c>
      <c r="L24" s="484">
        <v>0</v>
      </c>
      <c r="M24" s="484">
        <v>0</v>
      </c>
      <c r="N24" s="484">
        <v>0</v>
      </c>
      <c r="O24" s="485">
        <f t="shared" si="1"/>
        <v>3200000</v>
      </c>
    </row>
    <row r="25" spans="1:17" s="486" customFormat="1" ht="14.1" customHeight="1" thickBot="1" x14ac:dyDescent="0.3">
      <c r="A25" s="482" t="s">
        <v>194</v>
      </c>
      <c r="B25" s="490" t="s">
        <v>294</v>
      </c>
      <c r="C25" s="484">
        <v>64532967</v>
      </c>
      <c r="D25" s="484">
        <v>64532967</v>
      </c>
      <c r="E25" s="484">
        <v>64532968</v>
      </c>
      <c r="F25" s="484">
        <v>68723429</v>
      </c>
      <c r="G25" s="484">
        <v>100964312</v>
      </c>
      <c r="H25" s="484">
        <v>70333798</v>
      </c>
      <c r="I25" s="484">
        <v>74558095</v>
      </c>
      <c r="J25" s="484">
        <v>63064087</v>
      </c>
      <c r="K25" s="484">
        <v>60053424</v>
      </c>
      <c r="L25" s="484">
        <v>68532131</v>
      </c>
      <c r="M25" s="484">
        <v>76471016</v>
      </c>
      <c r="N25" s="484">
        <v>96344555</v>
      </c>
      <c r="O25" s="485">
        <f t="shared" si="1"/>
        <v>872643749</v>
      </c>
      <c r="Q25" s="833">
        <f>SUM(C17:N25)</f>
        <v>4266102800.9999986</v>
      </c>
    </row>
    <row r="26" spans="1:17" s="477" customFormat="1" ht="15.95" customHeight="1" thickBot="1" x14ac:dyDescent="0.3">
      <c r="A26" s="496" t="s">
        <v>197</v>
      </c>
      <c r="B26" s="491" t="s">
        <v>545</v>
      </c>
      <c r="C26" s="492">
        <f t="shared" ref="C26:M26" si="3">SUM(C17:C25)</f>
        <v>326266415.33333331</v>
      </c>
      <c r="D26" s="492">
        <f t="shared" si="3"/>
        <v>326266415.33333331</v>
      </c>
      <c r="E26" s="492">
        <f t="shared" si="3"/>
        <v>326266416.33333331</v>
      </c>
      <c r="F26" s="492">
        <f t="shared" si="3"/>
        <v>354697321</v>
      </c>
      <c r="G26" s="492">
        <f t="shared" si="3"/>
        <v>313437264</v>
      </c>
      <c r="H26" s="492">
        <f t="shared" si="3"/>
        <v>407829133</v>
      </c>
      <c r="I26" s="492">
        <f t="shared" si="3"/>
        <v>286757888</v>
      </c>
      <c r="J26" s="492">
        <f t="shared" si="3"/>
        <v>326053966</v>
      </c>
      <c r="K26" s="492">
        <f t="shared" si="3"/>
        <v>335750940</v>
      </c>
      <c r="L26" s="492">
        <f t="shared" si="3"/>
        <v>362053781</v>
      </c>
      <c r="M26" s="492">
        <f t="shared" si="3"/>
        <v>338342281</v>
      </c>
      <c r="N26" s="492">
        <f>SUM(N17:N25)</f>
        <v>562380980</v>
      </c>
      <c r="O26" s="493">
        <f t="shared" si="1"/>
        <v>4266102801</v>
      </c>
    </row>
    <row r="27" spans="1:17" ht="16.5" thickBot="1" x14ac:dyDescent="0.3">
      <c r="A27" s="496" t="s">
        <v>199</v>
      </c>
      <c r="B27" s="497" t="s">
        <v>551</v>
      </c>
      <c r="C27" s="498">
        <f t="shared" ref="C27:M27" si="4">C15-C26</f>
        <v>1573635243</v>
      </c>
      <c r="D27" s="498">
        <f t="shared" si="4"/>
        <v>1422206354</v>
      </c>
      <c r="E27" s="498">
        <f t="shared" si="4"/>
        <v>1270803464</v>
      </c>
      <c r="F27" s="498">
        <f t="shared" si="4"/>
        <v>1028002977</v>
      </c>
      <c r="G27" s="498">
        <f t="shared" si="4"/>
        <v>862486682</v>
      </c>
      <c r="H27" s="498">
        <f t="shared" si="4"/>
        <v>552464771</v>
      </c>
      <c r="I27" s="498">
        <f t="shared" si="4"/>
        <v>367215611</v>
      </c>
      <c r="J27" s="498">
        <f t="shared" si="4"/>
        <v>1061857494</v>
      </c>
      <c r="K27" s="498">
        <f t="shared" si="4"/>
        <v>1135119440</v>
      </c>
      <c r="L27" s="498">
        <f t="shared" si="4"/>
        <v>902270142</v>
      </c>
      <c r="M27" s="498">
        <f t="shared" si="4"/>
        <v>722707747</v>
      </c>
      <c r="N27" s="498">
        <f>N15-N26</f>
        <v>541494081</v>
      </c>
      <c r="O27" s="506" t="s">
        <v>548</v>
      </c>
    </row>
    <row r="28" spans="1:17" x14ac:dyDescent="0.25">
      <c r="A28" s="500"/>
    </row>
    <row r="29" spans="1:17" x14ac:dyDescent="0.25">
      <c r="B29" s="501"/>
      <c r="C29" s="502"/>
      <c r="D29" s="502"/>
    </row>
  </sheetData>
  <mergeCells count="3">
    <mergeCell ref="A1:O1"/>
    <mergeCell ref="B4:O4"/>
    <mergeCell ref="B16:O16"/>
  </mergeCells>
  <printOptions horizontalCentered="1"/>
  <pageMargins left="0.27559055118110237" right="0.27559055118110237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 18.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143"/>
  <sheetViews>
    <sheetView view="pageBreakPreview" zoomScale="130" zoomScaleNormal="120" zoomScaleSheetLayoutView="130" workbookViewId="0">
      <selection activeCell="D2" sqref="D1:F1048576"/>
    </sheetView>
  </sheetViews>
  <sheetFormatPr defaultColWidth="9.140625" defaultRowHeight="15.75" x14ac:dyDescent="0.25"/>
  <cols>
    <col min="1" max="2" width="8.140625" style="60" customWidth="1"/>
    <col min="3" max="3" width="65.85546875" style="60" customWidth="1"/>
    <col min="4" max="5" width="12.7109375" style="115" hidden="1" customWidth="1"/>
    <col min="6" max="6" width="12.28515625" style="115" hidden="1" customWidth="1"/>
    <col min="7" max="7" width="13.5703125" style="115" customWidth="1"/>
    <col min="8" max="8" width="12.28515625" style="115" hidden="1" customWidth="1"/>
    <col min="9" max="16384" width="9.140625" style="60"/>
  </cols>
  <sheetData>
    <row r="1" spans="1:8" ht="15.95" customHeight="1" x14ac:dyDescent="0.25">
      <c r="A1" s="835" t="s">
        <v>2</v>
      </c>
      <c r="B1" s="835"/>
      <c r="C1" s="835"/>
      <c r="D1" s="835"/>
      <c r="E1" s="552"/>
      <c r="F1" s="552"/>
      <c r="G1" s="60"/>
      <c r="H1" s="60"/>
    </row>
    <row r="2" spans="1:8" ht="15.95" customHeight="1" thickBot="1" x14ac:dyDescent="0.3">
      <c r="A2" s="834" t="s">
        <v>3</v>
      </c>
      <c r="B2" s="834"/>
      <c r="C2" s="834"/>
      <c r="D2" s="61"/>
      <c r="E2" s="61"/>
      <c r="F2" s="61"/>
      <c r="G2" s="61"/>
      <c r="H2" s="61"/>
    </row>
    <row r="3" spans="1:8" ht="60.75" thickBot="1" x14ac:dyDescent="0.3">
      <c r="A3" s="62" t="s">
        <v>4</v>
      </c>
      <c r="B3" s="173" t="s">
        <v>295</v>
      </c>
      <c r="C3" s="63" t="s">
        <v>5</v>
      </c>
      <c r="D3" s="551" t="s">
        <v>695</v>
      </c>
      <c r="E3" s="64" t="s">
        <v>1379</v>
      </c>
      <c r="F3" s="551" t="s">
        <v>724</v>
      </c>
      <c r="G3" s="64" t="s">
        <v>725</v>
      </c>
      <c r="H3" s="64" t="s">
        <v>1334</v>
      </c>
    </row>
    <row r="4" spans="1:8" s="68" customFormat="1" ht="12" customHeight="1" thickBot="1" x14ac:dyDescent="0.25">
      <c r="A4" s="65">
        <v>1</v>
      </c>
      <c r="B4" s="65">
        <v>2</v>
      </c>
      <c r="C4" s="66">
        <v>2</v>
      </c>
      <c r="D4" s="67">
        <v>3</v>
      </c>
      <c r="E4" s="67">
        <v>3</v>
      </c>
      <c r="F4" s="67">
        <v>3</v>
      </c>
      <c r="G4" s="67">
        <v>3</v>
      </c>
      <c r="H4" s="67">
        <v>6</v>
      </c>
    </row>
    <row r="5" spans="1:8" s="71" customFormat="1" ht="12" customHeight="1" thickBot="1" x14ac:dyDescent="0.25">
      <c r="A5" s="69" t="s">
        <v>6</v>
      </c>
      <c r="B5" s="229" t="s">
        <v>322</v>
      </c>
      <c r="C5" s="70" t="s">
        <v>7</v>
      </c>
      <c r="D5" s="52">
        <f>+D6+D7+D8+D9+D10+D11</f>
        <v>0</v>
      </c>
      <c r="E5" s="52">
        <f t="shared" ref="E5:H5" si="0">+E6+E7+E8+E9+E10+E11</f>
        <v>904416</v>
      </c>
      <c r="F5" s="52">
        <f t="shared" si="0"/>
        <v>191921</v>
      </c>
      <c r="G5" s="52">
        <f t="shared" si="0"/>
        <v>1096337</v>
      </c>
      <c r="H5" s="52">
        <f t="shared" si="0"/>
        <v>0</v>
      </c>
    </row>
    <row r="6" spans="1:8" s="71" customFormat="1" ht="12" customHeight="1" x14ac:dyDescent="0.2">
      <c r="A6" s="72" t="s">
        <v>8</v>
      </c>
      <c r="B6" s="230" t="s">
        <v>323</v>
      </c>
      <c r="C6" s="73" t="s">
        <v>9</v>
      </c>
      <c r="D6" s="74"/>
      <c r="E6" s="74">
        <v>0</v>
      </c>
      <c r="F6" s="74">
        <f>G6-E6</f>
        <v>0</v>
      </c>
      <c r="G6" s="74">
        <v>0</v>
      </c>
      <c r="H6" s="74"/>
    </row>
    <row r="7" spans="1:8" s="71" customFormat="1" ht="12" customHeight="1" x14ac:dyDescent="0.2">
      <c r="A7" s="75" t="s">
        <v>10</v>
      </c>
      <c r="B7" s="231" t="s">
        <v>324</v>
      </c>
      <c r="C7" s="76" t="s">
        <v>11</v>
      </c>
      <c r="D7" s="77"/>
      <c r="E7" s="77">
        <v>0</v>
      </c>
      <c r="F7" s="77">
        <f t="shared" ref="F7:F70" si="1">G7-E7</f>
        <v>0</v>
      </c>
      <c r="G7" s="77">
        <v>0</v>
      </c>
      <c r="H7" s="77"/>
    </row>
    <row r="8" spans="1:8" s="71" customFormat="1" ht="12" customHeight="1" x14ac:dyDescent="0.2">
      <c r="A8" s="75" t="s">
        <v>12</v>
      </c>
      <c r="B8" s="231" t="s">
        <v>325</v>
      </c>
      <c r="C8" s="76" t="s">
        <v>553</v>
      </c>
      <c r="D8" s="77"/>
      <c r="E8" s="77">
        <v>0</v>
      </c>
      <c r="F8" s="77">
        <f t="shared" si="1"/>
        <v>0</v>
      </c>
      <c r="G8" s="77">
        <v>0</v>
      </c>
      <c r="H8" s="77"/>
    </row>
    <row r="9" spans="1:8" s="71" customFormat="1" ht="12" customHeight="1" x14ac:dyDescent="0.2">
      <c r="A9" s="75" t="s">
        <v>13</v>
      </c>
      <c r="B9" s="231" t="s">
        <v>326</v>
      </c>
      <c r="C9" s="76" t="s">
        <v>14</v>
      </c>
      <c r="D9" s="77"/>
      <c r="E9" s="77">
        <v>890386</v>
      </c>
      <c r="F9" s="77">
        <f t="shared" si="1"/>
        <v>191921</v>
      </c>
      <c r="G9" s="77">
        <v>1082307</v>
      </c>
      <c r="H9" s="77"/>
    </row>
    <row r="10" spans="1:8" s="71" customFormat="1" ht="12" customHeight="1" x14ac:dyDescent="0.2">
      <c r="A10" s="75" t="s">
        <v>15</v>
      </c>
      <c r="B10" s="231" t="s">
        <v>327</v>
      </c>
      <c r="C10" s="76" t="s">
        <v>554</v>
      </c>
      <c r="D10" s="77"/>
      <c r="E10" s="77">
        <v>14030</v>
      </c>
      <c r="F10" s="77">
        <f t="shared" si="1"/>
        <v>0</v>
      </c>
      <c r="G10" s="77">
        <v>14030</v>
      </c>
      <c r="H10" s="77"/>
    </row>
    <row r="11" spans="1:8" s="71" customFormat="1" ht="12" customHeight="1" thickBot="1" x14ac:dyDescent="0.25">
      <c r="A11" s="78" t="s">
        <v>16</v>
      </c>
      <c r="B11" s="232" t="s">
        <v>328</v>
      </c>
      <c r="C11" s="79" t="s">
        <v>555</v>
      </c>
      <c r="D11" s="77"/>
      <c r="E11" s="77">
        <v>0</v>
      </c>
      <c r="F11" s="77">
        <f t="shared" si="1"/>
        <v>0</v>
      </c>
      <c r="G11" s="77">
        <v>0</v>
      </c>
      <c r="H11" s="77"/>
    </row>
    <row r="12" spans="1:8" s="71" customFormat="1" ht="12" customHeight="1" thickBot="1" x14ac:dyDescent="0.25">
      <c r="A12" s="69" t="s">
        <v>17</v>
      </c>
      <c r="B12" s="229"/>
      <c r="C12" s="80" t="s">
        <v>18</v>
      </c>
      <c r="D12" s="52">
        <f>+D13+D14+D15+D16+D17</f>
        <v>0</v>
      </c>
      <c r="E12" s="52">
        <f t="shared" ref="E12:H12" si="2">+E13+E14+E15+E16+E17</f>
        <v>3402506</v>
      </c>
      <c r="F12" s="52">
        <f t="shared" si="2"/>
        <v>13402173</v>
      </c>
      <c r="G12" s="52">
        <f t="shared" si="2"/>
        <v>16804679</v>
      </c>
      <c r="H12" s="52">
        <f t="shared" si="2"/>
        <v>0</v>
      </c>
    </row>
    <row r="13" spans="1:8" s="71" customFormat="1" ht="12" customHeight="1" x14ac:dyDescent="0.2">
      <c r="A13" s="72" t="s">
        <v>19</v>
      </c>
      <c r="B13" s="230" t="s">
        <v>329</v>
      </c>
      <c r="C13" s="73" t="s">
        <v>20</v>
      </c>
      <c r="D13" s="74"/>
      <c r="E13" s="74">
        <v>0</v>
      </c>
      <c r="F13" s="74">
        <f t="shared" si="1"/>
        <v>0</v>
      </c>
      <c r="G13" s="74">
        <v>0</v>
      </c>
      <c r="H13" s="74"/>
    </row>
    <row r="14" spans="1:8" s="71" customFormat="1" ht="12" customHeight="1" x14ac:dyDescent="0.2">
      <c r="A14" s="75" t="s">
        <v>21</v>
      </c>
      <c r="B14" s="231" t="s">
        <v>330</v>
      </c>
      <c r="C14" s="76" t="s">
        <v>22</v>
      </c>
      <c r="D14" s="77"/>
      <c r="E14" s="77">
        <v>0</v>
      </c>
      <c r="F14" s="77">
        <f t="shared" si="1"/>
        <v>0</v>
      </c>
      <c r="G14" s="77">
        <v>0</v>
      </c>
      <c r="H14" s="77"/>
    </row>
    <row r="15" spans="1:8" s="71" customFormat="1" ht="12" customHeight="1" x14ac:dyDescent="0.2">
      <c r="A15" s="75" t="s">
        <v>23</v>
      </c>
      <c r="B15" s="231" t="s">
        <v>331</v>
      </c>
      <c r="C15" s="76" t="s">
        <v>24</v>
      </c>
      <c r="D15" s="77"/>
      <c r="E15" s="77">
        <v>0</v>
      </c>
      <c r="F15" s="77">
        <f t="shared" si="1"/>
        <v>0</v>
      </c>
      <c r="G15" s="77">
        <v>0</v>
      </c>
      <c r="H15" s="77"/>
    </row>
    <row r="16" spans="1:8" s="71" customFormat="1" ht="12" customHeight="1" x14ac:dyDescent="0.2">
      <c r="A16" s="75" t="s">
        <v>25</v>
      </c>
      <c r="B16" s="231" t="s">
        <v>332</v>
      </c>
      <c r="C16" s="76" t="s">
        <v>26</v>
      </c>
      <c r="D16" s="77"/>
      <c r="E16" s="77">
        <v>0</v>
      </c>
      <c r="F16" s="77">
        <f t="shared" si="1"/>
        <v>0</v>
      </c>
      <c r="G16" s="77">
        <v>0</v>
      </c>
      <c r="H16" s="77"/>
    </row>
    <row r="17" spans="1:8" s="71" customFormat="1" ht="12" customHeight="1" thickBot="1" x14ac:dyDescent="0.25">
      <c r="A17" s="75" t="s">
        <v>27</v>
      </c>
      <c r="B17" s="231" t="s">
        <v>333</v>
      </c>
      <c r="C17" s="76" t="s">
        <v>28</v>
      </c>
      <c r="D17" s="77"/>
      <c r="E17" s="77">
        <v>3402506</v>
      </c>
      <c r="F17" s="77">
        <f t="shared" si="1"/>
        <v>13402173</v>
      </c>
      <c r="G17" s="77">
        <v>16804679</v>
      </c>
      <c r="H17" s="77"/>
    </row>
    <row r="18" spans="1:8" s="71" customFormat="1" ht="12" customHeight="1" thickBot="1" x14ac:dyDescent="0.25">
      <c r="A18" s="69" t="s">
        <v>29</v>
      </c>
      <c r="B18" s="229" t="s">
        <v>334</v>
      </c>
      <c r="C18" s="70" t="s">
        <v>30</v>
      </c>
      <c r="D18" s="52">
        <f>+D19+D20+D21+D22+D23</f>
        <v>1963877999</v>
      </c>
      <c r="E18" s="52">
        <f t="shared" ref="E18:H18" si="3">+E19+E20+E21+E22+E23</f>
        <v>1973198260</v>
      </c>
      <c r="F18" s="52">
        <f t="shared" si="3"/>
        <v>0</v>
      </c>
      <c r="G18" s="52">
        <f t="shared" si="3"/>
        <v>1973198260</v>
      </c>
      <c r="H18" s="52">
        <f t="shared" si="3"/>
        <v>0</v>
      </c>
    </row>
    <row r="19" spans="1:8" s="71" customFormat="1" ht="12" customHeight="1" x14ac:dyDescent="0.2">
      <c r="A19" s="72" t="s">
        <v>31</v>
      </c>
      <c r="B19" s="230" t="s">
        <v>335</v>
      </c>
      <c r="C19" s="73" t="s">
        <v>32</v>
      </c>
      <c r="D19" s="74">
        <v>29999999</v>
      </c>
      <c r="E19" s="74">
        <v>29999999</v>
      </c>
      <c r="F19" s="74">
        <f t="shared" si="1"/>
        <v>0</v>
      </c>
      <c r="G19" s="74">
        <v>29999999</v>
      </c>
      <c r="H19" s="74"/>
    </row>
    <row r="20" spans="1:8" s="71" customFormat="1" ht="12" customHeight="1" x14ac:dyDescent="0.2">
      <c r="A20" s="75" t="s">
        <v>33</v>
      </c>
      <c r="B20" s="231" t="s">
        <v>336</v>
      </c>
      <c r="C20" s="76" t="s">
        <v>34</v>
      </c>
      <c r="D20" s="77"/>
      <c r="E20" s="77">
        <v>0</v>
      </c>
      <c r="F20" s="77">
        <f t="shared" si="1"/>
        <v>0</v>
      </c>
      <c r="G20" s="77">
        <v>0</v>
      </c>
      <c r="H20" s="77"/>
    </row>
    <row r="21" spans="1:8" s="71" customFormat="1" ht="12" customHeight="1" x14ac:dyDescent="0.2">
      <c r="A21" s="75" t="s">
        <v>35</v>
      </c>
      <c r="B21" s="231" t="s">
        <v>337</v>
      </c>
      <c r="C21" s="76" t="s">
        <v>36</v>
      </c>
      <c r="D21" s="77"/>
      <c r="E21" s="77">
        <v>0</v>
      </c>
      <c r="F21" s="77">
        <f t="shared" si="1"/>
        <v>0</v>
      </c>
      <c r="G21" s="77">
        <v>0</v>
      </c>
      <c r="H21" s="77"/>
    </row>
    <row r="22" spans="1:8" s="71" customFormat="1" ht="12" customHeight="1" x14ac:dyDescent="0.2">
      <c r="A22" s="75" t="s">
        <v>37</v>
      </c>
      <c r="B22" s="231" t="s">
        <v>338</v>
      </c>
      <c r="C22" s="76" t="s">
        <v>38</v>
      </c>
      <c r="D22" s="77"/>
      <c r="E22" s="77">
        <v>0</v>
      </c>
      <c r="F22" s="77">
        <f t="shared" si="1"/>
        <v>0</v>
      </c>
      <c r="G22" s="77">
        <v>0</v>
      </c>
      <c r="H22" s="77"/>
    </row>
    <row r="23" spans="1:8" s="71" customFormat="1" ht="12" customHeight="1" thickBot="1" x14ac:dyDescent="0.25">
      <c r="A23" s="75" t="s">
        <v>39</v>
      </c>
      <c r="B23" s="231" t="s">
        <v>339</v>
      </c>
      <c r="C23" s="76" t="s">
        <v>40</v>
      </c>
      <c r="D23" s="77">
        <v>1933878000</v>
      </c>
      <c r="E23" s="77">
        <v>1943198261</v>
      </c>
      <c r="F23" s="77">
        <f t="shared" si="1"/>
        <v>0</v>
      </c>
      <c r="G23" s="77">
        <v>1943198261</v>
      </c>
      <c r="H23" s="77"/>
    </row>
    <row r="24" spans="1:8" s="71" customFormat="1" ht="12" customHeight="1" thickBot="1" x14ac:dyDescent="0.25">
      <c r="A24" s="69" t="s">
        <v>41</v>
      </c>
      <c r="B24" s="229" t="s">
        <v>340</v>
      </c>
      <c r="C24" s="70" t="s">
        <v>42</v>
      </c>
      <c r="D24" s="59">
        <f>SUM(D25:D31)</f>
        <v>406033103</v>
      </c>
      <c r="E24" s="59">
        <f t="shared" ref="E24:H24" si="4">SUM(E25:E31)</f>
        <v>443223257</v>
      </c>
      <c r="F24" s="59">
        <f t="shared" si="4"/>
        <v>-11767186</v>
      </c>
      <c r="G24" s="59">
        <f t="shared" si="4"/>
        <v>431456071</v>
      </c>
      <c r="H24" s="59">
        <f t="shared" si="4"/>
        <v>0</v>
      </c>
    </row>
    <row r="25" spans="1:8" s="71" customFormat="1" ht="12" customHeight="1" x14ac:dyDescent="0.2">
      <c r="A25" s="72" t="s">
        <v>405</v>
      </c>
      <c r="B25" s="230" t="s">
        <v>341</v>
      </c>
      <c r="C25" s="73" t="s">
        <v>559</v>
      </c>
      <c r="D25" s="82"/>
      <c r="E25" s="82">
        <v>29035786</v>
      </c>
      <c r="F25" s="82">
        <f t="shared" si="1"/>
        <v>-11767186</v>
      </c>
      <c r="G25" s="82">
        <v>17268600</v>
      </c>
      <c r="H25" s="82"/>
    </row>
    <row r="26" spans="1:8" s="71" customFormat="1" ht="12" customHeight="1" x14ac:dyDescent="0.2">
      <c r="A26" s="72" t="s">
        <v>406</v>
      </c>
      <c r="B26" s="230" t="s">
        <v>601</v>
      </c>
      <c r="C26" s="73" t="s">
        <v>600</v>
      </c>
      <c r="D26" s="82"/>
      <c r="E26" s="82">
        <v>0</v>
      </c>
      <c r="F26" s="82">
        <f t="shared" si="1"/>
        <v>0</v>
      </c>
      <c r="G26" s="82">
        <v>0</v>
      </c>
      <c r="H26" s="82"/>
    </row>
    <row r="27" spans="1:8" s="71" customFormat="1" ht="12" customHeight="1" x14ac:dyDescent="0.2">
      <c r="A27" s="72" t="s">
        <v>407</v>
      </c>
      <c r="B27" s="231" t="s">
        <v>556</v>
      </c>
      <c r="C27" s="76" t="s">
        <v>560</v>
      </c>
      <c r="D27" s="82">
        <v>406033103</v>
      </c>
      <c r="E27" s="82">
        <v>414187471</v>
      </c>
      <c r="F27" s="82">
        <f t="shared" si="1"/>
        <v>0</v>
      </c>
      <c r="G27" s="82">
        <v>414187471</v>
      </c>
      <c r="H27" s="82"/>
    </row>
    <row r="28" spans="1:8" s="71" customFormat="1" ht="12" customHeight="1" x14ac:dyDescent="0.2">
      <c r="A28" s="72" t="s">
        <v>408</v>
      </c>
      <c r="B28" s="231" t="s">
        <v>557</v>
      </c>
      <c r="C28" s="76" t="s">
        <v>561</v>
      </c>
      <c r="D28" s="77"/>
      <c r="E28" s="77">
        <v>0</v>
      </c>
      <c r="F28" s="77">
        <f t="shared" si="1"/>
        <v>0</v>
      </c>
      <c r="G28" s="77">
        <v>0</v>
      </c>
      <c r="H28" s="77"/>
    </row>
    <row r="29" spans="1:8" s="71" customFormat="1" ht="12" customHeight="1" x14ac:dyDescent="0.2">
      <c r="A29" s="72" t="s">
        <v>409</v>
      </c>
      <c r="B29" s="231" t="s">
        <v>342</v>
      </c>
      <c r="C29" s="76" t="s">
        <v>562</v>
      </c>
      <c r="D29" s="77"/>
      <c r="E29" s="77">
        <v>0</v>
      </c>
      <c r="F29" s="77">
        <f t="shared" si="1"/>
        <v>0</v>
      </c>
      <c r="G29" s="77">
        <v>0</v>
      </c>
      <c r="H29" s="77"/>
    </row>
    <row r="30" spans="1:8" s="71" customFormat="1" ht="12" customHeight="1" x14ac:dyDescent="0.2">
      <c r="A30" s="72" t="s">
        <v>410</v>
      </c>
      <c r="B30" s="232" t="s">
        <v>343</v>
      </c>
      <c r="C30" s="79" t="s">
        <v>563</v>
      </c>
      <c r="D30" s="77"/>
      <c r="E30" s="77">
        <v>0</v>
      </c>
      <c r="F30" s="77">
        <f t="shared" si="1"/>
        <v>0</v>
      </c>
      <c r="G30" s="77">
        <v>0</v>
      </c>
      <c r="H30" s="77"/>
    </row>
    <row r="31" spans="1:8" s="71" customFormat="1" ht="12" customHeight="1" thickBot="1" x14ac:dyDescent="0.25">
      <c r="A31" s="72" t="s">
        <v>602</v>
      </c>
      <c r="B31" s="232" t="s">
        <v>344</v>
      </c>
      <c r="C31" s="79" t="s">
        <v>558</v>
      </c>
      <c r="D31" s="81"/>
      <c r="E31" s="81">
        <v>0</v>
      </c>
      <c r="F31" s="81">
        <f t="shared" si="1"/>
        <v>0</v>
      </c>
      <c r="G31" s="81">
        <v>0</v>
      </c>
      <c r="H31" s="81"/>
    </row>
    <row r="32" spans="1:8" s="71" customFormat="1" ht="12" customHeight="1" thickBot="1" x14ac:dyDescent="0.25">
      <c r="A32" s="69" t="s">
        <v>43</v>
      </c>
      <c r="B32" s="229" t="s">
        <v>345</v>
      </c>
      <c r="C32" s="70" t="s">
        <v>44</v>
      </c>
      <c r="D32" s="52">
        <f>SUM(D33:D42)</f>
        <v>25609000</v>
      </c>
      <c r="E32" s="52">
        <f t="shared" ref="E32:H32" si="5">SUM(E33:E42)</f>
        <v>25619000</v>
      </c>
      <c r="F32" s="52">
        <f t="shared" si="5"/>
        <v>0</v>
      </c>
      <c r="G32" s="52">
        <f t="shared" si="5"/>
        <v>25619000</v>
      </c>
      <c r="H32" s="52">
        <f t="shared" si="5"/>
        <v>0</v>
      </c>
    </row>
    <row r="33" spans="1:8" s="71" customFormat="1" ht="12" customHeight="1" x14ac:dyDescent="0.2">
      <c r="A33" s="72" t="s">
        <v>45</v>
      </c>
      <c r="B33" s="230" t="s">
        <v>346</v>
      </c>
      <c r="C33" s="73" t="s">
        <v>46</v>
      </c>
      <c r="D33" s="74">
        <v>0</v>
      </c>
      <c r="E33" s="74">
        <v>489000</v>
      </c>
      <c r="F33" s="74">
        <f t="shared" si="1"/>
        <v>0</v>
      </c>
      <c r="G33" s="74">
        <v>489000</v>
      </c>
      <c r="H33" s="74">
        <v>0</v>
      </c>
    </row>
    <row r="34" spans="1:8" s="71" customFormat="1" ht="12" customHeight="1" x14ac:dyDescent="0.2">
      <c r="A34" s="75" t="s">
        <v>47</v>
      </c>
      <c r="B34" s="231" t="s">
        <v>347</v>
      </c>
      <c r="C34" s="76" t="s">
        <v>48</v>
      </c>
      <c r="D34" s="77">
        <v>0</v>
      </c>
      <c r="E34" s="77">
        <v>18315600</v>
      </c>
      <c r="F34" s="77">
        <f t="shared" si="1"/>
        <v>0</v>
      </c>
      <c r="G34" s="77">
        <v>18315600</v>
      </c>
      <c r="H34" s="77"/>
    </row>
    <row r="35" spans="1:8" s="71" customFormat="1" ht="12" customHeight="1" x14ac:dyDescent="0.2">
      <c r="A35" s="75" t="s">
        <v>49</v>
      </c>
      <c r="B35" s="231" t="s">
        <v>348</v>
      </c>
      <c r="C35" s="76" t="s">
        <v>50</v>
      </c>
      <c r="D35" s="77">
        <v>0</v>
      </c>
      <c r="E35" s="77">
        <v>0</v>
      </c>
      <c r="F35" s="77">
        <f t="shared" si="1"/>
        <v>0</v>
      </c>
      <c r="G35" s="77">
        <v>0</v>
      </c>
      <c r="H35" s="77"/>
    </row>
    <row r="36" spans="1:8" s="71" customFormat="1" ht="12" customHeight="1" x14ac:dyDescent="0.2">
      <c r="A36" s="75" t="s">
        <v>51</v>
      </c>
      <c r="B36" s="231" t="s">
        <v>349</v>
      </c>
      <c r="C36" s="76" t="s">
        <v>52</v>
      </c>
      <c r="D36" s="77">
        <v>2000000</v>
      </c>
      <c r="E36" s="77">
        <v>2000000</v>
      </c>
      <c r="F36" s="77">
        <f t="shared" si="1"/>
        <v>0</v>
      </c>
      <c r="G36" s="77">
        <v>2000000</v>
      </c>
      <c r="H36" s="77"/>
    </row>
    <row r="37" spans="1:8" s="71" customFormat="1" ht="12" customHeight="1" x14ac:dyDescent="0.2">
      <c r="A37" s="75" t="s">
        <v>53</v>
      </c>
      <c r="B37" s="231" t="s">
        <v>350</v>
      </c>
      <c r="C37" s="76" t="s">
        <v>54</v>
      </c>
      <c r="D37" s="77">
        <v>0</v>
      </c>
      <c r="E37" s="77">
        <v>0</v>
      </c>
      <c r="F37" s="77">
        <f t="shared" si="1"/>
        <v>0</v>
      </c>
      <c r="G37" s="77">
        <v>0</v>
      </c>
      <c r="H37" s="77"/>
    </row>
    <row r="38" spans="1:8" s="71" customFormat="1" ht="12" customHeight="1" x14ac:dyDescent="0.2">
      <c r="A38" s="75" t="s">
        <v>55</v>
      </c>
      <c r="B38" s="231" t="s">
        <v>351</v>
      </c>
      <c r="C38" s="76" t="s">
        <v>56</v>
      </c>
      <c r="D38" s="77">
        <v>0</v>
      </c>
      <c r="E38" s="77">
        <v>4803400</v>
      </c>
      <c r="F38" s="77">
        <f t="shared" si="1"/>
        <v>0</v>
      </c>
      <c r="G38" s="77">
        <v>4803400</v>
      </c>
      <c r="H38" s="77"/>
    </row>
    <row r="39" spans="1:8" s="71" customFormat="1" ht="12" customHeight="1" x14ac:dyDescent="0.2">
      <c r="A39" s="75" t="s">
        <v>57</v>
      </c>
      <c r="B39" s="231" t="s">
        <v>352</v>
      </c>
      <c r="C39" s="76" t="s">
        <v>58</v>
      </c>
      <c r="D39" s="77">
        <v>0</v>
      </c>
      <c r="E39" s="77">
        <v>0</v>
      </c>
      <c r="F39" s="77">
        <f t="shared" si="1"/>
        <v>0</v>
      </c>
      <c r="G39" s="77">
        <v>0</v>
      </c>
      <c r="H39" s="77"/>
    </row>
    <row r="40" spans="1:8" s="71" customFormat="1" ht="12" customHeight="1" x14ac:dyDescent="0.2">
      <c r="A40" s="75" t="s">
        <v>59</v>
      </c>
      <c r="B40" s="231" t="s">
        <v>353</v>
      </c>
      <c r="C40" s="76" t="s">
        <v>60</v>
      </c>
      <c r="D40" s="77">
        <v>0</v>
      </c>
      <c r="E40" s="77">
        <v>1000</v>
      </c>
      <c r="F40" s="77">
        <f t="shared" si="1"/>
        <v>0</v>
      </c>
      <c r="G40" s="77">
        <v>1000</v>
      </c>
      <c r="H40" s="77"/>
    </row>
    <row r="41" spans="1:8" s="71" customFormat="1" ht="12" customHeight="1" x14ac:dyDescent="0.2">
      <c r="A41" s="75" t="s">
        <v>61</v>
      </c>
      <c r="B41" s="231" t="s">
        <v>354</v>
      </c>
      <c r="C41" s="76" t="s">
        <v>62</v>
      </c>
      <c r="D41" s="83">
        <v>0</v>
      </c>
      <c r="E41" s="83">
        <v>0</v>
      </c>
      <c r="F41" s="83">
        <f t="shared" si="1"/>
        <v>0</v>
      </c>
      <c r="G41" s="83">
        <v>0</v>
      </c>
      <c r="H41" s="83"/>
    </row>
    <row r="42" spans="1:8" s="71" customFormat="1" ht="12" customHeight="1" thickBot="1" x14ac:dyDescent="0.25">
      <c r="A42" s="78" t="s">
        <v>63</v>
      </c>
      <c r="B42" s="231" t="s">
        <v>355</v>
      </c>
      <c r="C42" s="79" t="s">
        <v>64</v>
      </c>
      <c r="D42" s="84">
        <v>23609000</v>
      </c>
      <c r="E42" s="84">
        <v>10000</v>
      </c>
      <c r="F42" s="84">
        <f t="shared" si="1"/>
        <v>0</v>
      </c>
      <c r="G42" s="84">
        <v>10000</v>
      </c>
      <c r="H42" s="84"/>
    </row>
    <row r="43" spans="1:8" s="71" customFormat="1" ht="12" customHeight="1" thickBot="1" x14ac:dyDescent="0.25">
      <c r="A43" s="69" t="s">
        <v>65</v>
      </c>
      <c r="B43" s="229" t="s">
        <v>356</v>
      </c>
      <c r="C43" s="70" t="s">
        <v>66</v>
      </c>
      <c r="D43" s="52">
        <f>SUM(D44:D48)</f>
        <v>22000000</v>
      </c>
      <c r="E43" s="52">
        <f t="shared" ref="E43:H43" si="6">SUM(E44:E48)</f>
        <v>22000000</v>
      </c>
      <c r="F43" s="52">
        <f t="shared" si="6"/>
        <v>0</v>
      </c>
      <c r="G43" s="52">
        <f t="shared" si="6"/>
        <v>22000000</v>
      </c>
      <c r="H43" s="52">
        <f t="shared" si="6"/>
        <v>0</v>
      </c>
    </row>
    <row r="44" spans="1:8" s="71" customFormat="1" ht="12" customHeight="1" x14ac:dyDescent="0.2">
      <c r="A44" s="72" t="s">
        <v>67</v>
      </c>
      <c r="B44" s="230" t="s">
        <v>357</v>
      </c>
      <c r="C44" s="73" t="s">
        <v>68</v>
      </c>
      <c r="D44" s="85"/>
      <c r="E44" s="85">
        <v>0</v>
      </c>
      <c r="F44" s="85">
        <f t="shared" si="1"/>
        <v>0</v>
      </c>
      <c r="G44" s="85">
        <v>0</v>
      </c>
      <c r="H44" s="85"/>
    </row>
    <row r="45" spans="1:8" s="71" customFormat="1" ht="12" customHeight="1" x14ac:dyDescent="0.2">
      <c r="A45" s="75" t="s">
        <v>69</v>
      </c>
      <c r="B45" s="231" t="s">
        <v>358</v>
      </c>
      <c r="C45" s="76" t="s">
        <v>70</v>
      </c>
      <c r="D45" s="83">
        <v>22000000</v>
      </c>
      <c r="E45" s="83">
        <v>22000000</v>
      </c>
      <c r="F45" s="83">
        <f t="shared" si="1"/>
        <v>0</v>
      </c>
      <c r="G45" s="83">
        <v>22000000</v>
      </c>
      <c r="H45" s="83"/>
    </row>
    <row r="46" spans="1:8" s="71" customFormat="1" ht="12" customHeight="1" x14ac:dyDescent="0.2">
      <c r="A46" s="75" t="s">
        <v>71</v>
      </c>
      <c r="B46" s="231" t="s">
        <v>359</v>
      </c>
      <c r="C46" s="76" t="s">
        <v>72</v>
      </c>
      <c r="D46" s="83"/>
      <c r="E46" s="83">
        <v>0</v>
      </c>
      <c r="F46" s="83">
        <f t="shared" si="1"/>
        <v>0</v>
      </c>
      <c r="G46" s="83">
        <v>0</v>
      </c>
      <c r="H46" s="83"/>
    </row>
    <row r="47" spans="1:8" s="71" customFormat="1" ht="12" customHeight="1" x14ac:dyDescent="0.2">
      <c r="A47" s="75" t="s">
        <v>73</v>
      </c>
      <c r="B47" s="231" t="s">
        <v>360</v>
      </c>
      <c r="C47" s="76" t="s">
        <v>74</v>
      </c>
      <c r="D47" s="83"/>
      <c r="E47" s="83">
        <v>0</v>
      </c>
      <c r="F47" s="83">
        <f t="shared" si="1"/>
        <v>0</v>
      </c>
      <c r="G47" s="83">
        <v>0</v>
      </c>
      <c r="H47" s="83"/>
    </row>
    <row r="48" spans="1:8" s="71" customFormat="1" ht="12" customHeight="1" thickBot="1" x14ac:dyDescent="0.25">
      <c r="A48" s="78" t="s">
        <v>75</v>
      </c>
      <c r="B48" s="231" t="s">
        <v>361</v>
      </c>
      <c r="C48" s="79" t="s">
        <v>76</v>
      </c>
      <c r="D48" s="84"/>
      <c r="E48" s="84">
        <v>0</v>
      </c>
      <c r="F48" s="84">
        <f t="shared" si="1"/>
        <v>0</v>
      </c>
      <c r="G48" s="84">
        <v>0</v>
      </c>
      <c r="H48" s="84"/>
    </row>
    <row r="49" spans="1:8" s="71" customFormat="1" ht="12" customHeight="1" thickBot="1" x14ac:dyDescent="0.25">
      <c r="A49" s="69" t="s">
        <v>77</v>
      </c>
      <c r="B49" s="229" t="s">
        <v>362</v>
      </c>
      <c r="C49" s="70" t="s">
        <v>78</v>
      </c>
      <c r="D49" s="52">
        <f>SUM(D50:D54)</f>
        <v>0</v>
      </c>
      <c r="E49" s="52">
        <f t="shared" ref="E49:H49" si="7">SUM(E50:E54)</f>
        <v>6985761</v>
      </c>
      <c r="F49" s="52">
        <f t="shared" si="7"/>
        <v>377569</v>
      </c>
      <c r="G49" s="52">
        <f t="shared" si="7"/>
        <v>7363330</v>
      </c>
      <c r="H49" s="52">
        <f t="shared" si="7"/>
        <v>0</v>
      </c>
    </row>
    <row r="50" spans="1:8" s="71" customFormat="1" ht="12" customHeight="1" x14ac:dyDescent="0.2">
      <c r="A50" s="72" t="s">
        <v>568</v>
      </c>
      <c r="B50" s="230" t="s">
        <v>363</v>
      </c>
      <c r="C50" s="73" t="s">
        <v>565</v>
      </c>
      <c r="D50" s="74"/>
      <c r="E50" s="74">
        <v>0</v>
      </c>
      <c r="F50" s="74">
        <f t="shared" si="1"/>
        <v>0</v>
      </c>
      <c r="G50" s="74">
        <v>0</v>
      </c>
      <c r="H50" s="74"/>
    </row>
    <row r="51" spans="1:8" s="71" customFormat="1" ht="12" customHeight="1" x14ac:dyDescent="0.2">
      <c r="A51" s="72" t="s">
        <v>569</v>
      </c>
      <c r="B51" s="231" t="s">
        <v>364</v>
      </c>
      <c r="C51" s="76" t="s">
        <v>566</v>
      </c>
      <c r="D51" s="74"/>
      <c r="E51" s="74">
        <v>0</v>
      </c>
      <c r="F51" s="74">
        <f t="shared" si="1"/>
        <v>0</v>
      </c>
      <c r="G51" s="74">
        <v>0</v>
      </c>
      <c r="H51" s="74"/>
    </row>
    <row r="52" spans="1:8" s="71" customFormat="1" ht="13.5" customHeight="1" x14ac:dyDescent="0.2">
      <c r="A52" s="72" t="s">
        <v>570</v>
      </c>
      <c r="B52" s="231" t="s">
        <v>365</v>
      </c>
      <c r="C52" s="76" t="s">
        <v>594</v>
      </c>
      <c r="D52" s="74"/>
      <c r="E52" s="74">
        <v>0</v>
      </c>
      <c r="F52" s="74">
        <f t="shared" si="1"/>
        <v>0</v>
      </c>
      <c r="G52" s="74">
        <v>0</v>
      </c>
      <c r="H52" s="74"/>
    </row>
    <row r="53" spans="1:8" s="71" customFormat="1" ht="12" customHeight="1" x14ac:dyDescent="0.2">
      <c r="A53" s="78" t="s">
        <v>571</v>
      </c>
      <c r="B53" s="232" t="s">
        <v>567</v>
      </c>
      <c r="C53" s="79" t="s">
        <v>573</v>
      </c>
      <c r="D53" s="81"/>
      <c r="E53" s="81">
        <v>0</v>
      </c>
      <c r="F53" s="81">
        <f t="shared" si="1"/>
        <v>0</v>
      </c>
      <c r="G53" s="81">
        <v>0</v>
      </c>
      <c r="H53" s="81"/>
    </row>
    <row r="54" spans="1:8" s="71" customFormat="1" ht="12" customHeight="1" thickBot="1" x14ac:dyDescent="0.25">
      <c r="A54" s="78" t="s">
        <v>572</v>
      </c>
      <c r="B54" s="232" t="s">
        <v>564</v>
      </c>
      <c r="C54" s="79" t="s">
        <v>574</v>
      </c>
      <c r="D54" s="81"/>
      <c r="E54" s="81">
        <v>6985761</v>
      </c>
      <c r="F54" s="81">
        <f t="shared" si="1"/>
        <v>377569</v>
      </c>
      <c r="G54" s="81">
        <v>7363330</v>
      </c>
      <c r="H54" s="81"/>
    </row>
    <row r="55" spans="1:8" s="71" customFormat="1" ht="12" customHeight="1" thickBot="1" x14ac:dyDescent="0.25">
      <c r="A55" s="69" t="s">
        <v>83</v>
      </c>
      <c r="B55" s="229" t="s">
        <v>366</v>
      </c>
      <c r="C55" s="80" t="s">
        <v>84</v>
      </c>
      <c r="D55" s="52">
        <f>SUM(D56:D60)</f>
        <v>0</v>
      </c>
      <c r="E55" s="52">
        <f t="shared" ref="E55:H55" si="8">SUM(E56:E60)</f>
        <v>4750480</v>
      </c>
      <c r="F55" s="52">
        <f t="shared" si="8"/>
        <v>0</v>
      </c>
      <c r="G55" s="52">
        <f t="shared" si="8"/>
        <v>4750480</v>
      </c>
      <c r="H55" s="52">
        <f t="shared" si="8"/>
        <v>0</v>
      </c>
    </row>
    <row r="56" spans="1:8" s="71" customFormat="1" ht="12" customHeight="1" x14ac:dyDescent="0.2">
      <c r="A56" s="72" t="s">
        <v>580</v>
      </c>
      <c r="B56" s="230" t="s">
        <v>367</v>
      </c>
      <c r="C56" s="73" t="s">
        <v>575</v>
      </c>
      <c r="D56" s="83"/>
      <c r="E56" s="83">
        <v>0</v>
      </c>
      <c r="F56" s="83">
        <f t="shared" si="1"/>
        <v>0</v>
      </c>
      <c r="G56" s="83">
        <v>0</v>
      </c>
      <c r="H56" s="83"/>
    </row>
    <row r="57" spans="1:8" s="71" customFormat="1" ht="12" customHeight="1" x14ac:dyDescent="0.2">
      <c r="A57" s="72" t="s">
        <v>581</v>
      </c>
      <c r="B57" s="230" t="s">
        <v>368</v>
      </c>
      <c r="C57" s="76" t="s">
        <v>576</v>
      </c>
      <c r="D57" s="83"/>
      <c r="E57" s="83">
        <v>0</v>
      </c>
      <c r="F57" s="83">
        <f t="shared" si="1"/>
        <v>0</v>
      </c>
      <c r="G57" s="83">
        <v>0</v>
      </c>
      <c r="H57" s="83"/>
    </row>
    <row r="58" spans="1:8" s="71" customFormat="1" ht="11.25" customHeight="1" x14ac:dyDescent="0.2">
      <c r="A58" s="72" t="s">
        <v>582</v>
      </c>
      <c r="B58" s="230" t="s">
        <v>369</v>
      </c>
      <c r="C58" s="76" t="s">
        <v>595</v>
      </c>
      <c r="D58" s="83"/>
      <c r="E58" s="83">
        <v>0</v>
      </c>
      <c r="F58" s="83">
        <f t="shared" si="1"/>
        <v>0</v>
      </c>
      <c r="G58" s="83">
        <v>0</v>
      </c>
      <c r="H58" s="83"/>
    </row>
    <row r="59" spans="1:8" s="71" customFormat="1" ht="12" customHeight="1" x14ac:dyDescent="0.2">
      <c r="A59" s="72" t="s">
        <v>581</v>
      </c>
      <c r="B59" s="236" t="s">
        <v>578</v>
      </c>
      <c r="C59" s="79" t="s">
        <v>577</v>
      </c>
      <c r="D59" s="83"/>
      <c r="E59" s="83">
        <v>0</v>
      </c>
      <c r="F59" s="83">
        <f t="shared" si="1"/>
        <v>0</v>
      </c>
      <c r="G59" s="83">
        <v>0</v>
      </c>
      <c r="H59" s="83"/>
    </row>
    <row r="60" spans="1:8" s="71" customFormat="1" ht="12" customHeight="1" thickBot="1" x14ac:dyDescent="0.25">
      <c r="A60" s="72" t="s">
        <v>582</v>
      </c>
      <c r="B60" s="232" t="s">
        <v>585</v>
      </c>
      <c r="C60" s="79" t="s">
        <v>579</v>
      </c>
      <c r="D60" s="83"/>
      <c r="E60" s="83">
        <v>4750480</v>
      </c>
      <c r="F60" s="83">
        <f t="shared" si="1"/>
        <v>0</v>
      </c>
      <c r="G60" s="83">
        <v>4750480</v>
      </c>
      <c r="H60" s="83"/>
    </row>
    <row r="61" spans="1:8" s="71" customFormat="1" ht="12" customHeight="1" thickBot="1" x14ac:dyDescent="0.25">
      <c r="A61" s="69" t="s">
        <v>85</v>
      </c>
      <c r="B61" s="229"/>
      <c r="C61" s="70" t="s">
        <v>86</v>
      </c>
      <c r="D61" s="59">
        <f>+D5+D12+D18+D24+D32+D43+D49+D55</f>
        <v>2417520102</v>
      </c>
      <c r="E61" s="59">
        <f t="shared" ref="E61:H61" si="9">+E5+E12+E18+E24+E32+E43+E49+E55</f>
        <v>2480083680</v>
      </c>
      <c r="F61" s="59">
        <f t="shared" si="9"/>
        <v>2204477</v>
      </c>
      <c r="G61" s="59">
        <f t="shared" si="9"/>
        <v>2482288157</v>
      </c>
      <c r="H61" s="59">
        <f t="shared" si="9"/>
        <v>0</v>
      </c>
    </row>
    <row r="62" spans="1:8" s="71" customFormat="1" ht="12" customHeight="1" thickBot="1" x14ac:dyDescent="0.25">
      <c r="A62" s="86" t="s">
        <v>87</v>
      </c>
      <c r="B62" s="229" t="s">
        <v>371</v>
      </c>
      <c r="C62" s="80" t="s">
        <v>88</v>
      </c>
      <c r="D62" s="52">
        <f>SUM(D63:D65)</f>
        <v>0</v>
      </c>
      <c r="E62" s="52">
        <f t="shared" ref="E62:H62" si="10">SUM(E63:E65)</f>
        <v>183000000</v>
      </c>
      <c r="F62" s="52">
        <f t="shared" si="10"/>
        <v>0</v>
      </c>
      <c r="G62" s="52">
        <f t="shared" si="10"/>
        <v>183000000</v>
      </c>
      <c r="H62" s="52">
        <f t="shared" si="10"/>
        <v>0</v>
      </c>
    </row>
    <row r="63" spans="1:8" s="71" customFormat="1" ht="12" customHeight="1" x14ac:dyDescent="0.2">
      <c r="A63" s="72" t="s">
        <v>89</v>
      </c>
      <c r="B63" s="230" t="s">
        <v>372</v>
      </c>
      <c r="C63" s="73" t="s">
        <v>90</v>
      </c>
      <c r="D63" s="83"/>
      <c r="E63" s="83">
        <v>183000000</v>
      </c>
      <c r="F63" s="83">
        <f t="shared" si="1"/>
        <v>0</v>
      </c>
      <c r="G63" s="83">
        <v>183000000</v>
      </c>
      <c r="H63" s="83"/>
    </row>
    <row r="64" spans="1:8" s="71" customFormat="1" ht="12" customHeight="1" x14ac:dyDescent="0.2">
      <c r="A64" s="75" t="s">
        <v>91</v>
      </c>
      <c r="B64" s="230" t="s">
        <v>373</v>
      </c>
      <c r="C64" s="76" t="s">
        <v>92</v>
      </c>
      <c r="D64" s="83"/>
      <c r="E64" s="83">
        <v>0</v>
      </c>
      <c r="F64" s="83">
        <f t="shared" si="1"/>
        <v>0</v>
      </c>
      <c r="G64" s="83">
        <v>0</v>
      </c>
      <c r="H64" s="83"/>
    </row>
    <row r="65" spans="1:8" s="71" customFormat="1" ht="12" customHeight="1" thickBot="1" x14ac:dyDescent="0.25">
      <c r="A65" s="78" t="s">
        <v>93</v>
      </c>
      <c r="B65" s="230" t="s">
        <v>374</v>
      </c>
      <c r="C65" s="87" t="s">
        <v>94</v>
      </c>
      <c r="D65" s="83"/>
      <c r="E65" s="83">
        <v>0</v>
      </c>
      <c r="F65" s="83">
        <f t="shared" si="1"/>
        <v>0</v>
      </c>
      <c r="G65" s="83">
        <v>0</v>
      </c>
      <c r="H65" s="83"/>
    </row>
    <row r="66" spans="1:8" s="71" customFormat="1" ht="12" customHeight="1" thickBot="1" x14ac:dyDescent="0.25">
      <c r="A66" s="86" t="s">
        <v>95</v>
      </c>
      <c r="B66" s="229" t="s">
        <v>375</v>
      </c>
      <c r="C66" s="80" t="s">
        <v>96</v>
      </c>
      <c r="D66" s="52">
        <f>SUM(D67:D70)</f>
        <v>0</v>
      </c>
      <c r="E66" s="52">
        <v>0</v>
      </c>
      <c r="F66" s="52">
        <f t="shared" si="1"/>
        <v>0</v>
      </c>
      <c r="G66" s="52">
        <v>0</v>
      </c>
      <c r="H66" s="52"/>
    </row>
    <row r="67" spans="1:8" s="71" customFormat="1" ht="12" customHeight="1" x14ac:dyDescent="0.2">
      <c r="A67" s="72" t="s">
        <v>97</v>
      </c>
      <c r="B67" s="230" t="s">
        <v>376</v>
      </c>
      <c r="C67" s="73" t="s">
        <v>98</v>
      </c>
      <c r="D67" s="83"/>
      <c r="E67" s="83">
        <v>0</v>
      </c>
      <c r="F67" s="83">
        <f t="shared" si="1"/>
        <v>0</v>
      </c>
      <c r="G67" s="83">
        <v>0</v>
      </c>
      <c r="H67" s="83"/>
    </row>
    <row r="68" spans="1:8" s="71" customFormat="1" ht="12" customHeight="1" x14ac:dyDescent="0.2">
      <c r="A68" s="75" t="s">
        <v>99</v>
      </c>
      <c r="B68" s="230" t="s">
        <v>377</v>
      </c>
      <c r="C68" s="76" t="s">
        <v>100</v>
      </c>
      <c r="D68" s="83"/>
      <c r="E68" s="83">
        <v>0</v>
      </c>
      <c r="F68" s="83">
        <f t="shared" si="1"/>
        <v>0</v>
      </c>
      <c r="G68" s="83">
        <v>0</v>
      </c>
      <c r="H68" s="83"/>
    </row>
    <row r="69" spans="1:8" s="71" customFormat="1" ht="12" customHeight="1" x14ac:dyDescent="0.2">
      <c r="A69" s="75" t="s">
        <v>101</v>
      </c>
      <c r="B69" s="230" t="s">
        <v>378</v>
      </c>
      <c r="C69" s="76" t="s">
        <v>102</v>
      </c>
      <c r="D69" s="83"/>
      <c r="E69" s="83">
        <v>0</v>
      </c>
      <c r="F69" s="83">
        <f t="shared" si="1"/>
        <v>0</v>
      </c>
      <c r="G69" s="83">
        <v>0</v>
      </c>
      <c r="H69" s="83"/>
    </row>
    <row r="70" spans="1:8" s="71" customFormat="1" ht="12" customHeight="1" thickBot="1" x14ac:dyDescent="0.25">
      <c r="A70" s="78" t="s">
        <v>103</v>
      </c>
      <c r="B70" s="230" t="s">
        <v>379</v>
      </c>
      <c r="C70" s="79" t="s">
        <v>104</v>
      </c>
      <c r="D70" s="83"/>
      <c r="E70" s="83">
        <v>0</v>
      </c>
      <c r="F70" s="83">
        <f t="shared" si="1"/>
        <v>0</v>
      </c>
      <c r="G70" s="83">
        <v>0</v>
      </c>
      <c r="H70" s="83"/>
    </row>
    <row r="71" spans="1:8" s="71" customFormat="1" ht="12" customHeight="1" thickBot="1" x14ac:dyDescent="0.25">
      <c r="A71" s="86" t="s">
        <v>105</v>
      </c>
      <c r="B71" s="229" t="s">
        <v>380</v>
      </c>
      <c r="C71" s="80" t="s">
        <v>106</v>
      </c>
      <c r="D71" s="52">
        <f>SUM(D72:D73)</f>
        <v>1471015811.9999998</v>
      </c>
      <c r="E71" s="52">
        <f t="shared" ref="E71:H71" si="11">SUM(E72:E73)</f>
        <v>1471015812</v>
      </c>
      <c r="F71" s="52">
        <f t="shared" si="11"/>
        <v>0</v>
      </c>
      <c r="G71" s="52">
        <f t="shared" si="11"/>
        <v>1471015812</v>
      </c>
      <c r="H71" s="52">
        <f t="shared" si="11"/>
        <v>0</v>
      </c>
    </row>
    <row r="72" spans="1:8" s="71" customFormat="1" ht="12" customHeight="1" x14ac:dyDescent="0.2">
      <c r="A72" s="72" t="s">
        <v>107</v>
      </c>
      <c r="B72" s="230" t="s">
        <v>381</v>
      </c>
      <c r="C72" s="73" t="s">
        <v>108</v>
      </c>
      <c r="D72" s="83">
        <v>1471015811.9999998</v>
      </c>
      <c r="E72" s="83">
        <v>1471015812</v>
      </c>
      <c r="F72" s="83">
        <f t="shared" ref="F72:F84" si="12">G72-E72</f>
        <v>0</v>
      </c>
      <c r="G72" s="83">
        <v>1471015812</v>
      </c>
      <c r="H72" s="83"/>
    </row>
    <row r="73" spans="1:8" s="71" customFormat="1" ht="12" customHeight="1" thickBot="1" x14ac:dyDescent="0.25">
      <c r="A73" s="78" t="s">
        <v>109</v>
      </c>
      <c r="B73" s="230" t="s">
        <v>382</v>
      </c>
      <c r="C73" s="79" t="s">
        <v>110</v>
      </c>
      <c r="D73" s="83"/>
      <c r="E73" s="83">
        <v>0</v>
      </c>
      <c r="F73" s="83">
        <f t="shared" si="12"/>
        <v>0</v>
      </c>
      <c r="G73" s="83">
        <v>0</v>
      </c>
      <c r="H73" s="83"/>
    </row>
    <row r="74" spans="1:8" s="71" customFormat="1" ht="12" customHeight="1" thickBot="1" x14ac:dyDescent="0.25">
      <c r="A74" s="86" t="s">
        <v>111</v>
      </c>
      <c r="B74" s="229"/>
      <c r="C74" s="80" t="s">
        <v>112</v>
      </c>
      <c r="D74" s="52">
        <f>SUM(D75:D77)</f>
        <v>0</v>
      </c>
      <c r="E74" s="52">
        <v>0</v>
      </c>
      <c r="F74" s="52">
        <f t="shared" si="12"/>
        <v>0</v>
      </c>
      <c r="G74" s="52">
        <v>0</v>
      </c>
      <c r="H74" s="52"/>
    </row>
    <row r="75" spans="1:8" s="71" customFormat="1" ht="12" customHeight="1" x14ac:dyDescent="0.2">
      <c r="A75" s="72" t="s">
        <v>587</v>
      </c>
      <c r="B75" s="230" t="s">
        <v>383</v>
      </c>
      <c r="C75" s="73" t="s">
        <v>113</v>
      </c>
      <c r="D75" s="83"/>
      <c r="E75" s="83">
        <v>0</v>
      </c>
      <c r="F75" s="83">
        <f t="shared" si="12"/>
        <v>0</v>
      </c>
      <c r="G75" s="83">
        <v>0</v>
      </c>
      <c r="H75" s="83"/>
    </row>
    <row r="76" spans="1:8" s="71" customFormat="1" ht="12" customHeight="1" x14ac:dyDescent="0.2">
      <c r="A76" s="75" t="s">
        <v>588</v>
      </c>
      <c r="B76" s="231" t="s">
        <v>384</v>
      </c>
      <c r="C76" s="76" t="s">
        <v>114</v>
      </c>
      <c r="D76" s="83"/>
      <c r="E76" s="83">
        <v>0</v>
      </c>
      <c r="F76" s="83">
        <f t="shared" si="12"/>
        <v>0</v>
      </c>
      <c r="G76" s="83">
        <v>0</v>
      </c>
      <c r="H76" s="83"/>
    </row>
    <row r="77" spans="1:8" s="71" customFormat="1" ht="12" customHeight="1" thickBot="1" x14ac:dyDescent="0.25">
      <c r="A77" s="78" t="s">
        <v>589</v>
      </c>
      <c r="B77" s="232" t="s">
        <v>586</v>
      </c>
      <c r="C77" s="79" t="s">
        <v>631</v>
      </c>
      <c r="D77" s="83"/>
      <c r="E77" s="83">
        <v>0</v>
      </c>
      <c r="F77" s="83">
        <f t="shared" si="12"/>
        <v>0</v>
      </c>
      <c r="G77" s="83">
        <v>0</v>
      </c>
      <c r="H77" s="83"/>
    </row>
    <row r="78" spans="1:8" s="71" customFormat="1" ht="12" customHeight="1" thickBot="1" x14ac:dyDescent="0.25">
      <c r="A78" s="86" t="s">
        <v>115</v>
      </c>
      <c r="B78" s="229" t="s">
        <v>385</v>
      </c>
      <c r="C78" s="80" t="s">
        <v>116</v>
      </c>
      <c r="D78" s="52">
        <f>SUM(D79:D82)</f>
        <v>0</v>
      </c>
      <c r="E78" s="52">
        <v>0</v>
      </c>
      <c r="F78" s="52">
        <f t="shared" si="12"/>
        <v>0</v>
      </c>
      <c r="G78" s="52">
        <v>0</v>
      </c>
      <c r="H78" s="52"/>
    </row>
    <row r="79" spans="1:8" s="71" customFormat="1" ht="12" customHeight="1" x14ac:dyDescent="0.2">
      <c r="A79" s="88" t="s">
        <v>590</v>
      </c>
      <c r="B79" s="230" t="s">
        <v>386</v>
      </c>
      <c r="C79" s="73" t="s">
        <v>632</v>
      </c>
      <c r="D79" s="83"/>
      <c r="E79" s="83">
        <v>0</v>
      </c>
      <c r="F79" s="83">
        <f t="shared" si="12"/>
        <v>0</v>
      </c>
      <c r="G79" s="83">
        <v>0</v>
      </c>
      <c r="H79" s="83"/>
    </row>
    <row r="80" spans="1:8" s="71" customFormat="1" ht="12" customHeight="1" x14ac:dyDescent="0.2">
      <c r="A80" s="89" t="s">
        <v>591</v>
      </c>
      <c r="B80" s="230" t="s">
        <v>387</v>
      </c>
      <c r="C80" s="76" t="s">
        <v>633</v>
      </c>
      <c r="D80" s="83"/>
      <c r="E80" s="83">
        <v>0</v>
      </c>
      <c r="F80" s="83">
        <f t="shared" si="12"/>
        <v>0</v>
      </c>
      <c r="G80" s="83">
        <v>0</v>
      </c>
      <c r="H80" s="83"/>
    </row>
    <row r="81" spans="1:8" s="71" customFormat="1" ht="12" customHeight="1" x14ac:dyDescent="0.2">
      <c r="A81" s="89" t="s">
        <v>592</v>
      </c>
      <c r="B81" s="230" t="s">
        <v>388</v>
      </c>
      <c r="C81" s="76" t="s">
        <v>634</v>
      </c>
      <c r="D81" s="83"/>
      <c r="E81" s="83">
        <v>0</v>
      </c>
      <c r="F81" s="83">
        <f t="shared" si="12"/>
        <v>0</v>
      </c>
      <c r="G81" s="83">
        <v>0</v>
      </c>
      <c r="H81" s="83"/>
    </row>
    <row r="82" spans="1:8" s="71" customFormat="1" ht="13.5" thickBot="1" x14ac:dyDescent="0.25">
      <c r="A82" s="90" t="s">
        <v>593</v>
      </c>
      <c r="B82" s="230" t="s">
        <v>389</v>
      </c>
      <c r="C82" s="79" t="s">
        <v>635</v>
      </c>
      <c r="D82" s="83"/>
      <c r="E82" s="83">
        <v>0</v>
      </c>
      <c r="F82" s="83">
        <f t="shared" si="12"/>
        <v>0</v>
      </c>
      <c r="G82" s="83">
        <v>0</v>
      </c>
      <c r="H82" s="83"/>
    </row>
    <row r="83" spans="1:8" s="71" customFormat="1" ht="13.5" customHeight="1" thickBot="1" x14ac:dyDescent="0.25">
      <c r="A83" s="86" t="s">
        <v>119</v>
      </c>
      <c r="B83" s="229" t="s">
        <v>390</v>
      </c>
      <c r="C83" s="80" t="s">
        <v>120</v>
      </c>
      <c r="D83" s="91"/>
      <c r="E83" s="91">
        <v>0</v>
      </c>
      <c r="F83" s="91">
        <f t="shared" si="12"/>
        <v>0</v>
      </c>
      <c r="G83" s="91">
        <v>0</v>
      </c>
      <c r="H83" s="91"/>
    </row>
    <row r="84" spans="1:8" s="71" customFormat="1" ht="13.5" customHeight="1" thickBot="1" x14ac:dyDescent="0.25">
      <c r="A84" s="523" t="s">
        <v>182</v>
      </c>
      <c r="B84" s="229"/>
      <c r="C84" s="80" t="s">
        <v>657</v>
      </c>
      <c r="D84" s="91"/>
      <c r="E84" s="91">
        <v>0</v>
      </c>
      <c r="F84" s="91">
        <f t="shared" si="12"/>
        <v>0</v>
      </c>
      <c r="G84" s="91">
        <v>0</v>
      </c>
      <c r="H84" s="91"/>
    </row>
    <row r="85" spans="1:8" s="71" customFormat="1" ht="15.75" customHeight="1" thickBot="1" x14ac:dyDescent="0.25">
      <c r="A85" s="523" t="s">
        <v>185</v>
      </c>
      <c r="B85" s="229" t="s">
        <v>370</v>
      </c>
      <c r="C85" s="92" t="s">
        <v>122</v>
      </c>
      <c r="D85" s="59">
        <f>+D62+D66+D71+D74+D78+D83</f>
        <v>1471015811.9999998</v>
      </c>
      <c r="E85" s="59">
        <f t="shared" ref="E85:H85" si="13">+E62+E66+E71+E74+E78+E83</f>
        <v>1654015812</v>
      </c>
      <c r="F85" s="59">
        <f t="shared" si="13"/>
        <v>0</v>
      </c>
      <c r="G85" s="59">
        <f t="shared" si="13"/>
        <v>1654015812</v>
      </c>
      <c r="H85" s="59">
        <f t="shared" si="13"/>
        <v>0</v>
      </c>
    </row>
    <row r="86" spans="1:8" s="71" customFormat="1" ht="16.5" customHeight="1" thickBot="1" x14ac:dyDescent="0.25">
      <c r="A86" s="523" t="s">
        <v>188</v>
      </c>
      <c r="B86" s="233"/>
      <c r="C86" s="93" t="s">
        <v>124</v>
      </c>
      <c r="D86" s="59">
        <f>+D61+D85</f>
        <v>3888535914</v>
      </c>
      <c r="E86" s="59">
        <f t="shared" ref="E86:H86" si="14">+E61+E85</f>
        <v>4134099492</v>
      </c>
      <c r="F86" s="59">
        <f t="shared" si="14"/>
        <v>2204477</v>
      </c>
      <c r="G86" s="59">
        <f t="shared" si="14"/>
        <v>4136303969</v>
      </c>
      <c r="H86" s="59">
        <f t="shared" si="14"/>
        <v>0</v>
      </c>
    </row>
    <row r="87" spans="1:8" s="71" customFormat="1" x14ac:dyDescent="0.2">
      <c r="A87" s="116"/>
      <c r="B87" s="94"/>
      <c r="C87" s="117"/>
      <c r="D87" s="118"/>
      <c r="E87" s="118"/>
      <c r="F87" s="118"/>
      <c r="G87" s="118"/>
      <c r="H87" s="118"/>
    </row>
    <row r="88" spans="1:8" ht="16.5" customHeight="1" x14ac:dyDescent="0.25">
      <c r="A88" s="835" t="s">
        <v>125</v>
      </c>
      <c r="B88" s="835"/>
      <c r="C88" s="835"/>
      <c r="D88" s="835"/>
      <c r="E88" s="552"/>
      <c r="F88" s="552"/>
      <c r="G88" s="60"/>
      <c r="H88" s="60"/>
    </row>
    <row r="89" spans="1:8" ht="16.5" customHeight="1" thickBot="1" x14ac:dyDescent="0.3">
      <c r="A89" s="836" t="s">
        <v>126</v>
      </c>
      <c r="B89" s="836"/>
      <c r="C89" s="836"/>
      <c r="D89" s="61"/>
      <c r="E89" s="61"/>
      <c r="F89" s="61"/>
      <c r="G89" s="61"/>
      <c r="H89" s="61"/>
    </row>
    <row r="90" spans="1:8" ht="60.75" thickBot="1" x14ac:dyDescent="0.3">
      <c r="A90" s="62" t="s">
        <v>4</v>
      </c>
      <c r="B90" s="173" t="s">
        <v>295</v>
      </c>
      <c r="C90" s="63" t="s">
        <v>127</v>
      </c>
      <c r="D90" s="551" t="s">
        <v>695</v>
      </c>
      <c r="E90" s="64" t="s">
        <v>1379</v>
      </c>
      <c r="F90" s="551" t="s">
        <v>724</v>
      </c>
      <c r="G90" s="64" t="s">
        <v>725</v>
      </c>
      <c r="H90" s="64" t="s">
        <v>1334</v>
      </c>
    </row>
    <row r="91" spans="1:8" s="68" customFormat="1" ht="12" customHeight="1" thickBot="1" x14ac:dyDescent="0.25">
      <c r="A91" s="51">
        <v>1</v>
      </c>
      <c r="B91" s="51">
        <v>2</v>
      </c>
      <c r="C91" s="95">
        <v>2</v>
      </c>
      <c r="D91" s="96">
        <v>3</v>
      </c>
      <c r="E91" s="96">
        <v>3</v>
      </c>
      <c r="F91" s="96">
        <v>3</v>
      </c>
      <c r="G91" s="96">
        <v>3</v>
      </c>
      <c r="H91" s="96">
        <v>6</v>
      </c>
    </row>
    <row r="92" spans="1:8" ht="12" customHeight="1" thickBot="1" x14ac:dyDescent="0.3">
      <c r="A92" s="97" t="s">
        <v>6</v>
      </c>
      <c r="B92" s="234"/>
      <c r="C92" s="98" t="s">
        <v>128</v>
      </c>
      <c r="D92" s="99">
        <f>SUM(D93:D97)</f>
        <v>558879199</v>
      </c>
      <c r="E92" s="99">
        <f t="shared" ref="E92:H92" si="15">SUM(E93:E97)</f>
        <v>587038854</v>
      </c>
      <c r="F92" s="99">
        <f t="shared" si="15"/>
        <v>15772658</v>
      </c>
      <c r="G92" s="99">
        <f t="shared" si="15"/>
        <v>602811512</v>
      </c>
      <c r="H92" s="99">
        <f t="shared" si="15"/>
        <v>0</v>
      </c>
    </row>
    <row r="93" spans="1:8" ht="12" customHeight="1" x14ac:dyDescent="0.25">
      <c r="A93" s="100" t="s">
        <v>8</v>
      </c>
      <c r="B93" s="235" t="s">
        <v>296</v>
      </c>
      <c r="C93" s="101" t="s">
        <v>129</v>
      </c>
      <c r="D93" s="102">
        <v>34501000</v>
      </c>
      <c r="E93" s="102">
        <v>40882907</v>
      </c>
      <c r="F93" s="102">
        <f t="shared" ref="F93:F133" si="16">G93-E93</f>
        <v>6563739</v>
      </c>
      <c r="G93" s="102">
        <v>47446646</v>
      </c>
      <c r="H93" s="102"/>
    </row>
    <row r="94" spans="1:8" ht="12" customHeight="1" x14ac:dyDescent="0.25">
      <c r="A94" s="75" t="s">
        <v>10</v>
      </c>
      <c r="B94" s="231" t="s">
        <v>297</v>
      </c>
      <c r="C94" s="15" t="s">
        <v>130</v>
      </c>
      <c r="D94" s="77">
        <v>7023000</v>
      </c>
      <c r="E94" s="77">
        <v>7877192</v>
      </c>
      <c r="F94" s="77">
        <f t="shared" si="16"/>
        <v>1023494</v>
      </c>
      <c r="G94" s="77">
        <v>8900686</v>
      </c>
      <c r="H94" s="77"/>
    </row>
    <row r="95" spans="1:8" ht="12" customHeight="1" x14ac:dyDescent="0.25">
      <c r="A95" s="75" t="s">
        <v>12</v>
      </c>
      <c r="B95" s="231" t="s">
        <v>298</v>
      </c>
      <c r="C95" s="15" t="s">
        <v>131</v>
      </c>
      <c r="D95" s="81">
        <v>350040000</v>
      </c>
      <c r="E95" s="81">
        <v>358729211</v>
      </c>
      <c r="F95" s="81">
        <f t="shared" si="16"/>
        <v>7385425</v>
      </c>
      <c r="G95" s="81">
        <v>366114636</v>
      </c>
      <c r="H95" s="81"/>
    </row>
    <row r="96" spans="1:8" ht="12" customHeight="1" x14ac:dyDescent="0.25">
      <c r="A96" s="75" t="s">
        <v>13</v>
      </c>
      <c r="B96" s="231" t="s">
        <v>299</v>
      </c>
      <c r="C96" s="103" t="s">
        <v>132</v>
      </c>
      <c r="D96" s="81">
        <v>14759000</v>
      </c>
      <c r="E96" s="81">
        <v>14759000</v>
      </c>
      <c r="F96" s="81">
        <f t="shared" si="16"/>
        <v>0</v>
      </c>
      <c r="G96" s="81">
        <v>14759000</v>
      </c>
      <c r="H96" s="81"/>
    </row>
    <row r="97" spans="1:8" ht="12" customHeight="1" thickBot="1" x14ac:dyDescent="0.3">
      <c r="A97" s="75" t="s">
        <v>133</v>
      </c>
      <c r="B97" s="238" t="s">
        <v>300</v>
      </c>
      <c r="C97" s="104" t="s">
        <v>134</v>
      </c>
      <c r="D97" s="81">
        <v>152556199</v>
      </c>
      <c r="E97" s="81">
        <v>164790544</v>
      </c>
      <c r="F97" s="81">
        <f t="shared" si="16"/>
        <v>800000</v>
      </c>
      <c r="G97" s="81">
        <v>165590544</v>
      </c>
      <c r="H97" s="81"/>
    </row>
    <row r="98" spans="1:8" ht="12" customHeight="1" thickBot="1" x14ac:dyDescent="0.3">
      <c r="A98" s="69" t="s">
        <v>17</v>
      </c>
      <c r="B98" s="229" t="s">
        <v>304</v>
      </c>
      <c r="C98" s="20" t="s">
        <v>636</v>
      </c>
      <c r="D98" s="52">
        <f>+D99+D101+D100</f>
        <v>297125715</v>
      </c>
      <c r="E98" s="52">
        <f t="shared" ref="E98:H98" si="17">+E99+E101+E100</f>
        <v>290611468</v>
      </c>
      <c r="F98" s="52">
        <f t="shared" si="17"/>
        <v>-4945784</v>
      </c>
      <c r="G98" s="52">
        <f t="shared" si="17"/>
        <v>285665684</v>
      </c>
      <c r="H98" s="52">
        <f t="shared" si="17"/>
        <v>0</v>
      </c>
    </row>
    <row r="99" spans="1:8" ht="12" customHeight="1" x14ac:dyDescent="0.25">
      <c r="A99" s="72" t="s">
        <v>400</v>
      </c>
      <c r="B99" s="230" t="s">
        <v>304</v>
      </c>
      <c r="C99" s="18" t="s">
        <v>140</v>
      </c>
      <c r="D99" s="74"/>
      <c r="E99" s="74">
        <v>0</v>
      </c>
      <c r="F99" s="74">
        <f t="shared" si="16"/>
        <v>0</v>
      </c>
      <c r="G99" s="74">
        <v>0</v>
      </c>
      <c r="H99" s="74"/>
    </row>
    <row r="100" spans="1:8" ht="12" customHeight="1" x14ac:dyDescent="0.25">
      <c r="A100" s="72" t="s">
        <v>401</v>
      </c>
      <c r="B100" s="236" t="s">
        <v>304</v>
      </c>
      <c r="C100" s="270" t="s">
        <v>597</v>
      </c>
      <c r="D100" s="224">
        <v>289125715</v>
      </c>
      <c r="E100" s="224">
        <v>282611468</v>
      </c>
      <c r="F100" s="224">
        <f t="shared" si="16"/>
        <v>-4945784</v>
      </c>
      <c r="G100" s="224">
        <v>277665684</v>
      </c>
      <c r="H100" s="224"/>
    </row>
    <row r="101" spans="1:8" ht="12" customHeight="1" thickBot="1" x14ac:dyDescent="0.3">
      <c r="A101" s="72" t="s">
        <v>402</v>
      </c>
      <c r="B101" s="232" t="s">
        <v>304</v>
      </c>
      <c r="C101" s="107" t="s">
        <v>596</v>
      </c>
      <c r="D101" s="81">
        <v>8000000</v>
      </c>
      <c r="E101" s="81">
        <v>8000000</v>
      </c>
      <c r="F101" s="81">
        <f t="shared" si="16"/>
        <v>0</v>
      </c>
      <c r="G101" s="81">
        <v>8000000</v>
      </c>
      <c r="H101" s="81"/>
    </row>
    <row r="102" spans="1:8" ht="12" customHeight="1" thickBot="1" x14ac:dyDescent="0.3">
      <c r="A102" s="69" t="s">
        <v>29</v>
      </c>
      <c r="B102" s="229"/>
      <c r="C102" s="106" t="s">
        <v>639</v>
      </c>
      <c r="D102" s="52">
        <f>+D103+D105+D107</f>
        <v>3021886000</v>
      </c>
      <c r="E102" s="52">
        <f t="shared" ref="E102:H102" si="18">+E103+E105+E107</f>
        <v>3245804170</v>
      </c>
      <c r="F102" s="52">
        <f t="shared" si="18"/>
        <v>-8622397</v>
      </c>
      <c r="G102" s="52">
        <f t="shared" si="18"/>
        <v>3237181773</v>
      </c>
      <c r="H102" s="52">
        <f t="shared" si="18"/>
        <v>0</v>
      </c>
    </row>
    <row r="103" spans="1:8" ht="12" customHeight="1" x14ac:dyDescent="0.25">
      <c r="A103" s="72" t="s">
        <v>605</v>
      </c>
      <c r="B103" s="230" t="s">
        <v>301</v>
      </c>
      <c r="C103" s="15" t="s">
        <v>135</v>
      </c>
      <c r="D103" s="74">
        <v>2020677000</v>
      </c>
      <c r="E103" s="74">
        <v>2313454251</v>
      </c>
      <c r="F103" s="74">
        <f t="shared" si="16"/>
        <v>-354670</v>
      </c>
      <c r="G103" s="74">
        <v>2313099581</v>
      </c>
      <c r="H103" s="74"/>
    </row>
    <row r="104" spans="1:8" ht="12" customHeight="1" x14ac:dyDescent="0.25">
      <c r="A104" s="72" t="s">
        <v>606</v>
      </c>
      <c r="B104" s="239" t="s">
        <v>301</v>
      </c>
      <c r="C104" s="107" t="s">
        <v>136</v>
      </c>
      <c r="D104" s="74">
        <v>1993262000</v>
      </c>
      <c r="E104" s="74">
        <v>1993262000</v>
      </c>
      <c r="F104" s="74">
        <f t="shared" si="16"/>
        <v>0</v>
      </c>
      <c r="G104" s="74">
        <v>1993262000</v>
      </c>
      <c r="H104" s="74"/>
    </row>
    <row r="105" spans="1:8" ht="12" customHeight="1" x14ac:dyDescent="0.25">
      <c r="A105" s="72" t="s">
        <v>607</v>
      </c>
      <c r="B105" s="239" t="s">
        <v>302</v>
      </c>
      <c r="C105" s="107" t="s">
        <v>137</v>
      </c>
      <c r="D105" s="77">
        <v>997209000</v>
      </c>
      <c r="E105" s="77">
        <v>928349919</v>
      </c>
      <c r="F105" s="77">
        <f t="shared" si="16"/>
        <v>-8267727</v>
      </c>
      <c r="G105" s="77">
        <v>920082192</v>
      </c>
      <c r="H105" s="77"/>
    </row>
    <row r="106" spans="1:8" ht="12" customHeight="1" x14ac:dyDescent="0.25">
      <c r="A106" s="72" t="s">
        <v>637</v>
      </c>
      <c r="B106" s="239" t="s">
        <v>302</v>
      </c>
      <c r="C106" s="107" t="s">
        <v>138</v>
      </c>
      <c r="D106" s="55">
        <v>719852000</v>
      </c>
      <c r="E106" s="55">
        <v>719852000</v>
      </c>
      <c r="F106" s="55">
        <f t="shared" si="16"/>
        <v>0</v>
      </c>
      <c r="G106" s="55">
        <v>719852000</v>
      </c>
      <c r="H106" s="55"/>
    </row>
    <row r="107" spans="1:8" ht="12" customHeight="1" thickBot="1" x14ac:dyDescent="0.3">
      <c r="A107" s="72" t="s">
        <v>638</v>
      </c>
      <c r="B107" s="236" t="s">
        <v>303</v>
      </c>
      <c r="C107" s="108" t="s">
        <v>139</v>
      </c>
      <c r="D107" s="55">
        <v>4000000</v>
      </c>
      <c r="E107" s="55">
        <v>4000000</v>
      </c>
      <c r="F107" s="55">
        <f t="shared" si="16"/>
        <v>0</v>
      </c>
      <c r="G107" s="55">
        <v>4000000</v>
      </c>
      <c r="H107" s="55"/>
    </row>
    <row r="108" spans="1:8" ht="12" customHeight="1" thickBot="1" x14ac:dyDescent="0.3">
      <c r="A108" s="69" t="s">
        <v>141</v>
      </c>
      <c r="B108" s="229"/>
      <c r="C108" s="20" t="s">
        <v>142</v>
      </c>
      <c r="D108" s="52">
        <f>+D92+D102+D98</f>
        <v>3877890914</v>
      </c>
      <c r="E108" s="52">
        <f t="shared" ref="E108:H108" si="19">+E92+E102+E98</f>
        <v>4123454492</v>
      </c>
      <c r="F108" s="52">
        <f t="shared" si="19"/>
        <v>2204477</v>
      </c>
      <c r="G108" s="52">
        <f t="shared" si="19"/>
        <v>4125658969</v>
      </c>
      <c r="H108" s="52">
        <f t="shared" si="19"/>
        <v>0</v>
      </c>
    </row>
    <row r="109" spans="1:8" ht="12" customHeight="1" thickBot="1" x14ac:dyDescent="0.3">
      <c r="A109" s="69" t="s">
        <v>43</v>
      </c>
      <c r="B109" s="229"/>
      <c r="C109" s="20" t="s">
        <v>143</v>
      </c>
      <c r="D109" s="52">
        <f>+D110+D111+D112</f>
        <v>10645000</v>
      </c>
      <c r="E109" s="52">
        <f t="shared" ref="E109:H109" si="20">+E110+E111+E112</f>
        <v>10645000</v>
      </c>
      <c r="F109" s="52">
        <f t="shared" si="20"/>
        <v>0</v>
      </c>
      <c r="G109" s="52">
        <f t="shared" si="20"/>
        <v>10645000</v>
      </c>
      <c r="H109" s="52">
        <f t="shared" si="20"/>
        <v>0</v>
      </c>
    </row>
    <row r="110" spans="1:8" ht="12" customHeight="1" x14ac:dyDescent="0.25">
      <c r="A110" s="72" t="s">
        <v>45</v>
      </c>
      <c r="B110" s="230" t="s">
        <v>305</v>
      </c>
      <c r="C110" s="18" t="s">
        <v>144</v>
      </c>
      <c r="D110" s="55">
        <v>10645000</v>
      </c>
      <c r="E110" s="55">
        <v>10645000</v>
      </c>
      <c r="F110" s="55">
        <f t="shared" si="16"/>
        <v>0</v>
      </c>
      <c r="G110" s="55">
        <v>10645000</v>
      </c>
      <c r="H110" s="55"/>
    </row>
    <row r="111" spans="1:8" ht="12" customHeight="1" x14ac:dyDescent="0.25">
      <c r="A111" s="72" t="s">
        <v>47</v>
      </c>
      <c r="B111" s="230" t="s">
        <v>306</v>
      </c>
      <c r="C111" s="18" t="s">
        <v>145</v>
      </c>
      <c r="D111" s="55"/>
      <c r="E111" s="55">
        <v>0</v>
      </c>
      <c r="F111" s="55">
        <f t="shared" si="16"/>
        <v>0</v>
      </c>
      <c r="G111" s="55">
        <v>0</v>
      </c>
      <c r="H111" s="55"/>
    </row>
    <row r="112" spans="1:8" ht="12" customHeight="1" thickBot="1" x14ac:dyDescent="0.3">
      <c r="A112" s="105" t="s">
        <v>49</v>
      </c>
      <c r="B112" s="236" t="s">
        <v>307</v>
      </c>
      <c r="C112" s="58" t="s">
        <v>146</v>
      </c>
      <c r="D112" s="55"/>
      <c r="E112" s="55">
        <v>0</v>
      </c>
      <c r="F112" s="55">
        <f t="shared" si="16"/>
        <v>0</v>
      </c>
      <c r="G112" s="55">
        <v>0</v>
      </c>
      <c r="H112" s="55"/>
    </row>
    <row r="113" spans="1:8" ht="12" customHeight="1" thickBot="1" x14ac:dyDescent="0.3">
      <c r="A113" s="69" t="s">
        <v>65</v>
      </c>
      <c r="B113" s="229" t="s">
        <v>308</v>
      </c>
      <c r="C113" s="20" t="s">
        <v>147</v>
      </c>
      <c r="D113" s="52">
        <f>+D114+D117+D118+D119</f>
        <v>0</v>
      </c>
      <c r="E113" s="52">
        <v>0</v>
      </c>
      <c r="F113" s="52">
        <f t="shared" si="16"/>
        <v>0</v>
      </c>
      <c r="G113" s="52">
        <v>0</v>
      </c>
      <c r="H113" s="52"/>
    </row>
    <row r="114" spans="1:8" ht="12" customHeight="1" x14ac:dyDescent="0.25">
      <c r="A114" s="72" t="s">
        <v>411</v>
      </c>
      <c r="B114" s="230" t="s">
        <v>309</v>
      </c>
      <c r="C114" s="18" t="s">
        <v>640</v>
      </c>
      <c r="D114" s="55"/>
      <c r="E114" s="55">
        <v>0</v>
      </c>
      <c r="F114" s="55">
        <f t="shared" si="16"/>
        <v>0</v>
      </c>
      <c r="G114" s="55">
        <v>0</v>
      </c>
      <c r="H114" s="55"/>
    </row>
    <row r="115" spans="1:8" ht="12" customHeight="1" x14ac:dyDescent="0.25">
      <c r="A115" s="72" t="s">
        <v>412</v>
      </c>
      <c r="B115" s="230"/>
      <c r="C115" s="18" t="s">
        <v>641</v>
      </c>
      <c r="D115" s="55"/>
      <c r="E115" s="55">
        <v>0</v>
      </c>
      <c r="F115" s="55">
        <f t="shared" si="16"/>
        <v>0</v>
      </c>
      <c r="G115" s="55">
        <v>0</v>
      </c>
      <c r="H115" s="55"/>
    </row>
    <row r="116" spans="1:8" ht="12" customHeight="1" x14ac:dyDescent="0.25">
      <c r="A116" s="72" t="s">
        <v>413</v>
      </c>
      <c r="B116" s="230"/>
      <c r="C116" s="18" t="s">
        <v>642</v>
      </c>
      <c r="D116" s="55"/>
      <c r="E116" s="55">
        <v>0</v>
      </c>
      <c r="F116" s="55">
        <f t="shared" si="16"/>
        <v>0</v>
      </c>
      <c r="G116" s="55">
        <v>0</v>
      </c>
      <c r="H116" s="55"/>
    </row>
    <row r="117" spans="1:8" ht="12" customHeight="1" x14ac:dyDescent="0.25">
      <c r="A117" s="72" t="s">
        <v>414</v>
      </c>
      <c r="B117" s="230" t="s">
        <v>310</v>
      </c>
      <c r="C117" s="18" t="s">
        <v>643</v>
      </c>
      <c r="D117" s="55"/>
      <c r="E117" s="55">
        <v>0</v>
      </c>
      <c r="F117" s="55">
        <f t="shared" si="16"/>
        <v>0</v>
      </c>
      <c r="G117" s="55">
        <v>0</v>
      </c>
      <c r="H117" s="55"/>
    </row>
    <row r="118" spans="1:8" ht="12" customHeight="1" x14ac:dyDescent="0.25">
      <c r="A118" s="72" t="s">
        <v>598</v>
      </c>
      <c r="B118" s="230" t="s">
        <v>311</v>
      </c>
      <c r="C118" s="18" t="s">
        <v>644</v>
      </c>
      <c r="D118" s="55"/>
      <c r="E118" s="55">
        <v>0</v>
      </c>
      <c r="F118" s="55">
        <f t="shared" si="16"/>
        <v>0</v>
      </c>
      <c r="G118" s="55">
        <v>0</v>
      </c>
      <c r="H118" s="55"/>
    </row>
    <row r="119" spans="1:8" ht="12" customHeight="1" thickBot="1" x14ac:dyDescent="0.3">
      <c r="A119" s="72" t="s">
        <v>646</v>
      </c>
      <c r="B119" s="236" t="s">
        <v>312</v>
      </c>
      <c r="C119" s="58" t="s">
        <v>645</v>
      </c>
      <c r="D119" s="55"/>
      <c r="E119" s="55">
        <v>0</v>
      </c>
      <c r="F119" s="55">
        <f t="shared" si="16"/>
        <v>0</v>
      </c>
      <c r="G119" s="55">
        <v>0</v>
      </c>
      <c r="H119" s="55"/>
    </row>
    <row r="120" spans="1:8" ht="12" customHeight="1" thickBot="1" x14ac:dyDescent="0.3">
      <c r="A120" s="69" t="s">
        <v>148</v>
      </c>
      <c r="B120" s="229"/>
      <c r="C120" s="20" t="s">
        <v>149</v>
      </c>
      <c r="D120" s="59">
        <f>SUM(D121:D125)</f>
        <v>0</v>
      </c>
      <c r="E120" s="59">
        <v>0</v>
      </c>
      <c r="F120" s="59">
        <f t="shared" si="16"/>
        <v>0</v>
      </c>
      <c r="G120" s="59">
        <v>0</v>
      </c>
      <c r="H120" s="59">
        <f t="shared" ref="H120" si="21">SUM(H121:H125)</f>
        <v>0</v>
      </c>
    </row>
    <row r="121" spans="1:8" ht="12" customHeight="1" x14ac:dyDescent="0.25">
      <c r="A121" s="72" t="s">
        <v>79</v>
      </c>
      <c r="B121" s="230" t="s">
        <v>313</v>
      </c>
      <c r="C121" s="18" t="s">
        <v>150</v>
      </c>
      <c r="D121" s="55"/>
      <c r="E121" s="55">
        <v>0</v>
      </c>
      <c r="F121" s="55">
        <f t="shared" si="16"/>
        <v>0</v>
      </c>
      <c r="G121" s="55">
        <v>0</v>
      </c>
      <c r="H121" s="55"/>
    </row>
    <row r="122" spans="1:8" ht="12" customHeight="1" x14ac:dyDescent="0.25">
      <c r="A122" s="72" t="s">
        <v>80</v>
      </c>
      <c r="B122" s="230" t="s">
        <v>314</v>
      </c>
      <c r="C122" s="18" t="s">
        <v>151</v>
      </c>
      <c r="D122" s="55"/>
      <c r="E122" s="55">
        <v>0</v>
      </c>
      <c r="F122" s="55">
        <f t="shared" si="16"/>
        <v>0</v>
      </c>
      <c r="G122" s="55">
        <v>0</v>
      </c>
      <c r="H122" s="55"/>
    </row>
    <row r="123" spans="1:8" ht="12" customHeight="1" x14ac:dyDescent="0.25">
      <c r="A123" s="72" t="s">
        <v>81</v>
      </c>
      <c r="B123" s="230" t="s">
        <v>315</v>
      </c>
      <c r="C123" s="18" t="s">
        <v>647</v>
      </c>
      <c r="D123" s="55"/>
      <c r="E123" s="55">
        <v>0</v>
      </c>
      <c r="F123" s="55">
        <f t="shared" si="16"/>
        <v>0</v>
      </c>
      <c r="G123" s="55">
        <v>0</v>
      </c>
      <c r="H123" s="55"/>
    </row>
    <row r="124" spans="1:8" ht="12" customHeight="1" x14ac:dyDescent="0.25">
      <c r="A124" s="72" t="s">
        <v>82</v>
      </c>
      <c r="B124" s="230" t="s">
        <v>316</v>
      </c>
      <c r="C124" s="18" t="s">
        <v>230</v>
      </c>
      <c r="D124" s="55"/>
      <c r="E124" s="55">
        <v>0</v>
      </c>
      <c r="F124" s="55">
        <f t="shared" si="16"/>
        <v>0</v>
      </c>
      <c r="G124" s="55">
        <v>0</v>
      </c>
      <c r="H124" s="55"/>
    </row>
    <row r="125" spans="1:8" ht="12" customHeight="1" thickBot="1" x14ac:dyDescent="0.3">
      <c r="A125" s="105"/>
      <c r="B125" s="236" t="s">
        <v>663</v>
      </c>
      <c r="C125" s="58" t="s">
        <v>662</v>
      </c>
      <c r="D125" s="240"/>
      <c r="E125" s="240">
        <v>0</v>
      </c>
      <c r="F125" s="240">
        <f t="shared" si="16"/>
        <v>0</v>
      </c>
      <c r="G125" s="240">
        <v>0</v>
      </c>
      <c r="H125" s="240"/>
    </row>
    <row r="126" spans="1:8" ht="12" customHeight="1" thickBot="1" x14ac:dyDescent="0.3">
      <c r="A126" s="69" t="s">
        <v>83</v>
      </c>
      <c r="B126" s="229" t="s">
        <v>317</v>
      </c>
      <c r="C126" s="20" t="s">
        <v>152</v>
      </c>
      <c r="D126" s="110">
        <f>+D127+D128+D130+D131</f>
        <v>0</v>
      </c>
      <c r="E126" s="110">
        <v>0</v>
      </c>
      <c r="F126" s="110">
        <f t="shared" si="16"/>
        <v>0</v>
      </c>
      <c r="G126" s="110">
        <v>0</v>
      </c>
      <c r="H126" s="110"/>
    </row>
    <row r="127" spans="1:8" ht="12" customHeight="1" x14ac:dyDescent="0.25">
      <c r="A127" s="72" t="s">
        <v>580</v>
      </c>
      <c r="B127" s="230" t="s">
        <v>318</v>
      </c>
      <c r="C127" s="18" t="s">
        <v>648</v>
      </c>
      <c r="D127" s="55"/>
      <c r="E127" s="55">
        <v>0</v>
      </c>
      <c r="F127" s="55">
        <f t="shared" si="16"/>
        <v>0</v>
      </c>
      <c r="G127" s="55">
        <v>0</v>
      </c>
      <c r="H127" s="55"/>
    </row>
    <row r="128" spans="1:8" ht="12" customHeight="1" x14ac:dyDescent="0.25">
      <c r="A128" s="72" t="s">
        <v>581</v>
      </c>
      <c r="B128" s="230" t="s">
        <v>319</v>
      </c>
      <c r="C128" s="18" t="s">
        <v>649</v>
      </c>
      <c r="D128" s="55"/>
      <c r="E128" s="55">
        <v>0</v>
      </c>
      <c r="F128" s="55">
        <f t="shared" si="16"/>
        <v>0</v>
      </c>
      <c r="G128" s="55">
        <v>0</v>
      </c>
      <c r="H128" s="55"/>
    </row>
    <row r="129" spans="1:11" ht="12" customHeight="1" x14ac:dyDescent="0.25">
      <c r="A129" s="72" t="s">
        <v>582</v>
      </c>
      <c r="B129" s="230" t="s">
        <v>320</v>
      </c>
      <c r="C129" s="18" t="s">
        <v>650</v>
      </c>
      <c r="D129" s="55"/>
      <c r="E129" s="55">
        <v>0</v>
      </c>
      <c r="F129" s="55">
        <f t="shared" si="16"/>
        <v>0</v>
      </c>
      <c r="G129" s="55">
        <v>0</v>
      </c>
      <c r="H129" s="55"/>
    </row>
    <row r="130" spans="1:11" ht="12" customHeight="1" x14ac:dyDescent="0.25">
      <c r="A130" s="72" t="s">
        <v>583</v>
      </c>
      <c r="B130" s="230" t="s">
        <v>321</v>
      </c>
      <c r="C130" s="18" t="s">
        <v>651</v>
      </c>
      <c r="D130" s="55"/>
      <c r="E130" s="55">
        <v>0</v>
      </c>
      <c r="F130" s="55">
        <f t="shared" si="16"/>
        <v>0</v>
      </c>
      <c r="G130" s="55">
        <v>0</v>
      </c>
      <c r="H130" s="55"/>
    </row>
    <row r="131" spans="1:11" ht="12" customHeight="1" thickBot="1" x14ac:dyDescent="0.3">
      <c r="A131" s="105" t="s">
        <v>584</v>
      </c>
      <c r="B131" s="230" t="s">
        <v>664</v>
      </c>
      <c r="C131" s="58" t="s">
        <v>652</v>
      </c>
      <c r="D131" s="109"/>
      <c r="E131" s="109">
        <v>0</v>
      </c>
      <c r="F131" s="109">
        <f t="shared" si="16"/>
        <v>0</v>
      </c>
      <c r="G131" s="109">
        <v>0</v>
      </c>
      <c r="H131" s="109"/>
    </row>
    <row r="132" spans="1:11" ht="12" customHeight="1" thickBot="1" x14ac:dyDescent="0.3">
      <c r="A132" s="521" t="s">
        <v>603</v>
      </c>
      <c r="B132" s="522" t="s">
        <v>658</v>
      </c>
      <c r="C132" s="20" t="s">
        <v>653</v>
      </c>
      <c r="D132" s="503"/>
      <c r="E132" s="503">
        <v>0</v>
      </c>
      <c r="F132" s="503">
        <f t="shared" si="16"/>
        <v>0</v>
      </c>
      <c r="G132" s="503">
        <v>0</v>
      </c>
      <c r="H132" s="503"/>
    </row>
    <row r="133" spans="1:11" ht="12" customHeight="1" thickBot="1" x14ac:dyDescent="0.3">
      <c r="A133" s="521" t="s">
        <v>604</v>
      </c>
      <c r="B133" s="522" t="s">
        <v>659</v>
      </c>
      <c r="C133" s="20" t="s">
        <v>654</v>
      </c>
      <c r="D133" s="503"/>
      <c r="E133" s="503">
        <v>0</v>
      </c>
      <c r="F133" s="503">
        <f t="shared" si="16"/>
        <v>0</v>
      </c>
      <c r="G133" s="503">
        <v>0</v>
      </c>
      <c r="H133" s="503"/>
    </row>
    <row r="134" spans="1:11" ht="15" customHeight="1" thickBot="1" x14ac:dyDescent="0.3">
      <c r="A134" s="69" t="s">
        <v>171</v>
      </c>
      <c r="B134" s="229" t="s">
        <v>660</v>
      </c>
      <c r="C134" s="20" t="s">
        <v>656</v>
      </c>
      <c r="D134" s="111">
        <f>+D109+D113+D120+D126</f>
        <v>10645000</v>
      </c>
      <c r="E134" s="111">
        <f t="shared" ref="E134:H134" si="22">+E109+E113+E120+E126</f>
        <v>10645000</v>
      </c>
      <c r="F134" s="111">
        <f t="shared" si="22"/>
        <v>0</v>
      </c>
      <c r="G134" s="111">
        <f t="shared" si="22"/>
        <v>10645000</v>
      </c>
      <c r="H134" s="111">
        <f t="shared" si="22"/>
        <v>0</v>
      </c>
      <c r="I134" s="112"/>
      <c r="J134" s="112"/>
      <c r="K134" s="112"/>
    </row>
    <row r="135" spans="1:11" s="71" customFormat="1" ht="12.95" customHeight="1" thickBot="1" x14ac:dyDescent="0.25">
      <c r="A135" s="113" t="s">
        <v>172</v>
      </c>
      <c r="B135" s="237"/>
      <c r="C135" s="114" t="s">
        <v>655</v>
      </c>
      <c r="D135" s="111">
        <f>+D108+D134</f>
        <v>3888535914</v>
      </c>
      <c r="E135" s="111">
        <f t="shared" ref="E135:H135" si="23">+E108+E134</f>
        <v>4134099492</v>
      </c>
      <c r="F135" s="111">
        <f t="shared" si="23"/>
        <v>2204477</v>
      </c>
      <c r="G135" s="111">
        <f t="shared" si="23"/>
        <v>4136303969</v>
      </c>
      <c r="H135" s="111">
        <f t="shared" si="23"/>
        <v>0</v>
      </c>
    </row>
    <row r="136" spans="1:11" ht="7.5" customHeight="1" x14ac:dyDescent="0.25"/>
    <row r="137" spans="1:11" x14ac:dyDescent="0.25">
      <c r="A137" s="837" t="s">
        <v>155</v>
      </c>
      <c r="B137" s="837"/>
      <c r="C137" s="837"/>
      <c r="D137" s="837"/>
      <c r="E137" s="553"/>
      <c r="F137" s="553"/>
      <c r="G137" s="60"/>
      <c r="H137" s="60"/>
    </row>
    <row r="138" spans="1:11" ht="15" customHeight="1" thickBot="1" x14ac:dyDescent="0.3">
      <c r="A138" s="834" t="s">
        <v>156</v>
      </c>
      <c r="B138" s="834"/>
      <c r="C138" s="834"/>
      <c r="D138" s="61"/>
      <c r="E138" s="61" t="s">
        <v>661</v>
      </c>
      <c r="F138" s="61"/>
      <c r="G138" s="61"/>
      <c r="H138" s="61"/>
    </row>
    <row r="139" spans="1:11" ht="13.5" customHeight="1" thickBot="1" x14ac:dyDescent="0.3">
      <c r="A139" s="69">
        <v>1</v>
      </c>
      <c r="B139" s="229"/>
      <c r="C139" s="106" t="s">
        <v>157</v>
      </c>
      <c r="D139" s="52">
        <f>+D61-D108</f>
        <v>-1460370812</v>
      </c>
      <c r="E139" s="52">
        <f t="shared" ref="E139:H139" si="24">+E61-E108</f>
        <v>-1643370812</v>
      </c>
      <c r="F139" s="52">
        <f t="shared" si="24"/>
        <v>0</v>
      </c>
      <c r="G139" s="52">
        <f t="shared" si="24"/>
        <v>-1643370812</v>
      </c>
      <c r="H139" s="52">
        <f t="shared" si="24"/>
        <v>0</v>
      </c>
    </row>
    <row r="140" spans="1:11" ht="27.75" customHeight="1" thickBot="1" x14ac:dyDescent="0.3">
      <c r="A140" s="69" t="s">
        <v>17</v>
      </c>
      <c r="B140" s="229"/>
      <c r="C140" s="106" t="s">
        <v>158</v>
      </c>
      <c r="D140" s="52">
        <f>+D85-D134</f>
        <v>1460370811.9999998</v>
      </c>
      <c r="E140" s="52">
        <f t="shared" ref="E140:H140" si="25">+E85-E134</f>
        <v>1643370812</v>
      </c>
      <c r="F140" s="52">
        <f t="shared" si="25"/>
        <v>0</v>
      </c>
      <c r="G140" s="52">
        <f t="shared" si="25"/>
        <v>1643370812</v>
      </c>
      <c r="H140" s="52">
        <f t="shared" si="25"/>
        <v>0</v>
      </c>
    </row>
    <row r="142" spans="1:11" x14ac:dyDescent="0.25">
      <c r="D142" s="830">
        <f>D135-D86</f>
        <v>0</v>
      </c>
      <c r="E142" s="830">
        <v>0</v>
      </c>
      <c r="F142" s="830">
        <f t="shared" ref="F142" si="26">F135-F86</f>
        <v>0</v>
      </c>
      <c r="G142" s="830">
        <f>G135-G86</f>
        <v>0</v>
      </c>
      <c r="H142" s="228"/>
    </row>
    <row r="143" spans="1:11" x14ac:dyDescent="0.25">
      <c r="D143" s="830"/>
      <c r="E143" s="830"/>
      <c r="F143" s="830">
        <f t="shared" ref="F143" si="27">F135-F86</f>
        <v>0</v>
      </c>
      <c r="G143" s="830"/>
      <c r="H143" s="22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3" fitToHeight="2" orientation="portrait" r:id="rId1"/>
  <headerFooter alignWithMargins="0">
    <oddHeader xml:space="preserve">&amp;C&amp;"Times New Roman CE,Félkövér"&amp;12BONYHÁD VÁROS ÖNKORMÁNYZATA
2018. ÉVI KÖLTSÉGVETÉS ÖNKÉNT VÁLLALT FELADATAINAK ÖSSZEVONT MÉRLEGE&amp;R&amp;"Times New Roman CE,Félkövér dőlt" 1.3. melléklet </oddHeader>
  </headerFooter>
  <rowBreaks count="2" manualBreakCount="2">
    <brk id="66" max="8" man="1"/>
    <brk id="87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144"/>
  <sheetViews>
    <sheetView view="pageBreakPreview" topLeftCell="C79" zoomScale="130" zoomScaleNormal="120" zoomScaleSheetLayoutView="130" workbookViewId="0">
      <selection activeCell="D79" sqref="D1:F1048576"/>
    </sheetView>
  </sheetViews>
  <sheetFormatPr defaultColWidth="9.140625" defaultRowHeight="15.75" x14ac:dyDescent="0.25"/>
  <cols>
    <col min="1" max="2" width="8.140625" style="60" customWidth="1"/>
    <col min="3" max="3" width="65.85546875" style="60" customWidth="1"/>
    <col min="4" max="6" width="12.5703125" style="115" hidden="1" customWidth="1"/>
    <col min="7" max="7" width="11.140625" style="115" customWidth="1"/>
    <col min="8" max="8" width="12.28515625" style="115" hidden="1" customWidth="1"/>
    <col min="9" max="16384" width="9.140625" style="60"/>
  </cols>
  <sheetData>
    <row r="1" spans="1:8" ht="15.95" customHeight="1" x14ac:dyDescent="0.25">
      <c r="A1" s="835" t="s">
        <v>2</v>
      </c>
      <c r="B1" s="835"/>
      <c r="C1" s="835"/>
      <c r="D1" s="835"/>
      <c r="E1" s="552"/>
      <c r="F1" s="552"/>
      <c r="G1" s="60"/>
      <c r="H1" s="60"/>
    </row>
    <row r="2" spans="1:8" ht="15.95" customHeight="1" thickBot="1" x14ac:dyDescent="0.3">
      <c r="A2" s="834" t="s">
        <v>3</v>
      </c>
      <c r="B2" s="834"/>
      <c r="C2" s="834"/>
      <c r="D2" s="61"/>
      <c r="E2" s="61"/>
      <c r="F2" s="61"/>
      <c r="G2" s="61"/>
      <c r="H2" s="61"/>
    </row>
    <row r="3" spans="1:8" ht="60.75" thickBot="1" x14ac:dyDescent="0.3">
      <c r="A3" s="62" t="s">
        <v>4</v>
      </c>
      <c r="B3" s="173" t="s">
        <v>295</v>
      </c>
      <c r="C3" s="63" t="s">
        <v>5</v>
      </c>
      <c r="D3" s="64" t="s">
        <v>695</v>
      </c>
      <c r="E3" s="551" t="s">
        <v>1379</v>
      </c>
      <c r="F3" s="64" t="s">
        <v>724</v>
      </c>
      <c r="G3" s="64" t="s">
        <v>725</v>
      </c>
      <c r="H3" s="64" t="s">
        <v>1334</v>
      </c>
    </row>
    <row r="4" spans="1:8" s="68" customFormat="1" ht="12" customHeight="1" thickBot="1" x14ac:dyDescent="0.25">
      <c r="A4" s="65">
        <v>1</v>
      </c>
      <c r="B4" s="65">
        <v>2</v>
      </c>
      <c r="C4" s="66">
        <v>2</v>
      </c>
      <c r="D4" s="67">
        <v>3</v>
      </c>
      <c r="E4" s="67">
        <v>3</v>
      </c>
      <c r="F4" s="67">
        <v>3</v>
      </c>
      <c r="G4" s="67">
        <v>3</v>
      </c>
      <c r="H4" s="67">
        <v>6</v>
      </c>
    </row>
    <row r="5" spans="1:8" s="71" customFormat="1" ht="12" customHeight="1" thickBot="1" x14ac:dyDescent="0.25">
      <c r="A5" s="69" t="s">
        <v>6</v>
      </c>
      <c r="B5" s="229" t="s">
        <v>322</v>
      </c>
      <c r="C5" s="70" t="s">
        <v>7</v>
      </c>
      <c r="D5" s="52">
        <f>+D6+D7+D8+D9+D10+D11</f>
        <v>0</v>
      </c>
      <c r="E5" s="52">
        <f t="shared" ref="E5:H5" si="0">+E6+E7+E8+E9+E10+E11</f>
        <v>405652</v>
      </c>
      <c r="F5" s="52">
        <f t="shared" si="0"/>
        <v>80300</v>
      </c>
      <c r="G5" s="52">
        <f t="shared" si="0"/>
        <v>485952</v>
      </c>
      <c r="H5" s="52">
        <f t="shared" si="0"/>
        <v>0</v>
      </c>
    </row>
    <row r="6" spans="1:8" s="71" customFormat="1" ht="12" customHeight="1" x14ac:dyDescent="0.2">
      <c r="A6" s="72" t="s">
        <v>8</v>
      </c>
      <c r="B6" s="230" t="s">
        <v>323</v>
      </c>
      <c r="C6" s="73" t="s">
        <v>9</v>
      </c>
      <c r="D6" s="74"/>
      <c r="E6" s="74">
        <v>0</v>
      </c>
      <c r="F6" s="74">
        <f>G6-E6</f>
        <v>0</v>
      </c>
      <c r="G6" s="74">
        <v>0</v>
      </c>
      <c r="H6" s="74"/>
    </row>
    <row r="7" spans="1:8" s="71" customFormat="1" ht="12" customHeight="1" x14ac:dyDescent="0.2">
      <c r="A7" s="75" t="s">
        <v>10</v>
      </c>
      <c r="B7" s="231" t="s">
        <v>324</v>
      </c>
      <c r="C7" s="76" t="s">
        <v>11</v>
      </c>
      <c r="D7" s="77"/>
      <c r="E7" s="77">
        <v>0</v>
      </c>
      <c r="F7" s="77">
        <f t="shared" ref="F7:F70" si="1">G7-E7</f>
        <v>0</v>
      </c>
      <c r="G7" s="77">
        <v>0</v>
      </c>
      <c r="H7" s="77"/>
    </row>
    <row r="8" spans="1:8" s="71" customFormat="1" ht="12" customHeight="1" x14ac:dyDescent="0.2">
      <c r="A8" s="75" t="s">
        <v>12</v>
      </c>
      <c r="B8" s="231" t="s">
        <v>325</v>
      </c>
      <c r="C8" s="76" t="s">
        <v>553</v>
      </c>
      <c r="D8" s="77"/>
      <c r="E8" s="77">
        <v>0</v>
      </c>
      <c r="F8" s="77">
        <f t="shared" si="1"/>
        <v>0</v>
      </c>
      <c r="G8" s="77">
        <v>0</v>
      </c>
      <c r="H8" s="77"/>
    </row>
    <row r="9" spans="1:8" s="71" customFormat="1" ht="12" customHeight="1" x14ac:dyDescent="0.2">
      <c r="A9" s="75" t="s">
        <v>13</v>
      </c>
      <c r="B9" s="231" t="s">
        <v>326</v>
      </c>
      <c r="C9" s="76" t="s">
        <v>14</v>
      </c>
      <c r="D9" s="77"/>
      <c r="E9" s="77">
        <v>0</v>
      </c>
      <c r="F9" s="77">
        <f t="shared" si="1"/>
        <v>0</v>
      </c>
      <c r="G9" s="77">
        <v>0</v>
      </c>
      <c r="H9" s="77"/>
    </row>
    <row r="10" spans="1:8" s="71" customFormat="1" ht="12" customHeight="1" x14ac:dyDescent="0.2">
      <c r="A10" s="75" t="s">
        <v>15</v>
      </c>
      <c r="B10" s="231" t="s">
        <v>327</v>
      </c>
      <c r="C10" s="76" t="s">
        <v>554</v>
      </c>
      <c r="D10" s="77"/>
      <c r="E10" s="77">
        <v>405652</v>
      </c>
      <c r="F10" s="77">
        <f t="shared" si="1"/>
        <v>80300</v>
      </c>
      <c r="G10" s="77">
        <v>485952</v>
      </c>
      <c r="H10" s="77"/>
    </row>
    <row r="11" spans="1:8" s="71" customFormat="1" ht="12" customHeight="1" thickBot="1" x14ac:dyDescent="0.25">
      <c r="A11" s="78" t="s">
        <v>16</v>
      </c>
      <c r="B11" s="232" t="s">
        <v>328</v>
      </c>
      <c r="C11" s="79" t="s">
        <v>555</v>
      </c>
      <c r="D11" s="77"/>
      <c r="E11" s="77">
        <v>0</v>
      </c>
      <c r="F11" s="77">
        <f t="shared" si="1"/>
        <v>0</v>
      </c>
      <c r="G11" s="77">
        <v>0</v>
      </c>
      <c r="H11" s="77"/>
    </row>
    <row r="12" spans="1:8" s="71" customFormat="1" ht="12" customHeight="1" thickBot="1" x14ac:dyDescent="0.25">
      <c r="A12" s="69" t="s">
        <v>17</v>
      </c>
      <c r="B12" s="229"/>
      <c r="C12" s="80" t="s">
        <v>18</v>
      </c>
      <c r="D12" s="52">
        <f>+D13+D14+D15+D16+D17</f>
        <v>0</v>
      </c>
      <c r="E12" s="52">
        <f t="shared" ref="E12:H12" si="2">+E13+E14+E15+E16+E17</f>
        <v>7295737</v>
      </c>
      <c r="F12" s="52">
        <f t="shared" si="2"/>
        <v>0</v>
      </c>
      <c r="G12" s="52">
        <f t="shared" si="2"/>
        <v>7295737</v>
      </c>
      <c r="H12" s="52">
        <f t="shared" si="2"/>
        <v>0</v>
      </c>
    </row>
    <row r="13" spans="1:8" s="71" customFormat="1" ht="12" customHeight="1" x14ac:dyDescent="0.2">
      <c r="A13" s="72" t="s">
        <v>19</v>
      </c>
      <c r="B13" s="230" t="s">
        <v>329</v>
      </c>
      <c r="C13" s="73" t="s">
        <v>20</v>
      </c>
      <c r="D13" s="74"/>
      <c r="E13" s="74">
        <v>0</v>
      </c>
      <c r="F13" s="74">
        <f t="shared" si="1"/>
        <v>0</v>
      </c>
      <c r="G13" s="74">
        <v>0</v>
      </c>
      <c r="H13" s="74"/>
    </row>
    <row r="14" spans="1:8" s="71" customFormat="1" ht="12" customHeight="1" x14ac:dyDescent="0.2">
      <c r="A14" s="75" t="s">
        <v>21</v>
      </c>
      <c r="B14" s="231" t="s">
        <v>330</v>
      </c>
      <c r="C14" s="76" t="s">
        <v>22</v>
      </c>
      <c r="D14" s="77"/>
      <c r="E14" s="77">
        <v>0</v>
      </c>
      <c r="F14" s="77">
        <f t="shared" si="1"/>
        <v>0</v>
      </c>
      <c r="G14" s="77">
        <v>0</v>
      </c>
      <c r="H14" s="77"/>
    </row>
    <row r="15" spans="1:8" s="71" customFormat="1" ht="12" customHeight="1" x14ac:dyDescent="0.2">
      <c r="A15" s="75" t="s">
        <v>23</v>
      </c>
      <c r="B15" s="231" t="s">
        <v>331</v>
      </c>
      <c r="C15" s="76" t="s">
        <v>24</v>
      </c>
      <c r="D15" s="77"/>
      <c r="E15" s="77">
        <v>0</v>
      </c>
      <c r="F15" s="77">
        <f t="shared" si="1"/>
        <v>0</v>
      </c>
      <c r="G15" s="77">
        <v>0</v>
      </c>
      <c r="H15" s="77"/>
    </row>
    <row r="16" spans="1:8" s="71" customFormat="1" ht="12" customHeight="1" x14ac:dyDescent="0.2">
      <c r="A16" s="75" t="s">
        <v>25</v>
      </c>
      <c r="B16" s="231" t="s">
        <v>332</v>
      </c>
      <c r="C16" s="76" t="s">
        <v>26</v>
      </c>
      <c r="D16" s="77"/>
      <c r="E16" s="77">
        <v>0</v>
      </c>
      <c r="F16" s="77">
        <f t="shared" si="1"/>
        <v>0</v>
      </c>
      <c r="G16" s="77">
        <v>0</v>
      </c>
      <c r="H16" s="77"/>
    </row>
    <row r="17" spans="1:8" s="71" customFormat="1" ht="12" customHeight="1" thickBot="1" x14ac:dyDescent="0.25">
      <c r="A17" s="75" t="s">
        <v>27</v>
      </c>
      <c r="B17" s="231" t="s">
        <v>333</v>
      </c>
      <c r="C17" s="76" t="s">
        <v>28</v>
      </c>
      <c r="D17" s="77"/>
      <c r="E17" s="77">
        <v>7295737</v>
      </c>
      <c r="F17" s="77">
        <f t="shared" si="1"/>
        <v>0</v>
      </c>
      <c r="G17" s="77">
        <v>7295737</v>
      </c>
      <c r="H17" s="77"/>
    </row>
    <row r="18" spans="1:8" s="71" customFormat="1" ht="12" customHeight="1" thickBot="1" x14ac:dyDescent="0.25">
      <c r="A18" s="69" t="s">
        <v>29</v>
      </c>
      <c r="B18" s="229" t="s">
        <v>334</v>
      </c>
      <c r="C18" s="70" t="s">
        <v>30</v>
      </c>
      <c r="D18" s="52">
        <f>+D19+D20+D21+D22+D23</f>
        <v>0</v>
      </c>
      <c r="E18" s="52">
        <v>0</v>
      </c>
      <c r="F18" s="52">
        <f t="shared" si="1"/>
        <v>0</v>
      </c>
      <c r="G18" s="52">
        <v>0</v>
      </c>
      <c r="H18" s="52">
        <f t="shared" ref="H18" si="3">+H19+H20+H21+H22+H23</f>
        <v>0</v>
      </c>
    </row>
    <row r="19" spans="1:8" s="71" customFormat="1" ht="12" customHeight="1" x14ac:dyDescent="0.2">
      <c r="A19" s="72" t="s">
        <v>31</v>
      </c>
      <c r="B19" s="230" t="s">
        <v>335</v>
      </c>
      <c r="C19" s="73" t="s">
        <v>32</v>
      </c>
      <c r="D19" s="74"/>
      <c r="E19" s="74">
        <v>0</v>
      </c>
      <c r="F19" s="74">
        <f t="shared" si="1"/>
        <v>0</v>
      </c>
      <c r="G19" s="74">
        <v>0</v>
      </c>
      <c r="H19" s="74"/>
    </row>
    <row r="20" spans="1:8" s="71" customFormat="1" ht="12" customHeight="1" x14ac:dyDescent="0.2">
      <c r="A20" s="75" t="s">
        <v>33</v>
      </c>
      <c r="B20" s="231" t="s">
        <v>336</v>
      </c>
      <c r="C20" s="76" t="s">
        <v>34</v>
      </c>
      <c r="D20" s="77"/>
      <c r="E20" s="77">
        <v>0</v>
      </c>
      <c r="F20" s="77">
        <f t="shared" si="1"/>
        <v>0</v>
      </c>
      <c r="G20" s="77">
        <v>0</v>
      </c>
      <c r="H20" s="77"/>
    </row>
    <row r="21" spans="1:8" s="71" customFormat="1" ht="12" customHeight="1" x14ac:dyDescent="0.2">
      <c r="A21" s="75" t="s">
        <v>35</v>
      </c>
      <c r="B21" s="231" t="s">
        <v>337</v>
      </c>
      <c r="C21" s="76" t="s">
        <v>36</v>
      </c>
      <c r="D21" s="77"/>
      <c r="E21" s="77">
        <v>0</v>
      </c>
      <c r="F21" s="77">
        <f t="shared" si="1"/>
        <v>0</v>
      </c>
      <c r="G21" s="77">
        <v>0</v>
      </c>
      <c r="H21" s="77"/>
    </row>
    <row r="22" spans="1:8" s="71" customFormat="1" ht="12" customHeight="1" x14ac:dyDescent="0.2">
      <c r="A22" s="75" t="s">
        <v>37</v>
      </c>
      <c r="B22" s="231" t="s">
        <v>338</v>
      </c>
      <c r="C22" s="76" t="s">
        <v>38</v>
      </c>
      <c r="D22" s="77"/>
      <c r="E22" s="77">
        <v>0</v>
      </c>
      <c r="F22" s="77">
        <f t="shared" si="1"/>
        <v>0</v>
      </c>
      <c r="G22" s="77">
        <v>0</v>
      </c>
      <c r="H22" s="77"/>
    </row>
    <row r="23" spans="1:8" s="71" customFormat="1" ht="12" customHeight="1" thickBot="1" x14ac:dyDescent="0.25">
      <c r="A23" s="75" t="s">
        <v>39</v>
      </c>
      <c r="B23" s="231" t="s">
        <v>339</v>
      </c>
      <c r="C23" s="76" t="s">
        <v>40</v>
      </c>
      <c r="D23" s="77"/>
      <c r="E23" s="77">
        <v>0</v>
      </c>
      <c r="F23" s="77">
        <f t="shared" si="1"/>
        <v>0</v>
      </c>
      <c r="G23" s="77">
        <v>0</v>
      </c>
      <c r="H23" s="77"/>
    </row>
    <row r="24" spans="1:8" s="71" customFormat="1" ht="12" customHeight="1" thickBot="1" x14ac:dyDescent="0.25">
      <c r="A24" s="69" t="s">
        <v>41</v>
      </c>
      <c r="B24" s="229" t="s">
        <v>340</v>
      </c>
      <c r="C24" s="70" t="s">
        <v>42</v>
      </c>
      <c r="D24" s="59">
        <f>SUM(D25:D31)</f>
        <v>72582000</v>
      </c>
      <c r="E24" s="59">
        <f t="shared" ref="E24:H24" si="4">SUM(E25:E31)</f>
        <v>72582000</v>
      </c>
      <c r="F24" s="59">
        <f t="shared" si="4"/>
        <v>0</v>
      </c>
      <c r="G24" s="59">
        <f t="shared" si="4"/>
        <v>72582000</v>
      </c>
      <c r="H24" s="59">
        <f t="shared" si="4"/>
        <v>0</v>
      </c>
    </row>
    <row r="25" spans="1:8" s="71" customFormat="1" ht="12" customHeight="1" x14ac:dyDescent="0.2">
      <c r="A25" s="72" t="s">
        <v>405</v>
      </c>
      <c r="B25" s="230" t="s">
        <v>341</v>
      </c>
      <c r="C25" s="73" t="s">
        <v>559</v>
      </c>
      <c r="D25" s="82"/>
      <c r="E25" s="82">
        <v>0</v>
      </c>
      <c r="F25" s="82">
        <f t="shared" si="1"/>
        <v>0</v>
      </c>
      <c r="G25" s="82">
        <v>0</v>
      </c>
      <c r="H25" s="82"/>
    </row>
    <row r="26" spans="1:8" s="71" customFormat="1" ht="12" customHeight="1" x14ac:dyDescent="0.2">
      <c r="A26" s="72" t="s">
        <v>406</v>
      </c>
      <c r="B26" s="230" t="s">
        <v>601</v>
      </c>
      <c r="C26" s="73" t="s">
        <v>600</v>
      </c>
      <c r="D26" s="82"/>
      <c r="E26" s="82">
        <v>0</v>
      </c>
      <c r="F26" s="82">
        <f t="shared" si="1"/>
        <v>0</v>
      </c>
      <c r="G26" s="82">
        <v>0</v>
      </c>
      <c r="H26" s="82"/>
    </row>
    <row r="27" spans="1:8" s="71" customFormat="1" ht="12" customHeight="1" x14ac:dyDescent="0.2">
      <c r="A27" s="72" t="s">
        <v>407</v>
      </c>
      <c r="B27" s="231" t="s">
        <v>556</v>
      </c>
      <c r="C27" s="76" t="s">
        <v>560</v>
      </c>
      <c r="D27" s="82">
        <v>72582000</v>
      </c>
      <c r="E27" s="82">
        <v>72582000</v>
      </c>
      <c r="F27" s="82">
        <f t="shared" si="1"/>
        <v>0</v>
      </c>
      <c r="G27" s="82">
        <v>72582000</v>
      </c>
      <c r="H27" s="82"/>
    </row>
    <row r="28" spans="1:8" s="71" customFormat="1" ht="12" customHeight="1" x14ac:dyDescent="0.2">
      <c r="A28" s="72" t="s">
        <v>408</v>
      </c>
      <c r="B28" s="231" t="s">
        <v>557</v>
      </c>
      <c r="C28" s="76" t="s">
        <v>561</v>
      </c>
      <c r="D28" s="77"/>
      <c r="E28" s="77">
        <v>0</v>
      </c>
      <c r="F28" s="77">
        <f t="shared" si="1"/>
        <v>0</v>
      </c>
      <c r="G28" s="77">
        <v>0</v>
      </c>
      <c r="H28" s="77"/>
    </row>
    <row r="29" spans="1:8" s="71" customFormat="1" ht="12" customHeight="1" x14ac:dyDescent="0.2">
      <c r="A29" s="72" t="s">
        <v>409</v>
      </c>
      <c r="B29" s="231" t="s">
        <v>342</v>
      </c>
      <c r="C29" s="76" t="s">
        <v>562</v>
      </c>
      <c r="D29" s="77"/>
      <c r="E29" s="77">
        <v>0</v>
      </c>
      <c r="F29" s="77">
        <f t="shared" si="1"/>
        <v>0</v>
      </c>
      <c r="G29" s="77">
        <v>0</v>
      </c>
      <c r="H29" s="77"/>
    </row>
    <row r="30" spans="1:8" s="71" customFormat="1" ht="12" customHeight="1" x14ac:dyDescent="0.2">
      <c r="A30" s="72" t="s">
        <v>410</v>
      </c>
      <c r="B30" s="232" t="s">
        <v>343</v>
      </c>
      <c r="C30" s="79" t="s">
        <v>563</v>
      </c>
      <c r="D30" s="77"/>
      <c r="E30" s="77">
        <v>0</v>
      </c>
      <c r="F30" s="77">
        <f t="shared" si="1"/>
        <v>0</v>
      </c>
      <c r="G30" s="77">
        <v>0</v>
      </c>
      <c r="H30" s="77"/>
    </row>
    <row r="31" spans="1:8" s="71" customFormat="1" ht="12" customHeight="1" thickBot="1" x14ac:dyDescent="0.25">
      <c r="A31" s="72" t="s">
        <v>602</v>
      </c>
      <c r="B31" s="232" t="s">
        <v>344</v>
      </c>
      <c r="C31" s="79" t="s">
        <v>558</v>
      </c>
      <c r="D31" s="81"/>
      <c r="E31" s="81">
        <v>0</v>
      </c>
      <c r="F31" s="81">
        <f t="shared" si="1"/>
        <v>0</v>
      </c>
      <c r="G31" s="81">
        <v>0</v>
      </c>
      <c r="H31" s="81"/>
    </row>
    <row r="32" spans="1:8" s="71" customFormat="1" ht="12" customHeight="1" thickBot="1" x14ac:dyDescent="0.25">
      <c r="A32" s="69" t="s">
        <v>43</v>
      </c>
      <c r="B32" s="229" t="s">
        <v>345</v>
      </c>
      <c r="C32" s="70" t="s">
        <v>44</v>
      </c>
      <c r="D32" s="52">
        <f>SUM(D33:D42)</f>
        <v>107000</v>
      </c>
      <c r="E32" s="52">
        <f t="shared" ref="E32:H32" si="5">SUM(E33:E42)</f>
        <v>107000</v>
      </c>
      <c r="F32" s="52">
        <f t="shared" si="5"/>
        <v>0</v>
      </c>
      <c r="G32" s="52">
        <f t="shared" si="5"/>
        <v>107000</v>
      </c>
      <c r="H32" s="52">
        <f t="shared" si="5"/>
        <v>0</v>
      </c>
    </row>
    <row r="33" spans="1:8" s="71" customFormat="1" ht="12" customHeight="1" x14ac:dyDescent="0.2">
      <c r="A33" s="72" t="s">
        <v>45</v>
      </c>
      <c r="B33" s="230" t="s">
        <v>346</v>
      </c>
      <c r="C33" s="73" t="s">
        <v>46</v>
      </c>
      <c r="D33" s="74"/>
      <c r="E33" s="74">
        <v>0</v>
      </c>
      <c r="F33" s="74">
        <f t="shared" si="1"/>
        <v>0</v>
      </c>
      <c r="G33" s="74">
        <v>0</v>
      </c>
      <c r="H33" s="74">
        <v>0</v>
      </c>
    </row>
    <row r="34" spans="1:8" s="71" customFormat="1" ht="12" customHeight="1" x14ac:dyDescent="0.2">
      <c r="A34" s="75" t="s">
        <v>47</v>
      </c>
      <c r="B34" s="231" t="s">
        <v>347</v>
      </c>
      <c r="C34" s="76" t="s">
        <v>48</v>
      </c>
      <c r="D34" s="77">
        <v>84000</v>
      </c>
      <c r="E34" s="77">
        <v>84000</v>
      </c>
      <c r="F34" s="77">
        <f t="shared" si="1"/>
        <v>0</v>
      </c>
      <c r="G34" s="77">
        <v>84000</v>
      </c>
      <c r="H34" s="77"/>
    </row>
    <row r="35" spans="1:8" s="71" customFormat="1" ht="12" customHeight="1" x14ac:dyDescent="0.2">
      <c r="A35" s="75" t="s">
        <v>49</v>
      </c>
      <c r="B35" s="231" t="s">
        <v>348</v>
      </c>
      <c r="C35" s="76" t="s">
        <v>50</v>
      </c>
      <c r="D35" s="77"/>
      <c r="E35" s="77">
        <v>0</v>
      </c>
      <c r="F35" s="77">
        <f t="shared" si="1"/>
        <v>0</v>
      </c>
      <c r="G35" s="77">
        <v>0</v>
      </c>
      <c r="H35" s="77">
        <v>0</v>
      </c>
    </row>
    <row r="36" spans="1:8" s="71" customFormat="1" ht="12" customHeight="1" x14ac:dyDescent="0.2">
      <c r="A36" s="75" t="s">
        <v>51</v>
      </c>
      <c r="B36" s="231" t="s">
        <v>349</v>
      </c>
      <c r="C36" s="76" t="s">
        <v>52</v>
      </c>
      <c r="D36" s="77"/>
      <c r="E36" s="77">
        <v>0</v>
      </c>
      <c r="F36" s="77">
        <f t="shared" si="1"/>
        <v>0</v>
      </c>
      <c r="G36" s="77">
        <v>0</v>
      </c>
      <c r="H36" s="77">
        <v>0</v>
      </c>
    </row>
    <row r="37" spans="1:8" s="71" customFormat="1" ht="12" customHeight="1" x14ac:dyDescent="0.2">
      <c r="A37" s="75" t="s">
        <v>53</v>
      </c>
      <c r="B37" s="231" t="s">
        <v>350</v>
      </c>
      <c r="C37" s="76" t="s">
        <v>54</v>
      </c>
      <c r="D37" s="77"/>
      <c r="E37" s="77">
        <v>0</v>
      </c>
      <c r="F37" s="77">
        <f t="shared" si="1"/>
        <v>0</v>
      </c>
      <c r="G37" s="77">
        <v>0</v>
      </c>
      <c r="H37" s="77">
        <v>0</v>
      </c>
    </row>
    <row r="38" spans="1:8" s="71" customFormat="1" ht="12" customHeight="1" x14ac:dyDescent="0.2">
      <c r="A38" s="75" t="s">
        <v>55</v>
      </c>
      <c r="B38" s="231" t="s">
        <v>351</v>
      </c>
      <c r="C38" s="76" t="s">
        <v>56</v>
      </c>
      <c r="D38" s="77">
        <v>23000</v>
      </c>
      <c r="E38" s="77">
        <v>23000</v>
      </c>
      <c r="F38" s="77">
        <f t="shared" si="1"/>
        <v>0</v>
      </c>
      <c r="G38" s="77">
        <v>23000</v>
      </c>
      <c r="H38" s="77"/>
    </row>
    <row r="39" spans="1:8" s="71" customFormat="1" ht="12" customHeight="1" x14ac:dyDescent="0.2">
      <c r="A39" s="75" t="s">
        <v>57</v>
      </c>
      <c r="B39" s="231" t="s">
        <v>352</v>
      </c>
      <c r="C39" s="76" t="s">
        <v>58</v>
      </c>
      <c r="D39" s="77"/>
      <c r="E39" s="77">
        <v>0</v>
      </c>
      <c r="F39" s="77">
        <f t="shared" si="1"/>
        <v>0</v>
      </c>
      <c r="G39" s="77">
        <v>0</v>
      </c>
      <c r="H39" s="77"/>
    </row>
    <row r="40" spans="1:8" s="71" customFormat="1" ht="12" customHeight="1" x14ac:dyDescent="0.2">
      <c r="A40" s="75" t="s">
        <v>59</v>
      </c>
      <c r="B40" s="231" t="s">
        <v>353</v>
      </c>
      <c r="C40" s="76" t="s">
        <v>60</v>
      </c>
      <c r="D40" s="77"/>
      <c r="E40" s="77">
        <v>0</v>
      </c>
      <c r="F40" s="77">
        <f t="shared" si="1"/>
        <v>0</v>
      </c>
      <c r="G40" s="77">
        <v>0</v>
      </c>
      <c r="H40" s="77"/>
    </row>
    <row r="41" spans="1:8" s="71" customFormat="1" ht="12" customHeight="1" x14ac:dyDescent="0.2">
      <c r="A41" s="75" t="s">
        <v>61</v>
      </c>
      <c r="B41" s="231" t="s">
        <v>354</v>
      </c>
      <c r="C41" s="76" t="s">
        <v>62</v>
      </c>
      <c r="D41" s="83"/>
      <c r="E41" s="83">
        <v>0</v>
      </c>
      <c r="F41" s="83">
        <f t="shared" si="1"/>
        <v>0</v>
      </c>
      <c r="G41" s="83">
        <v>0</v>
      </c>
      <c r="H41" s="83"/>
    </row>
    <row r="42" spans="1:8" s="71" customFormat="1" ht="12" customHeight="1" thickBot="1" x14ac:dyDescent="0.25">
      <c r="A42" s="78" t="s">
        <v>63</v>
      </c>
      <c r="B42" s="231" t="s">
        <v>355</v>
      </c>
      <c r="C42" s="79" t="s">
        <v>64</v>
      </c>
      <c r="D42" s="84"/>
      <c r="E42" s="84">
        <v>0</v>
      </c>
      <c r="F42" s="84">
        <f t="shared" si="1"/>
        <v>0</v>
      </c>
      <c r="G42" s="84">
        <v>0</v>
      </c>
      <c r="H42" s="84"/>
    </row>
    <row r="43" spans="1:8" s="71" customFormat="1" ht="12" customHeight="1" thickBot="1" x14ac:dyDescent="0.25">
      <c r="A43" s="69" t="s">
        <v>65</v>
      </c>
      <c r="B43" s="229" t="s">
        <v>356</v>
      </c>
      <c r="C43" s="70" t="s">
        <v>66</v>
      </c>
      <c r="D43" s="52">
        <f>SUM(D44:D48)</f>
        <v>0</v>
      </c>
      <c r="E43" s="52">
        <v>0</v>
      </c>
      <c r="F43" s="52">
        <f t="shared" si="1"/>
        <v>0</v>
      </c>
      <c r="G43" s="52">
        <v>0</v>
      </c>
      <c r="H43" s="52"/>
    </row>
    <row r="44" spans="1:8" s="71" customFormat="1" ht="12" customHeight="1" x14ac:dyDescent="0.2">
      <c r="A44" s="72" t="s">
        <v>67</v>
      </c>
      <c r="B44" s="230" t="s">
        <v>357</v>
      </c>
      <c r="C44" s="73" t="s">
        <v>68</v>
      </c>
      <c r="D44" s="85"/>
      <c r="E44" s="85">
        <v>0</v>
      </c>
      <c r="F44" s="85">
        <f t="shared" si="1"/>
        <v>0</v>
      </c>
      <c r="G44" s="85">
        <v>0</v>
      </c>
      <c r="H44" s="85"/>
    </row>
    <row r="45" spans="1:8" s="71" customFormat="1" ht="12" customHeight="1" x14ac:dyDescent="0.2">
      <c r="A45" s="75" t="s">
        <v>69</v>
      </c>
      <c r="B45" s="231" t="s">
        <v>358</v>
      </c>
      <c r="C45" s="76" t="s">
        <v>70</v>
      </c>
      <c r="D45" s="83"/>
      <c r="E45" s="83">
        <v>0</v>
      </c>
      <c r="F45" s="83">
        <f t="shared" si="1"/>
        <v>0</v>
      </c>
      <c r="G45" s="83">
        <v>0</v>
      </c>
      <c r="H45" s="83"/>
    </row>
    <row r="46" spans="1:8" s="71" customFormat="1" ht="12" customHeight="1" x14ac:dyDescent="0.2">
      <c r="A46" s="75" t="s">
        <v>71</v>
      </c>
      <c r="B46" s="231" t="s">
        <v>359</v>
      </c>
      <c r="C46" s="76" t="s">
        <v>72</v>
      </c>
      <c r="D46" s="83"/>
      <c r="E46" s="83">
        <v>0</v>
      </c>
      <c r="F46" s="83">
        <f t="shared" si="1"/>
        <v>0</v>
      </c>
      <c r="G46" s="83">
        <v>0</v>
      </c>
      <c r="H46" s="83"/>
    </row>
    <row r="47" spans="1:8" s="71" customFormat="1" ht="12" customHeight="1" x14ac:dyDescent="0.2">
      <c r="A47" s="75" t="s">
        <v>73</v>
      </c>
      <c r="B47" s="231" t="s">
        <v>360</v>
      </c>
      <c r="C47" s="76" t="s">
        <v>74</v>
      </c>
      <c r="D47" s="83"/>
      <c r="E47" s="83">
        <v>0</v>
      </c>
      <c r="F47" s="83">
        <f t="shared" si="1"/>
        <v>0</v>
      </c>
      <c r="G47" s="83">
        <v>0</v>
      </c>
      <c r="H47" s="83"/>
    </row>
    <row r="48" spans="1:8" s="71" customFormat="1" ht="12" customHeight="1" thickBot="1" x14ac:dyDescent="0.25">
      <c r="A48" s="78" t="s">
        <v>75</v>
      </c>
      <c r="B48" s="231" t="s">
        <v>361</v>
      </c>
      <c r="C48" s="79" t="s">
        <v>76</v>
      </c>
      <c r="D48" s="84"/>
      <c r="E48" s="84">
        <v>0</v>
      </c>
      <c r="F48" s="84">
        <f t="shared" si="1"/>
        <v>0</v>
      </c>
      <c r="G48" s="84">
        <v>0</v>
      </c>
      <c r="H48" s="84"/>
    </row>
    <row r="49" spans="1:8" s="71" customFormat="1" ht="12" customHeight="1" thickBot="1" x14ac:dyDescent="0.25">
      <c r="A49" s="69" t="s">
        <v>77</v>
      </c>
      <c r="B49" s="229" t="s">
        <v>362</v>
      </c>
      <c r="C49" s="70" t="s">
        <v>78</v>
      </c>
      <c r="D49" s="52">
        <f>SUM(D50:D50)</f>
        <v>0</v>
      </c>
      <c r="E49" s="52">
        <v>0</v>
      </c>
      <c r="F49" s="52">
        <f t="shared" si="1"/>
        <v>0</v>
      </c>
      <c r="G49" s="52">
        <v>0</v>
      </c>
      <c r="H49" s="52"/>
    </row>
    <row r="50" spans="1:8" s="71" customFormat="1" ht="12" customHeight="1" x14ac:dyDescent="0.2">
      <c r="A50" s="72" t="s">
        <v>568</v>
      </c>
      <c r="B50" s="230" t="s">
        <v>363</v>
      </c>
      <c r="C50" s="73" t="s">
        <v>565</v>
      </c>
      <c r="D50" s="74"/>
      <c r="E50" s="74">
        <v>0</v>
      </c>
      <c r="F50" s="74">
        <f t="shared" si="1"/>
        <v>0</v>
      </c>
      <c r="G50" s="74">
        <v>0</v>
      </c>
      <c r="H50" s="74"/>
    </row>
    <row r="51" spans="1:8" s="71" customFormat="1" ht="12" customHeight="1" x14ac:dyDescent="0.2">
      <c r="A51" s="72" t="s">
        <v>569</v>
      </c>
      <c r="B51" s="231" t="s">
        <v>364</v>
      </c>
      <c r="C51" s="76" t="s">
        <v>566</v>
      </c>
      <c r="D51" s="74"/>
      <c r="E51" s="74">
        <v>0</v>
      </c>
      <c r="F51" s="74">
        <f t="shared" si="1"/>
        <v>0</v>
      </c>
      <c r="G51" s="74">
        <v>0</v>
      </c>
      <c r="H51" s="74"/>
    </row>
    <row r="52" spans="1:8" s="71" customFormat="1" ht="13.5" customHeight="1" x14ac:dyDescent="0.2">
      <c r="A52" s="72" t="s">
        <v>570</v>
      </c>
      <c r="B52" s="231" t="s">
        <v>365</v>
      </c>
      <c r="C52" s="76" t="s">
        <v>594</v>
      </c>
      <c r="D52" s="74"/>
      <c r="E52" s="74">
        <v>0</v>
      </c>
      <c r="F52" s="74">
        <f t="shared" si="1"/>
        <v>0</v>
      </c>
      <c r="G52" s="74">
        <v>0</v>
      </c>
      <c r="H52" s="74"/>
    </row>
    <row r="53" spans="1:8" s="71" customFormat="1" ht="12" customHeight="1" x14ac:dyDescent="0.2">
      <c r="A53" s="78" t="s">
        <v>571</v>
      </c>
      <c r="B53" s="232" t="s">
        <v>567</v>
      </c>
      <c r="C53" s="79" t="s">
        <v>573</v>
      </c>
      <c r="D53" s="81"/>
      <c r="E53" s="81">
        <v>0</v>
      </c>
      <c r="F53" s="81">
        <f t="shared" si="1"/>
        <v>0</v>
      </c>
      <c r="G53" s="81">
        <v>0</v>
      </c>
      <c r="H53" s="81"/>
    </row>
    <row r="54" spans="1:8" s="71" customFormat="1" ht="12" customHeight="1" thickBot="1" x14ac:dyDescent="0.25">
      <c r="A54" s="78" t="s">
        <v>572</v>
      </c>
      <c r="B54" s="232" t="s">
        <v>564</v>
      </c>
      <c r="C54" s="79" t="s">
        <v>574</v>
      </c>
      <c r="D54" s="81"/>
      <c r="E54" s="81">
        <v>0</v>
      </c>
      <c r="F54" s="81">
        <f t="shared" si="1"/>
        <v>0</v>
      </c>
      <c r="G54" s="81">
        <v>0</v>
      </c>
      <c r="H54" s="81"/>
    </row>
    <row r="55" spans="1:8" s="71" customFormat="1" ht="12" customHeight="1" thickBot="1" x14ac:dyDescent="0.25">
      <c r="A55" s="69" t="s">
        <v>83</v>
      </c>
      <c r="B55" s="229" t="s">
        <v>366</v>
      </c>
      <c r="C55" s="80" t="s">
        <v>84</v>
      </c>
      <c r="D55" s="52">
        <f>SUM(D56:D56)</f>
        <v>0</v>
      </c>
      <c r="E55" s="52">
        <v>0</v>
      </c>
      <c r="F55" s="52">
        <f t="shared" si="1"/>
        <v>0</v>
      </c>
      <c r="G55" s="52">
        <v>0</v>
      </c>
      <c r="H55" s="52"/>
    </row>
    <row r="56" spans="1:8" s="71" customFormat="1" ht="12" customHeight="1" x14ac:dyDescent="0.2">
      <c r="A56" s="72" t="s">
        <v>580</v>
      </c>
      <c r="B56" s="230" t="s">
        <v>367</v>
      </c>
      <c r="C56" s="73" t="s">
        <v>575</v>
      </c>
      <c r="D56" s="83"/>
      <c r="E56" s="83">
        <v>0</v>
      </c>
      <c r="F56" s="83">
        <f t="shared" si="1"/>
        <v>0</v>
      </c>
      <c r="G56" s="83">
        <v>0</v>
      </c>
      <c r="H56" s="83"/>
    </row>
    <row r="57" spans="1:8" s="71" customFormat="1" ht="12" customHeight="1" x14ac:dyDescent="0.2">
      <c r="A57" s="72" t="s">
        <v>581</v>
      </c>
      <c r="B57" s="230" t="s">
        <v>368</v>
      </c>
      <c r="C57" s="76" t="s">
        <v>576</v>
      </c>
      <c r="D57" s="83"/>
      <c r="E57" s="83">
        <v>0</v>
      </c>
      <c r="F57" s="83">
        <f t="shared" si="1"/>
        <v>0</v>
      </c>
      <c r="G57" s="83">
        <v>0</v>
      </c>
      <c r="H57" s="83"/>
    </row>
    <row r="58" spans="1:8" s="71" customFormat="1" ht="11.25" customHeight="1" x14ac:dyDescent="0.2">
      <c r="A58" s="72" t="s">
        <v>582</v>
      </c>
      <c r="B58" s="230" t="s">
        <v>369</v>
      </c>
      <c r="C58" s="76" t="s">
        <v>595</v>
      </c>
      <c r="D58" s="83"/>
      <c r="E58" s="83">
        <v>0</v>
      </c>
      <c r="F58" s="83">
        <f t="shared" si="1"/>
        <v>0</v>
      </c>
      <c r="G58" s="83">
        <v>0</v>
      </c>
      <c r="H58" s="83"/>
    </row>
    <row r="59" spans="1:8" s="71" customFormat="1" ht="12" customHeight="1" x14ac:dyDescent="0.2">
      <c r="A59" s="72" t="s">
        <v>581</v>
      </c>
      <c r="B59" s="236" t="s">
        <v>578</v>
      </c>
      <c r="C59" s="79" t="s">
        <v>577</v>
      </c>
      <c r="D59" s="83"/>
      <c r="E59" s="83">
        <v>0</v>
      </c>
      <c r="F59" s="83">
        <f t="shared" si="1"/>
        <v>0</v>
      </c>
      <c r="G59" s="83">
        <v>0</v>
      </c>
      <c r="H59" s="83"/>
    </row>
    <row r="60" spans="1:8" s="71" customFormat="1" ht="12" customHeight="1" thickBot="1" x14ac:dyDescent="0.25">
      <c r="A60" s="72" t="s">
        <v>582</v>
      </c>
      <c r="B60" s="232" t="s">
        <v>585</v>
      </c>
      <c r="C60" s="79" t="s">
        <v>579</v>
      </c>
      <c r="D60" s="83"/>
      <c r="E60" s="83">
        <v>0</v>
      </c>
      <c r="F60" s="83">
        <f t="shared" si="1"/>
        <v>0</v>
      </c>
      <c r="G60" s="83">
        <v>0</v>
      </c>
      <c r="H60" s="83"/>
    </row>
    <row r="61" spans="1:8" s="71" customFormat="1" ht="12" customHeight="1" thickBot="1" x14ac:dyDescent="0.25">
      <c r="A61" s="69" t="s">
        <v>85</v>
      </c>
      <c r="B61" s="229"/>
      <c r="C61" s="70" t="s">
        <v>86</v>
      </c>
      <c r="D61" s="59">
        <f>+D5+D12+D18+D24+D32+D43+D49+D55</f>
        <v>72689000</v>
      </c>
      <c r="E61" s="59">
        <f t="shared" ref="E61:H61" si="6">+E5+E12+E18+E24+E32+E43+E49+E55</f>
        <v>80390389</v>
      </c>
      <c r="F61" s="59">
        <f t="shared" si="6"/>
        <v>80300</v>
      </c>
      <c r="G61" s="59">
        <f t="shared" si="6"/>
        <v>80470689</v>
      </c>
      <c r="H61" s="59">
        <f t="shared" si="6"/>
        <v>0</v>
      </c>
    </row>
    <row r="62" spans="1:8" s="71" customFormat="1" ht="12" customHeight="1" thickBot="1" x14ac:dyDescent="0.25">
      <c r="A62" s="86" t="s">
        <v>87</v>
      </c>
      <c r="B62" s="229" t="s">
        <v>371</v>
      </c>
      <c r="C62" s="80" t="s">
        <v>88</v>
      </c>
      <c r="D62" s="52">
        <f>SUM(D63:D65)</f>
        <v>0</v>
      </c>
      <c r="E62" s="52">
        <v>0</v>
      </c>
      <c r="F62" s="52">
        <f t="shared" ref="F62:H62" si="7">SUM(F63:F65)</f>
        <v>0</v>
      </c>
      <c r="G62" s="52">
        <v>0</v>
      </c>
      <c r="H62" s="52">
        <f t="shared" si="7"/>
        <v>0</v>
      </c>
    </row>
    <row r="63" spans="1:8" s="71" customFormat="1" ht="12" customHeight="1" x14ac:dyDescent="0.2">
      <c r="A63" s="72" t="s">
        <v>89</v>
      </c>
      <c r="B63" s="230" t="s">
        <v>372</v>
      </c>
      <c r="C63" s="73" t="s">
        <v>90</v>
      </c>
      <c r="D63" s="83"/>
      <c r="E63" s="83">
        <v>0</v>
      </c>
      <c r="F63" s="83">
        <f t="shared" si="1"/>
        <v>0</v>
      </c>
      <c r="G63" s="83">
        <v>0</v>
      </c>
      <c r="H63" s="83"/>
    </row>
    <row r="64" spans="1:8" s="71" customFormat="1" ht="12" customHeight="1" x14ac:dyDescent="0.2">
      <c r="A64" s="75" t="s">
        <v>91</v>
      </c>
      <c r="B64" s="230" t="s">
        <v>373</v>
      </c>
      <c r="C64" s="76" t="s">
        <v>92</v>
      </c>
      <c r="D64" s="83"/>
      <c r="E64" s="83">
        <v>0</v>
      </c>
      <c r="F64" s="83">
        <f t="shared" si="1"/>
        <v>0</v>
      </c>
      <c r="G64" s="83">
        <v>0</v>
      </c>
      <c r="H64" s="83"/>
    </row>
    <row r="65" spans="1:8" s="71" customFormat="1" ht="12" customHeight="1" thickBot="1" x14ac:dyDescent="0.25">
      <c r="A65" s="78" t="s">
        <v>93</v>
      </c>
      <c r="B65" s="230" t="s">
        <v>374</v>
      </c>
      <c r="C65" s="87" t="s">
        <v>94</v>
      </c>
      <c r="D65" s="83"/>
      <c r="E65" s="83">
        <v>0</v>
      </c>
      <c r="F65" s="83">
        <f t="shared" si="1"/>
        <v>0</v>
      </c>
      <c r="G65" s="83">
        <v>0</v>
      </c>
      <c r="H65" s="83"/>
    </row>
    <row r="66" spans="1:8" s="71" customFormat="1" ht="12" customHeight="1" thickBot="1" x14ac:dyDescent="0.25">
      <c r="A66" s="86" t="s">
        <v>95</v>
      </c>
      <c r="B66" s="229" t="s">
        <v>375</v>
      </c>
      <c r="C66" s="80" t="s">
        <v>96</v>
      </c>
      <c r="D66" s="52">
        <f>SUM(D67:D70)</f>
        <v>0</v>
      </c>
      <c r="E66" s="52">
        <v>0</v>
      </c>
      <c r="F66" s="52">
        <f t="shared" si="1"/>
        <v>0</v>
      </c>
      <c r="G66" s="52">
        <v>0</v>
      </c>
      <c r="H66" s="52"/>
    </row>
    <row r="67" spans="1:8" s="71" customFormat="1" ht="12" customHeight="1" x14ac:dyDescent="0.2">
      <c r="A67" s="72" t="s">
        <v>97</v>
      </c>
      <c r="B67" s="230" t="s">
        <v>376</v>
      </c>
      <c r="C67" s="73" t="s">
        <v>98</v>
      </c>
      <c r="D67" s="83"/>
      <c r="E67" s="83">
        <v>0</v>
      </c>
      <c r="F67" s="83">
        <f t="shared" si="1"/>
        <v>0</v>
      </c>
      <c r="G67" s="83">
        <v>0</v>
      </c>
      <c r="H67" s="83"/>
    </row>
    <row r="68" spans="1:8" s="71" customFormat="1" ht="12" customHeight="1" x14ac:dyDescent="0.2">
      <c r="A68" s="75" t="s">
        <v>99</v>
      </c>
      <c r="B68" s="230" t="s">
        <v>377</v>
      </c>
      <c r="C68" s="76" t="s">
        <v>100</v>
      </c>
      <c r="D68" s="83"/>
      <c r="E68" s="83">
        <v>0</v>
      </c>
      <c r="F68" s="83">
        <f t="shared" si="1"/>
        <v>0</v>
      </c>
      <c r="G68" s="83">
        <v>0</v>
      </c>
      <c r="H68" s="83"/>
    </row>
    <row r="69" spans="1:8" s="71" customFormat="1" ht="12" customHeight="1" x14ac:dyDescent="0.2">
      <c r="A69" s="75" t="s">
        <v>101</v>
      </c>
      <c r="B69" s="230" t="s">
        <v>378</v>
      </c>
      <c r="C69" s="76" t="s">
        <v>102</v>
      </c>
      <c r="D69" s="83"/>
      <c r="E69" s="83">
        <v>0</v>
      </c>
      <c r="F69" s="83">
        <f t="shared" si="1"/>
        <v>0</v>
      </c>
      <c r="G69" s="83">
        <v>0</v>
      </c>
      <c r="H69" s="83"/>
    </row>
    <row r="70" spans="1:8" s="71" customFormat="1" ht="12" customHeight="1" thickBot="1" x14ac:dyDescent="0.25">
      <c r="A70" s="78" t="s">
        <v>103</v>
      </c>
      <c r="B70" s="230" t="s">
        <v>379</v>
      </c>
      <c r="C70" s="79" t="s">
        <v>104</v>
      </c>
      <c r="D70" s="83"/>
      <c r="E70" s="83">
        <v>0</v>
      </c>
      <c r="F70" s="83">
        <f t="shared" si="1"/>
        <v>0</v>
      </c>
      <c r="G70" s="83">
        <v>0</v>
      </c>
      <c r="H70" s="83"/>
    </row>
    <row r="71" spans="1:8" s="71" customFormat="1" ht="12" customHeight="1" thickBot="1" x14ac:dyDescent="0.25">
      <c r="A71" s="86" t="s">
        <v>105</v>
      </c>
      <c r="B71" s="229" t="s">
        <v>380</v>
      </c>
      <c r="C71" s="80" t="s">
        <v>106</v>
      </c>
      <c r="D71" s="52">
        <f>SUM(D72:D73)</f>
        <v>0</v>
      </c>
      <c r="E71" s="52">
        <v>0</v>
      </c>
      <c r="F71" s="52">
        <f t="shared" ref="F71:F84" si="8">G71-E71</f>
        <v>0</v>
      </c>
      <c r="G71" s="52">
        <v>0</v>
      </c>
      <c r="H71" s="52">
        <f t="shared" ref="H71" si="9">SUM(H72:H73)</f>
        <v>0</v>
      </c>
    </row>
    <row r="72" spans="1:8" s="71" customFormat="1" ht="12" customHeight="1" x14ac:dyDescent="0.2">
      <c r="A72" s="72" t="s">
        <v>107</v>
      </c>
      <c r="B72" s="230" t="s">
        <v>381</v>
      </c>
      <c r="C72" s="73" t="s">
        <v>108</v>
      </c>
      <c r="D72" s="83"/>
      <c r="E72" s="83">
        <v>0</v>
      </c>
      <c r="F72" s="83">
        <f t="shared" si="8"/>
        <v>0</v>
      </c>
      <c r="G72" s="83">
        <v>0</v>
      </c>
      <c r="H72" s="83"/>
    </row>
    <row r="73" spans="1:8" s="71" customFormat="1" ht="12" customHeight="1" thickBot="1" x14ac:dyDescent="0.25">
      <c r="A73" s="78" t="s">
        <v>109</v>
      </c>
      <c r="B73" s="230" t="s">
        <v>382</v>
      </c>
      <c r="C73" s="79" t="s">
        <v>110</v>
      </c>
      <c r="D73" s="83"/>
      <c r="E73" s="83">
        <v>0</v>
      </c>
      <c r="F73" s="83">
        <f t="shared" si="8"/>
        <v>0</v>
      </c>
      <c r="G73" s="83">
        <v>0</v>
      </c>
      <c r="H73" s="83"/>
    </row>
    <row r="74" spans="1:8" s="71" customFormat="1" ht="12" customHeight="1" thickBot="1" x14ac:dyDescent="0.25">
      <c r="A74" s="86" t="s">
        <v>111</v>
      </c>
      <c r="B74" s="229"/>
      <c r="C74" s="80" t="s">
        <v>112</v>
      </c>
      <c r="D74" s="52">
        <f>SUM(D75:D77)</f>
        <v>0</v>
      </c>
      <c r="E74" s="52">
        <v>0</v>
      </c>
      <c r="F74" s="52">
        <f t="shared" si="8"/>
        <v>0</v>
      </c>
      <c r="G74" s="52">
        <v>0</v>
      </c>
      <c r="H74" s="52"/>
    </row>
    <row r="75" spans="1:8" s="71" customFormat="1" ht="12" customHeight="1" x14ac:dyDescent="0.2">
      <c r="A75" s="72" t="s">
        <v>587</v>
      </c>
      <c r="B75" s="230" t="s">
        <v>383</v>
      </c>
      <c r="C75" s="73" t="s">
        <v>113</v>
      </c>
      <c r="D75" s="83"/>
      <c r="E75" s="83">
        <v>0</v>
      </c>
      <c r="F75" s="83">
        <f t="shared" si="8"/>
        <v>0</v>
      </c>
      <c r="G75" s="83">
        <v>0</v>
      </c>
      <c r="H75" s="83"/>
    </row>
    <row r="76" spans="1:8" s="71" customFormat="1" ht="12" customHeight="1" x14ac:dyDescent="0.2">
      <c r="A76" s="75" t="s">
        <v>588</v>
      </c>
      <c r="B76" s="231" t="s">
        <v>384</v>
      </c>
      <c r="C76" s="76" t="s">
        <v>114</v>
      </c>
      <c r="D76" s="83"/>
      <c r="E76" s="83">
        <v>0</v>
      </c>
      <c r="F76" s="83">
        <f t="shared" si="8"/>
        <v>0</v>
      </c>
      <c r="G76" s="83">
        <v>0</v>
      </c>
      <c r="H76" s="83"/>
    </row>
    <row r="77" spans="1:8" s="71" customFormat="1" ht="12" customHeight="1" thickBot="1" x14ac:dyDescent="0.25">
      <c r="A77" s="78" t="s">
        <v>589</v>
      </c>
      <c r="B77" s="232" t="s">
        <v>586</v>
      </c>
      <c r="C77" s="79" t="s">
        <v>631</v>
      </c>
      <c r="D77" s="83"/>
      <c r="E77" s="83">
        <v>0</v>
      </c>
      <c r="F77" s="83">
        <f t="shared" si="8"/>
        <v>0</v>
      </c>
      <c r="G77" s="83">
        <v>0</v>
      </c>
      <c r="H77" s="83"/>
    </row>
    <row r="78" spans="1:8" s="71" customFormat="1" ht="12" customHeight="1" thickBot="1" x14ac:dyDescent="0.25">
      <c r="A78" s="86" t="s">
        <v>115</v>
      </c>
      <c r="B78" s="229" t="s">
        <v>385</v>
      </c>
      <c r="C78" s="80" t="s">
        <v>116</v>
      </c>
      <c r="D78" s="52">
        <f>SUM(D79:D82)</f>
        <v>0</v>
      </c>
      <c r="E78" s="52">
        <v>0</v>
      </c>
      <c r="F78" s="52">
        <f t="shared" si="8"/>
        <v>0</v>
      </c>
      <c r="G78" s="52">
        <v>0</v>
      </c>
      <c r="H78" s="52"/>
    </row>
    <row r="79" spans="1:8" s="71" customFormat="1" ht="12" customHeight="1" x14ac:dyDescent="0.2">
      <c r="A79" s="88" t="s">
        <v>590</v>
      </c>
      <c r="B79" s="230" t="s">
        <v>386</v>
      </c>
      <c r="C79" s="73" t="s">
        <v>632</v>
      </c>
      <c r="D79" s="83"/>
      <c r="E79" s="83">
        <v>0</v>
      </c>
      <c r="F79" s="83">
        <f t="shared" si="8"/>
        <v>0</v>
      </c>
      <c r="G79" s="83">
        <v>0</v>
      </c>
      <c r="H79" s="83"/>
    </row>
    <row r="80" spans="1:8" s="71" customFormat="1" ht="12" customHeight="1" x14ac:dyDescent="0.2">
      <c r="A80" s="89" t="s">
        <v>591</v>
      </c>
      <c r="B80" s="230" t="s">
        <v>387</v>
      </c>
      <c r="C80" s="76" t="s">
        <v>633</v>
      </c>
      <c r="D80" s="83"/>
      <c r="E80" s="83">
        <v>0</v>
      </c>
      <c r="F80" s="83">
        <f t="shared" si="8"/>
        <v>0</v>
      </c>
      <c r="G80" s="83">
        <v>0</v>
      </c>
      <c r="H80" s="83"/>
    </row>
    <row r="81" spans="1:8" s="71" customFormat="1" ht="12" customHeight="1" x14ac:dyDescent="0.2">
      <c r="A81" s="89" t="s">
        <v>592</v>
      </c>
      <c r="B81" s="230" t="s">
        <v>388</v>
      </c>
      <c r="C81" s="76" t="s">
        <v>634</v>
      </c>
      <c r="D81" s="83"/>
      <c r="E81" s="83">
        <v>0</v>
      </c>
      <c r="F81" s="83">
        <f t="shared" si="8"/>
        <v>0</v>
      </c>
      <c r="G81" s="83">
        <v>0</v>
      </c>
      <c r="H81" s="83"/>
    </row>
    <row r="82" spans="1:8" s="71" customFormat="1" ht="12" customHeight="1" thickBot="1" x14ac:dyDescent="0.25">
      <c r="A82" s="90" t="s">
        <v>593</v>
      </c>
      <c r="B82" s="230" t="s">
        <v>389</v>
      </c>
      <c r="C82" s="79" t="s">
        <v>635</v>
      </c>
      <c r="D82" s="83"/>
      <c r="E82" s="83">
        <v>0</v>
      </c>
      <c r="F82" s="83">
        <f t="shared" si="8"/>
        <v>0</v>
      </c>
      <c r="G82" s="83">
        <v>0</v>
      </c>
      <c r="H82" s="83"/>
    </row>
    <row r="83" spans="1:8" s="71" customFormat="1" ht="13.5" customHeight="1" thickBot="1" x14ac:dyDescent="0.25">
      <c r="A83" s="86" t="s">
        <v>119</v>
      </c>
      <c r="B83" s="229" t="s">
        <v>390</v>
      </c>
      <c r="C83" s="80" t="s">
        <v>120</v>
      </c>
      <c r="D83" s="91"/>
      <c r="E83" s="91">
        <v>0</v>
      </c>
      <c r="F83" s="91">
        <f t="shared" si="8"/>
        <v>0</v>
      </c>
      <c r="G83" s="91">
        <v>0</v>
      </c>
      <c r="H83" s="91"/>
    </row>
    <row r="84" spans="1:8" s="71" customFormat="1" ht="13.5" customHeight="1" thickBot="1" x14ac:dyDescent="0.25">
      <c r="A84" s="523" t="s">
        <v>182</v>
      </c>
      <c r="B84" s="229"/>
      <c r="C84" s="80" t="s">
        <v>657</v>
      </c>
      <c r="D84" s="91"/>
      <c r="E84" s="91">
        <v>0</v>
      </c>
      <c r="F84" s="91">
        <f t="shared" si="8"/>
        <v>0</v>
      </c>
      <c r="G84" s="91">
        <v>0</v>
      </c>
      <c r="H84" s="91"/>
    </row>
    <row r="85" spans="1:8" s="71" customFormat="1" ht="15.75" customHeight="1" thickBot="1" x14ac:dyDescent="0.25">
      <c r="A85" s="523" t="s">
        <v>185</v>
      </c>
      <c r="B85" s="229" t="s">
        <v>370</v>
      </c>
      <c r="C85" s="92" t="s">
        <v>122</v>
      </c>
      <c r="D85" s="59">
        <f>+D62+D66+D71+D74+D78+D83</f>
        <v>0</v>
      </c>
      <c r="E85" s="59">
        <f t="shared" ref="E85:H85" si="10">+E62+E66+E71+E74+E78+E83</f>
        <v>0</v>
      </c>
      <c r="F85" s="59">
        <f t="shared" si="10"/>
        <v>0</v>
      </c>
      <c r="G85" s="59">
        <f t="shared" si="10"/>
        <v>0</v>
      </c>
      <c r="H85" s="59">
        <f t="shared" si="10"/>
        <v>0</v>
      </c>
    </row>
    <row r="86" spans="1:8" s="71" customFormat="1" ht="16.5" customHeight="1" thickBot="1" x14ac:dyDescent="0.25">
      <c r="A86" s="523" t="s">
        <v>188</v>
      </c>
      <c r="B86" s="233"/>
      <c r="C86" s="93" t="s">
        <v>124</v>
      </c>
      <c r="D86" s="59">
        <f>+D61+D85</f>
        <v>72689000</v>
      </c>
      <c r="E86" s="59">
        <f t="shared" ref="E86:H86" si="11">+E61+E85</f>
        <v>80390389</v>
      </c>
      <c r="F86" s="59">
        <f t="shared" si="11"/>
        <v>80300</v>
      </c>
      <c r="G86" s="59">
        <f t="shared" si="11"/>
        <v>80470689</v>
      </c>
      <c r="H86" s="59">
        <f t="shared" si="11"/>
        <v>0</v>
      </c>
    </row>
    <row r="87" spans="1:8" s="71" customFormat="1" x14ac:dyDescent="0.2">
      <c r="A87" s="116"/>
      <c r="B87" s="94"/>
      <c r="C87" s="117"/>
      <c r="D87" s="118"/>
      <c r="E87" s="118"/>
      <c r="F87" s="118"/>
      <c r="G87" s="118"/>
      <c r="H87" s="118"/>
    </row>
    <row r="88" spans="1:8" ht="16.5" customHeight="1" x14ac:dyDescent="0.25">
      <c r="A88" s="835" t="s">
        <v>125</v>
      </c>
      <c r="B88" s="835"/>
      <c r="C88" s="835"/>
      <c r="D88" s="835"/>
      <c r="E88" s="552"/>
      <c r="F88" s="552"/>
      <c r="G88" s="60"/>
      <c r="H88" s="60"/>
    </row>
    <row r="89" spans="1:8" ht="16.5" customHeight="1" thickBot="1" x14ac:dyDescent="0.3">
      <c r="A89" s="836" t="s">
        <v>126</v>
      </c>
      <c r="B89" s="836"/>
      <c r="C89" s="836"/>
      <c r="D89" s="61"/>
      <c r="E89" s="61"/>
      <c r="F89" s="61"/>
      <c r="G89" s="61"/>
      <c r="H89" s="61"/>
    </row>
    <row r="90" spans="1:8" ht="60.75" thickBot="1" x14ac:dyDescent="0.3">
      <c r="A90" s="62" t="s">
        <v>4</v>
      </c>
      <c r="B90" s="173" t="s">
        <v>295</v>
      </c>
      <c r="C90" s="63" t="s">
        <v>127</v>
      </c>
      <c r="D90" s="64" t="s">
        <v>695</v>
      </c>
      <c r="E90" s="64" t="s">
        <v>1379</v>
      </c>
      <c r="F90" s="64" t="s">
        <v>724</v>
      </c>
      <c r="G90" s="64" t="s">
        <v>725</v>
      </c>
      <c r="H90" s="64" t="s">
        <v>1334</v>
      </c>
    </row>
    <row r="91" spans="1:8" s="68" customFormat="1" ht="12" customHeight="1" thickBot="1" x14ac:dyDescent="0.25">
      <c r="A91" s="51">
        <v>1</v>
      </c>
      <c r="B91" s="51">
        <v>2</v>
      </c>
      <c r="C91" s="95">
        <v>2</v>
      </c>
      <c r="D91" s="96">
        <v>3</v>
      </c>
      <c r="E91" s="96">
        <v>3</v>
      </c>
      <c r="F91" s="96">
        <v>3</v>
      </c>
      <c r="G91" s="96">
        <v>3</v>
      </c>
      <c r="H91" s="96">
        <v>6</v>
      </c>
    </row>
    <row r="92" spans="1:8" ht="12" customHeight="1" thickBot="1" x14ac:dyDescent="0.3">
      <c r="A92" s="97" t="s">
        <v>6</v>
      </c>
      <c r="B92" s="234"/>
      <c r="C92" s="98" t="s">
        <v>128</v>
      </c>
      <c r="D92" s="99">
        <f>SUM(D93:D97)</f>
        <v>72689000</v>
      </c>
      <c r="E92" s="99">
        <f t="shared" ref="E92:H92" si="12">SUM(E93:E97)</f>
        <v>80390389</v>
      </c>
      <c r="F92" s="99">
        <f t="shared" si="12"/>
        <v>80300</v>
      </c>
      <c r="G92" s="99">
        <f t="shared" si="12"/>
        <v>80470689</v>
      </c>
      <c r="H92" s="99">
        <f t="shared" si="12"/>
        <v>0</v>
      </c>
    </row>
    <row r="93" spans="1:8" ht="12" customHeight="1" x14ac:dyDescent="0.25">
      <c r="A93" s="100" t="s">
        <v>8</v>
      </c>
      <c r="B93" s="235" t="s">
        <v>296</v>
      </c>
      <c r="C93" s="101" t="s">
        <v>129</v>
      </c>
      <c r="D93" s="102">
        <v>59295000</v>
      </c>
      <c r="E93" s="102">
        <v>65390931</v>
      </c>
      <c r="F93" s="102">
        <f t="shared" ref="F93:F133" si="13">G93-E93</f>
        <v>67200</v>
      </c>
      <c r="G93" s="102">
        <v>65458131</v>
      </c>
      <c r="H93" s="102"/>
    </row>
    <row r="94" spans="1:8" ht="12" customHeight="1" x14ac:dyDescent="0.25">
      <c r="A94" s="75" t="s">
        <v>10</v>
      </c>
      <c r="B94" s="231" t="s">
        <v>297</v>
      </c>
      <c r="C94" s="15" t="s">
        <v>130</v>
      </c>
      <c r="D94" s="77">
        <v>12664000</v>
      </c>
      <c r="E94" s="77">
        <v>13838979</v>
      </c>
      <c r="F94" s="77">
        <f t="shared" si="13"/>
        <v>13100</v>
      </c>
      <c r="G94" s="77">
        <v>13852079</v>
      </c>
      <c r="H94" s="77"/>
    </row>
    <row r="95" spans="1:8" ht="12" customHeight="1" x14ac:dyDescent="0.25">
      <c r="A95" s="75" t="s">
        <v>12</v>
      </c>
      <c r="B95" s="231" t="s">
        <v>298</v>
      </c>
      <c r="C95" s="15" t="s">
        <v>131</v>
      </c>
      <c r="D95" s="81">
        <v>730000</v>
      </c>
      <c r="E95" s="81">
        <v>1160479</v>
      </c>
      <c r="F95" s="81">
        <f t="shared" si="13"/>
        <v>0</v>
      </c>
      <c r="G95" s="81">
        <v>1160479</v>
      </c>
      <c r="H95" s="81"/>
    </row>
    <row r="96" spans="1:8" ht="12" customHeight="1" x14ac:dyDescent="0.25">
      <c r="A96" s="75" t="s">
        <v>13</v>
      </c>
      <c r="B96" s="231" t="s">
        <v>299</v>
      </c>
      <c r="C96" s="103" t="s">
        <v>132</v>
      </c>
      <c r="D96" s="81"/>
      <c r="E96" s="81">
        <v>0</v>
      </c>
      <c r="F96" s="81">
        <f t="shared" si="13"/>
        <v>0</v>
      </c>
      <c r="G96" s="81">
        <v>0</v>
      </c>
      <c r="H96" s="81"/>
    </row>
    <row r="97" spans="1:8" ht="12" customHeight="1" thickBot="1" x14ac:dyDescent="0.3">
      <c r="A97" s="75" t="s">
        <v>133</v>
      </c>
      <c r="B97" s="238" t="s">
        <v>300</v>
      </c>
      <c r="C97" s="104" t="s">
        <v>134</v>
      </c>
      <c r="D97" s="81"/>
      <c r="E97" s="81">
        <v>0</v>
      </c>
      <c r="F97" s="81">
        <f t="shared" si="13"/>
        <v>0</v>
      </c>
      <c r="G97" s="81">
        <v>0</v>
      </c>
      <c r="H97" s="81"/>
    </row>
    <row r="98" spans="1:8" ht="12" customHeight="1" thickBot="1" x14ac:dyDescent="0.3">
      <c r="A98" s="69" t="s">
        <v>17</v>
      </c>
      <c r="B98" s="229" t="s">
        <v>304</v>
      </c>
      <c r="C98" s="20" t="s">
        <v>636</v>
      </c>
      <c r="D98" s="52">
        <f>+D99+D101+D100</f>
        <v>0</v>
      </c>
      <c r="E98" s="52">
        <v>0</v>
      </c>
      <c r="F98" s="52">
        <f t="shared" si="13"/>
        <v>0</v>
      </c>
      <c r="G98" s="52">
        <v>0</v>
      </c>
      <c r="H98" s="52">
        <f t="shared" ref="H98" si="14">+H99+H101+H100</f>
        <v>0</v>
      </c>
    </row>
    <row r="99" spans="1:8" ht="12" customHeight="1" x14ac:dyDescent="0.25">
      <c r="A99" s="72" t="s">
        <v>400</v>
      </c>
      <c r="B99" s="230" t="s">
        <v>304</v>
      </c>
      <c r="C99" s="18" t="s">
        <v>140</v>
      </c>
      <c r="D99" s="74"/>
      <c r="E99" s="74">
        <v>0</v>
      </c>
      <c r="F99" s="74">
        <f t="shared" si="13"/>
        <v>0</v>
      </c>
      <c r="G99" s="74">
        <v>0</v>
      </c>
      <c r="H99" s="74"/>
    </row>
    <row r="100" spans="1:8" ht="12" customHeight="1" x14ac:dyDescent="0.25">
      <c r="A100" s="72" t="s">
        <v>401</v>
      </c>
      <c r="B100" s="236" t="s">
        <v>304</v>
      </c>
      <c r="C100" s="270" t="s">
        <v>597</v>
      </c>
      <c r="D100" s="224"/>
      <c r="E100" s="224">
        <v>0</v>
      </c>
      <c r="F100" s="224">
        <f t="shared" si="13"/>
        <v>0</v>
      </c>
      <c r="G100" s="224">
        <v>0</v>
      </c>
      <c r="H100" s="224"/>
    </row>
    <row r="101" spans="1:8" ht="12" customHeight="1" thickBot="1" x14ac:dyDescent="0.3">
      <c r="A101" s="72" t="s">
        <v>402</v>
      </c>
      <c r="B101" s="232" t="s">
        <v>304</v>
      </c>
      <c r="C101" s="107" t="s">
        <v>596</v>
      </c>
      <c r="D101" s="81"/>
      <c r="E101" s="81">
        <v>0</v>
      </c>
      <c r="F101" s="81">
        <f t="shared" si="13"/>
        <v>0</v>
      </c>
      <c r="G101" s="81">
        <v>0</v>
      </c>
      <c r="H101" s="81"/>
    </row>
    <row r="102" spans="1:8" ht="12" customHeight="1" thickBot="1" x14ac:dyDescent="0.3">
      <c r="A102" s="69" t="s">
        <v>29</v>
      </c>
      <c r="B102" s="229"/>
      <c r="C102" s="106" t="s">
        <v>639</v>
      </c>
      <c r="D102" s="52">
        <f>+D103+D105+D107</f>
        <v>0</v>
      </c>
      <c r="E102" s="52">
        <v>0</v>
      </c>
      <c r="F102" s="52">
        <f t="shared" si="13"/>
        <v>0</v>
      </c>
      <c r="G102" s="52">
        <v>0</v>
      </c>
      <c r="H102" s="52">
        <f t="shared" ref="H102" si="15">+H103+H105+H107</f>
        <v>0</v>
      </c>
    </row>
    <row r="103" spans="1:8" ht="12" customHeight="1" x14ac:dyDescent="0.25">
      <c r="A103" s="72" t="s">
        <v>605</v>
      </c>
      <c r="B103" s="230" t="s">
        <v>301</v>
      </c>
      <c r="C103" s="15" t="s">
        <v>135</v>
      </c>
      <c r="D103" s="74"/>
      <c r="E103" s="74">
        <v>0</v>
      </c>
      <c r="F103" s="74">
        <f t="shared" si="13"/>
        <v>0</v>
      </c>
      <c r="G103" s="74">
        <v>0</v>
      </c>
      <c r="H103" s="74"/>
    </row>
    <row r="104" spans="1:8" ht="12" customHeight="1" x14ac:dyDescent="0.25">
      <c r="A104" s="72" t="s">
        <v>606</v>
      </c>
      <c r="B104" s="239" t="s">
        <v>301</v>
      </c>
      <c r="C104" s="107" t="s">
        <v>136</v>
      </c>
      <c r="D104" s="74"/>
      <c r="E104" s="74">
        <v>0</v>
      </c>
      <c r="F104" s="74">
        <f t="shared" si="13"/>
        <v>0</v>
      </c>
      <c r="G104" s="74">
        <v>0</v>
      </c>
      <c r="H104" s="74"/>
    </row>
    <row r="105" spans="1:8" ht="12" customHeight="1" x14ac:dyDescent="0.25">
      <c r="A105" s="72" t="s">
        <v>607</v>
      </c>
      <c r="B105" s="239" t="s">
        <v>302</v>
      </c>
      <c r="C105" s="107" t="s">
        <v>137</v>
      </c>
      <c r="D105" s="77"/>
      <c r="E105" s="77">
        <v>0</v>
      </c>
      <c r="F105" s="77">
        <f t="shared" si="13"/>
        <v>0</v>
      </c>
      <c r="G105" s="77">
        <v>0</v>
      </c>
      <c r="H105" s="77"/>
    </row>
    <row r="106" spans="1:8" ht="12" customHeight="1" x14ac:dyDescent="0.25">
      <c r="A106" s="72" t="s">
        <v>637</v>
      </c>
      <c r="B106" s="239" t="s">
        <v>302</v>
      </c>
      <c r="C106" s="107" t="s">
        <v>138</v>
      </c>
      <c r="D106" s="55"/>
      <c r="E106" s="55">
        <v>0</v>
      </c>
      <c r="F106" s="55">
        <f t="shared" si="13"/>
        <v>0</v>
      </c>
      <c r="G106" s="55">
        <v>0</v>
      </c>
      <c r="H106" s="55"/>
    </row>
    <row r="107" spans="1:8" ht="12" customHeight="1" thickBot="1" x14ac:dyDescent="0.3">
      <c r="A107" s="72" t="s">
        <v>638</v>
      </c>
      <c r="B107" s="236" t="s">
        <v>303</v>
      </c>
      <c r="C107" s="108" t="s">
        <v>139</v>
      </c>
      <c r="D107" s="55"/>
      <c r="E107" s="55">
        <v>0</v>
      </c>
      <c r="F107" s="55">
        <f t="shared" si="13"/>
        <v>0</v>
      </c>
      <c r="G107" s="55">
        <v>0</v>
      </c>
      <c r="H107" s="55"/>
    </row>
    <row r="108" spans="1:8" ht="12" customHeight="1" thickBot="1" x14ac:dyDescent="0.3">
      <c r="A108" s="69" t="s">
        <v>141</v>
      </c>
      <c r="B108" s="229"/>
      <c r="C108" s="20" t="s">
        <v>142</v>
      </c>
      <c r="D108" s="52">
        <f>+D92+D102+D98</f>
        <v>72689000</v>
      </c>
      <c r="E108" s="52">
        <f t="shared" ref="E108:H108" si="16">+E92+E102+E98</f>
        <v>80390389</v>
      </c>
      <c r="F108" s="52">
        <f t="shared" si="16"/>
        <v>80300</v>
      </c>
      <c r="G108" s="52">
        <f t="shared" si="16"/>
        <v>80470689</v>
      </c>
      <c r="H108" s="52">
        <f t="shared" si="16"/>
        <v>0</v>
      </c>
    </row>
    <row r="109" spans="1:8" ht="12" customHeight="1" thickBot="1" x14ac:dyDescent="0.3">
      <c r="A109" s="69" t="s">
        <v>43</v>
      </c>
      <c r="B109" s="229"/>
      <c r="C109" s="20" t="s">
        <v>143</v>
      </c>
      <c r="D109" s="52">
        <f>+D110+D111+D112</f>
        <v>0</v>
      </c>
      <c r="E109" s="52">
        <f t="shared" ref="E109:H109" si="17">+E110+E111+E112</f>
        <v>0</v>
      </c>
      <c r="F109" s="52">
        <f t="shared" si="17"/>
        <v>0</v>
      </c>
      <c r="G109" s="52">
        <f t="shared" si="17"/>
        <v>0</v>
      </c>
      <c r="H109" s="52">
        <f t="shared" si="17"/>
        <v>0</v>
      </c>
    </row>
    <row r="110" spans="1:8" ht="12" customHeight="1" x14ac:dyDescent="0.25">
      <c r="A110" s="72" t="s">
        <v>45</v>
      </c>
      <c r="B110" s="230" t="s">
        <v>305</v>
      </c>
      <c r="C110" s="18" t="s">
        <v>144</v>
      </c>
      <c r="D110" s="55"/>
      <c r="E110" s="55">
        <v>0</v>
      </c>
      <c r="F110" s="55">
        <f t="shared" si="13"/>
        <v>0</v>
      </c>
      <c r="G110" s="55">
        <v>0</v>
      </c>
      <c r="H110" s="55"/>
    </row>
    <row r="111" spans="1:8" ht="12" customHeight="1" x14ac:dyDescent="0.25">
      <c r="A111" s="72" t="s">
        <v>47</v>
      </c>
      <c r="B111" s="230" t="s">
        <v>306</v>
      </c>
      <c r="C111" s="18" t="s">
        <v>145</v>
      </c>
      <c r="D111" s="55"/>
      <c r="E111" s="55">
        <v>0</v>
      </c>
      <c r="F111" s="55">
        <f t="shared" si="13"/>
        <v>0</v>
      </c>
      <c r="G111" s="55">
        <v>0</v>
      </c>
      <c r="H111" s="55"/>
    </row>
    <row r="112" spans="1:8" ht="12" customHeight="1" thickBot="1" x14ac:dyDescent="0.3">
      <c r="A112" s="105" t="s">
        <v>49</v>
      </c>
      <c r="B112" s="236" t="s">
        <v>307</v>
      </c>
      <c r="C112" s="58" t="s">
        <v>146</v>
      </c>
      <c r="D112" s="55"/>
      <c r="E112" s="55">
        <v>0</v>
      </c>
      <c r="F112" s="55">
        <f t="shared" si="13"/>
        <v>0</v>
      </c>
      <c r="G112" s="55">
        <v>0</v>
      </c>
      <c r="H112" s="55"/>
    </row>
    <row r="113" spans="1:8" ht="12" customHeight="1" thickBot="1" x14ac:dyDescent="0.3">
      <c r="A113" s="69" t="s">
        <v>65</v>
      </c>
      <c r="B113" s="229" t="s">
        <v>308</v>
      </c>
      <c r="C113" s="20" t="s">
        <v>147</v>
      </c>
      <c r="D113" s="52">
        <f>+D114+D117+D118+D119</f>
        <v>0</v>
      </c>
      <c r="E113" s="52">
        <v>0</v>
      </c>
      <c r="F113" s="52">
        <f t="shared" si="13"/>
        <v>0</v>
      </c>
      <c r="G113" s="52">
        <v>0</v>
      </c>
      <c r="H113" s="52"/>
    </row>
    <row r="114" spans="1:8" ht="12" customHeight="1" x14ac:dyDescent="0.25">
      <c r="A114" s="72" t="s">
        <v>411</v>
      </c>
      <c r="B114" s="230" t="s">
        <v>309</v>
      </c>
      <c r="C114" s="18" t="s">
        <v>640</v>
      </c>
      <c r="D114" s="55"/>
      <c r="E114" s="55">
        <v>0</v>
      </c>
      <c r="F114" s="55">
        <f t="shared" si="13"/>
        <v>0</v>
      </c>
      <c r="G114" s="55">
        <v>0</v>
      </c>
      <c r="H114" s="55"/>
    </row>
    <row r="115" spans="1:8" ht="12" customHeight="1" x14ac:dyDescent="0.25">
      <c r="A115" s="72" t="s">
        <v>412</v>
      </c>
      <c r="B115" s="230"/>
      <c r="C115" s="18" t="s">
        <v>641</v>
      </c>
      <c r="D115" s="55"/>
      <c r="E115" s="55">
        <v>0</v>
      </c>
      <c r="F115" s="55">
        <f t="shared" si="13"/>
        <v>0</v>
      </c>
      <c r="G115" s="55">
        <v>0</v>
      </c>
      <c r="H115" s="55"/>
    </row>
    <row r="116" spans="1:8" ht="12" customHeight="1" x14ac:dyDescent="0.25">
      <c r="A116" s="72" t="s">
        <v>413</v>
      </c>
      <c r="B116" s="230"/>
      <c r="C116" s="18" t="s">
        <v>642</v>
      </c>
      <c r="D116" s="55"/>
      <c r="E116" s="55">
        <v>0</v>
      </c>
      <c r="F116" s="55">
        <f t="shared" si="13"/>
        <v>0</v>
      </c>
      <c r="G116" s="55">
        <v>0</v>
      </c>
      <c r="H116" s="55"/>
    </row>
    <row r="117" spans="1:8" ht="12" customHeight="1" x14ac:dyDescent="0.25">
      <c r="A117" s="72" t="s">
        <v>414</v>
      </c>
      <c r="B117" s="230" t="s">
        <v>310</v>
      </c>
      <c r="C117" s="18" t="s">
        <v>643</v>
      </c>
      <c r="D117" s="55"/>
      <c r="E117" s="55">
        <v>0</v>
      </c>
      <c r="F117" s="55">
        <f t="shared" si="13"/>
        <v>0</v>
      </c>
      <c r="G117" s="55">
        <v>0</v>
      </c>
      <c r="H117" s="55"/>
    </row>
    <row r="118" spans="1:8" ht="12" customHeight="1" x14ac:dyDescent="0.25">
      <c r="A118" s="72" t="s">
        <v>598</v>
      </c>
      <c r="B118" s="230" t="s">
        <v>311</v>
      </c>
      <c r="C118" s="18" t="s">
        <v>644</v>
      </c>
      <c r="D118" s="55"/>
      <c r="E118" s="55">
        <v>0</v>
      </c>
      <c r="F118" s="55">
        <f t="shared" si="13"/>
        <v>0</v>
      </c>
      <c r="G118" s="55">
        <v>0</v>
      </c>
      <c r="H118" s="55"/>
    </row>
    <row r="119" spans="1:8" ht="12" customHeight="1" thickBot="1" x14ac:dyDescent="0.3">
      <c r="A119" s="72" t="s">
        <v>646</v>
      </c>
      <c r="B119" s="236" t="s">
        <v>312</v>
      </c>
      <c r="C119" s="58" t="s">
        <v>645</v>
      </c>
      <c r="D119" s="55"/>
      <c r="E119" s="55">
        <v>0</v>
      </c>
      <c r="F119" s="55">
        <f t="shared" si="13"/>
        <v>0</v>
      </c>
      <c r="G119" s="55">
        <v>0</v>
      </c>
      <c r="H119" s="55"/>
    </row>
    <row r="120" spans="1:8" ht="12" customHeight="1" thickBot="1" x14ac:dyDescent="0.3">
      <c r="A120" s="69" t="s">
        <v>148</v>
      </c>
      <c r="B120" s="229"/>
      <c r="C120" s="20" t="s">
        <v>149</v>
      </c>
      <c r="D120" s="59">
        <f>SUM(D121:D125)</f>
        <v>0</v>
      </c>
      <c r="E120" s="59">
        <v>0</v>
      </c>
      <c r="F120" s="59">
        <f t="shared" si="13"/>
        <v>0</v>
      </c>
      <c r="G120" s="59">
        <v>0</v>
      </c>
      <c r="H120" s="59">
        <f t="shared" ref="H120" si="18">SUM(H121:H125)</f>
        <v>0</v>
      </c>
    </row>
    <row r="121" spans="1:8" ht="12" customHeight="1" x14ac:dyDescent="0.25">
      <c r="A121" s="72" t="s">
        <v>79</v>
      </c>
      <c r="B121" s="230" t="s">
        <v>313</v>
      </c>
      <c r="C121" s="18" t="s">
        <v>150</v>
      </c>
      <c r="D121" s="55"/>
      <c r="E121" s="55">
        <v>0</v>
      </c>
      <c r="F121" s="55">
        <f t="shared" si="13"/>
        <v>0</v>
      </c>
      <c r="G121" s="55">
        <v>0</v>
      </c>
      <c r="H121" s="55"/>
    </row>
    <row r="122" spans="1:8" ht="12" customHeight="1" x14ac:dyDescent="0.25">
      <c r="A122" s="72" t="s">
        <v>80</v>
      </c>
      <c r="B122" s="230" t="s">
        <v>314</v>
      </c>
      <c r="C122" s="18" t="s">
        <v>151</v>
      </c>
      <c r="D122" s="55"/>
      <c r="E122" s="55">
        <v>0</v>
      </c>
      <c r="F122" s="55">
        <f t="shared" si="13"/>
        <v>0</v>
      </c>
      <c r="G122" s="55">
        <v>0</v>
      </c>
      <c r="H122" s="55"/>
    </row>
    <row r="123" spans="1:8" ht="12" customHeight="1" x14ac:dyDescent="0.25">
      <c r="A123" s="72" t="s">
        <v>81</v>
      </c>
      <c r="B123" s="230" t="s">
        <v>315</v>
      </c>
      <c r="C123" s="18" t="s">
        <v>647</v>
      </c>
      <c r="D123" s="55"/>
      <c r="E123" s="55">
        <v>0</v>
      </c>
      <c r="F123" s="55">
        <f t="shared" si="13"/>
        <v>0</v>
      </c>
      <c r="G123" s="55">
        <v>0</v>
      </c>
      <c r="H123" s="55"/>
    </row>
    <row r="124" spans="1:8" ht="12" customHeight="1" x14ac:dyDescent="0.25">
      <c r="A124" s="72" t="s">
        <v>82</v>
      </c>
      <c r="B124" s="230" t="s">
        <v>316</v>
      </c>
      <c r="C124" s="18" t="s">
        <v>230</v>
      </c>
      <c r="D124" s="55"/>
      <c r="E124" s="55">
        <v>0</v>
      </c>
      <c r="F124" s="55">
        <f t="shared" si="13"/>
        <v>0</v>
      </c>
      <c r="G124" s="55">
        <v>0</v>
      </c>
      <c r="H124" s="55"/>
    </row>
    <row r="125" spans="1:8" ht="12" customHeight="1" thickBot="1" x14ac:dyDescent="0.3">
      <c r="A125" s="105"/>
      <c r="B125" s="236" t="s">
        <v>663</v>
      </c>
      <c r="C125" s="58" t="s">
        <v>662</v>
      </c>
      <c r="D125" s="240"/>
      <c r="E125" s="240">
        <v>0</v>
      </c>
      <c r="F125" s="240">
        <f t="shared" si="13"/>
        <v>0</v>
      </c>
      <c r="G125" s="240">
        <v>0</v>
      </c>
      <c r="H125" s="240"/>
    </row>
    <row r="126" spans="1:8" ht="12" customHeight="1" thickBot="1" x14ac:dyDescent="0.3">
      <c r="A126" s="69" t="s">
        <v>83</v>
      </c>
      <c r="B126" s="229" t="s">
        <v>317</v>
      </c>
      <c r="C126" s="20" t="s">
        <v>152</v>
      </c>
      <c r="D126" s="110">
        <f>+D127+D128+D130+D131</f>
        <v>0</v>
      </c>
      <c r="E126" s="110">
        <v>0</v>
      </c>
      <c r="F126" s="110">
        <f t="shared" si="13"/>
        <v>0</v>
      </c>
      <c r="G126" s="110">
        <v>0</v>
      </c>
      <c r="H126" s="110"/>
    </row>
    <row r="127" spans="1:8" ht="12" customHeight="1" x14ac:dyDescent="0.25">
      <c r="A127" s="72" t="s">
        <v>580</v>
      </c>
      <c r="B127" s="230" t="s">
        <v>318</v>
      </c>
      <c r="C127" s="18" t="s">
        <v>648</v>
      </c>
      <c r="D127" s="55"/>
      <c r="E127" s="55">
        <v>0</v>
      </c>
      <c r="F127" s="55">
        <f t="shared" si="13"/>
        <v>0</v>
      </c>
      <c r="G127" s="55">
        <v>0</v>
      </c>
      <c r="H127" s="55"/>
    </row>
    <row r="128" spans="1:8" ht="12" customHeight="1" x14ac:dyDescent="0.25">
      <c r="A128" s="72" t="s">
        <v>581</v>
      </c>
      <c r="B128" s="230" t="s">
        <v>319</v>
      </c>
      <c r="C128" s="18" t="s">
        <v>649</v>
      </c>
      <c r="D128" s="55"/>
      <c r="E128" s="55">
        <v>0</v>
      </c>
      <c r="F128" s="55">
        <f t="shared" si="13"/>
        <v>0</v>
      </c>
      <c r="G128" s="55">
        <v>0</v>
      </c>
      <c r="H128" s="55"/>
    </row>
    <row r="129" spans="1:11" ht="12" customHeight="1" x14ac:dyDescent="0.25">
      <c r="A129" s="72" t="s">
        <v>582</v>
      </c>
      <c r="B129" s="230" t="s">
        <v>320</v>
      </c>
      <c r="C129" s="18" t="s">
        <v>650</v>
      </c>
      <c r="D129" s="55"/>
      <c r="E129" s="55">
        <v>0</v>
      </c>
      <c r="F129" s="55">
        <f t="shared" si="13"/>
        <v>0</v>
      </c>
      <c r="G129" s="55">
        <v>0</v>
      </c>
      <c r="H129" s="55"/>
    </row>
    <row r="130" spans="1:11" ht="12" customHeight="1" x14ac:dyDescent="0.25">
      <c r="A130" s="72" t="s">
        <v>583</v>
      </c>
      <c r="B130" s="230" t="s">
        <v>321</v>
      </c>
      <c r="C130" s="18" t="s">
        <v>651</v>
      </c>
      <c r="D130" s="55"/>
      <c r="E130" s="55">
        <v>0</v>
      </c>
      <c r="F130" s="55">
        <f t="shared" si="13"/>
        <v>0</v>
      </c>
      <c r="G130" s="55">
        <v>0</v>
      </c>
      <c r="H130" s="55"/>
    </row>
    <row r="131" spans="1:11" ht="12" customHeight="1" thickBot="1" x14ac:dyDescent="0.3">
      <c r="A131" s="105" t="s">
        <v>584</v>
      </c>
      <c r="B131" s="230" t="s">
        <v>664</v>
      </c>
      <c r="C131" s="58" t="s">
        <v>652</v>
      </c>
      <c r="D131" s="109"/>
      <c r="E131" s="109">
        <v>0</v>
      </c>
      <c r="F131" s="109">
        <f t="shared" si="13"/>
        <v>0</v>
      </c>
      <c r="G131" s="109">
        <v>0</v>
      </c>
      <c r="H131" s="109"/>
    </row>
    <row r="132" spans="1:11" ht="12" customHeight="1" thickBot="1" x14ac:dyDescent="0.3">
      <c r="A132" s="521" t="s">
        <v>603</v>
      </c>
      <c r="B132" s="522" t="s">
        <v>658</v>
      </c>
      <c r="C132" s="20" t="s">
        <v>653</v>
      </c>
      <c r="D132" s="503"/>
      <c r="E132" s="503">
        <v>0</v>
      </c>
      <c r="F132" s="503">
        <f t="shared" si="13"/>
        <v>0</v>
      </c>
      <c r="G132" s="503">
        <v>0</v>
      </c>
      <c r="H132" s="503"/>
    </row>
    <row r="133" spans="1:11" ht="12" customHeight="1" thickBot="1" x14ac:dyDescent="0.3">
      <c r="A133" s="521" t="s">
        <v>604</v>
      </c>
      <c r="B133" s="522" t="s">
        <v>659</v>
      </c>
      <c r="C133" s="20" t="s">
        <v>654</v>
      </c>
      <c r="D133" s="503"/>
      <c r="E133" s="503">
        <v>0</v>
      </c>
      <c r="F133" s="503">
        <f t="shared" si="13"/>
        <v>0</v>
      </c>
      <c r="G133" s="503">
        <v>0</v>
      </c>
      <c r="H133" s="503"/>
    </row>
    <row r="134" spans="1:11" ht="15" customHeight="1" thickBot="1" x14ac:dyDescent="0.3">
      <c r="A134" s="69" t="s">
        <v>171</v>
      </c>
      <c r="B134" s="229" t="s">
        <v>660</v>
      </c>
      <c r="C134" s="20" t="s">
        <v>656</v>
      </c>
      <c r="D134" s="111">
        <f>+D109+D113+D120+D126</f>
        <v>0</v>
      </c>
      <c r="E134" s="111">
        <f t="shared" ref="E134:H134" si="19">+E109+E113+E120+E126</f>
        <v>0</v>
      </c>
      <c r="F134" s="111">
        <f t="shared" si="19"/>
        <v>0</v>
      </c>
      <c r="G134" s="111">
        <f t="shared" si="19"/>
        <v>0</v>
      </c>
      <c r="H134" s="111">
        <f t="shared" si="19"/>
        <v>0</v>
      </c>
      <c r="I134" s="112"/>
      <c r="J134" s="112"/>
      <c r="K134" s="112"/>
    </row>
    <row r="135" spans="1:11" s="71" customFormat="1" ht="12.95" customHeight="1" thickBot="1" x14ac:dyDescent="0.25">
      <c r="A135" s="113" t="s">
        <v>172</v>
      </c>
      <c r="B135" s="237"/>
      <c r="C135" s="114" t="s">
        <v>655</v>
      </c>
      <c r="D135" s="111">
        <f>+D108+D134</f>
        <v>72689000</v>
      </c>
      <c r="E135" s="111">
        <f t="shared" ref="E135:H135" si="20">+E108+E134</f>
        <v>80390389</v>
      </c>
      <c r="F135" s="111">
        <f t="shared" si="20"/>
        <v>80300</v>
      </c>
      <c r="G135" s="111">
        <f t="shared" si="20"/>
        <v>80470689</v>
      </c>
      <c r="H135" s="111">
        <f t="shared" si="20"/>
        <v>0</v>
      </c>
    </row>
    <row r="136" spans="1:11" ht="7.5" customHeight="1" x14ac:dyDescent="0.25"/>
    <row r="137" spans="1:11" x14ac:dyDescent="0.25">
      <c r="A137" s="837" t="s">
        <v>155</v>
      </c>
      <c r="B137" s="837"/>
      <c r="C137" s="837"/>
      <c r="D137" s="837"/>
      <c r="E137" s="553"/>
      <c r="F137" s="553"/>
      <c r="G137" s="60"/>
      <c r="H137" s="60"/>
    </row>
    <row r="138" spans="1:11" ht="15" customHeight="1" thickBot="1" x14ac:dyDescent="0.3">
      <c r="A138" s="834" t="s">
        <v>156</v>
      </c>
      <c r="B138" s="834"/>
      <c r="C138" s="834"/>
      <c r="D138" s="61"/>
      <c r="E138" s="61" t="s">
        <v>661</v>
      </c>
      <c r="F138" s="61"/>
      <c r="G138" s="61"/>
      <c r="H138" s="61"/>
    </row>
    <row r="139" spans="1:11" ht="13.5" customHeight="1" thickBot="1" x14ac:dyDescent="0.3">
      <c r="A139" s="69">
        <v>1</v>
      </c>
      <c r="B139" s="229"/>
      <c r="C139" s="106" t="s">
        <v>157</v>
      </c>
      <c r="D139" s="52">
        <f>+D61-D108</f>
        <v>0</v>
      </c>
      <c r="E139" s="52">
        <v>0</v>
      </c>
      <c r="F139" s="52">
        <f t="shared" ref="F139" si="21">+F61-F108</f>
        <v>0</v>
      </c>
      <c r="G139" s="52">
        <f>+G61-G108</f>
        <v>0</v>
      </c>
      <c r="H139" s="52">
        <f t="shared" ref="H139" si="22">+H61-H108</f>
        <v>0</v>
      </c>
    </row>
    <row r="140" spans="1:11" ht="27.75" customHeight="1" thickBot="1" x14ac:dyDescent="0.3">
      <c r="A140" s="69" t="s">
        <v>17</v>
      </c>
      <c r="B140" s="229"/>
      <c r="C140" s="106" t="s">
        <v>158</v>
      </c>
      <c r="D140" s="52">
        <f>+D85-D134</f>
        <v>0</v>
      </c>
      <c r="E140" s="52">
        <v>0</v>
      </c>
      <c r="F140" s="52">
        <f t="shared" ref="F140" si="23">+F85-F134</f>
        <v>0</v>
      </c>
      <c r="G140" s="52">
        <f>+G85-G134</f>
        <v>0</v>
      </c>
      <c r="H140" s="52">
        <f t="shared" ref="H140" si="24">+H85-H134</f>
        <v>0</v>
      </c>
    </row>
    <row r="142" spans="1:11" x14ac:dyDescent="0.25">
      <c r="D142" s="228">
        <f>D135-D86</f>
        <v>0</v>
      </c>
      <c r="E142" s="228">
        <v>0</v>
      </c>
      <c r="F142" s="228">
        <f t="shared" ref="F142" si="25">F135-F86</f>
        <v>0</v>
      </c>
      <c r="G142" s="228"/>
      <c r="H142" s="228"/>
    </row>
    <row r="143" spans="1:11" x14ac:dyDescent="0.25">
      <c r="F143" s="115">
        <f t="shared" ref="F143" si="26">F135-F86</f>
        <v>0</v>
      </c>
      <c r="H143" s="228"/>
    </row>
    <row r="144" spans="1:11" x14ac:dyDescent="0.25">
      <c r="G144" s="228">
        <f>G135-G86</f>
        <v>0</v>
      </c>
    </row>
  </sheetData>
  <mergeCells count="6">
    <mergeCell ref="A138:C138"/>
    <mergeCell ref="A1:D1"/>
    <mergeCell ref="A2:C2"/>
    <mergeCell ref="A88:D88"/>
    <mergeCell ref="A89:C89"/>
    <mergeCell ref="A137:D137"/>
  </mergeCells>
  <phoneticPr fontId="30" type="noConversion"/>
  <printOptions horizontalCentered="1"/>
  <pageMargins left="0.15748031496062992" right="0.19685039370078741" top="0.82677165354330717" bottom="0.43307086614173229" header="0.31496062992125984" footer="0.23622047244094491"/>
  <pageSetup paperSize="9" scale="64" fitToHeight="2" orientation="portrait" r:id="rId1"/>
  <headerFooter alignWithMargins="0">
    <oddHeader xml:space="preserve">&amp;C&amp;"Times New Roman CE,Félkövér"&amp;12BONYHÁD VÁROS ÖNKORMÁNYZATA
 2018. ÉVI KÖLTSÉGVETÉSÁLLAMI (ÁLLAMIGAZGATÁSI) FELADATOK MÉRLEGE&amp;R&amp;"Times New Roman CE,Félkövér dőlt" 1.4. melléklet </oddHeader>
  </headerFooter>
  <rowBreaks count="2" manualBreakCount="2">
    <brk id="66" max="8" man="1"/>
    <brk id="8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67"/>
  <sheetViews>
    <sheetView view="pageBreakPreview" topLeftCell="F31" zoomScale="115" zoomScaleNormal="115" zoomScaleSheetLayoutView="115" workbookViewId="0">
      <selection activeCell="I31" sqref="I1:K1048576"/>
    </sheetView>
  </sheetViews>
  <sheetFormatPr defaultColWidth="9.140625" defaultRowHeight="12.75" x14ac:dyDescent="0.25"/>
  <cols>
    <col min="1" max="1" width="5.85546875" style="50" customWidth="1"/>
    <col min="2" max="2" width="47.28515625" style="121" customWidth="1"/>
    <col min="3" max="5" width="14" style="50" hidden="1" customWidth="1"/>
    <col min="6" max="6" width="14" style="50" customWidth="1"/>
    <col min="7" max="7" width="14" style="50" hidden="1" customWidth="1"/>
    <col min="8" max="8" width="47.28515625" style="50" customWidth="1"/>
    <col min="9" max="11" width="14" style="50" hidden="1" customWidth="1"/>
    <col min="12" max="12" width="14" style="50" customWidth="1"/>
    <col min="13" max="13" width="14" style="50" hidden="1" customWidth="1"/>
    <col min="14" max="16384" width="9.140625" style="50"/>
  </cols>
  <sheetData>
    <row r="1" spans="1:13" ht="39.75" customHeight="1" x14ac:dyDescent="0.25">
      <c r="B1" s="119" t="s">
        <v>159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14.25" thickBot="1" x14ac:dyDescent="0.3">
      <c r="I2" s="122"/>
      <c r="J2" s="122"/>
      <c r="K2" s="122"/>
      <c r="L2" s="122"/>
    </row>
    <row r="3" spans="1:13" ht="18" customHeight="1" thickBot="1" x14ac:dyDescent="0.3">
      <c r="A3" s="838" t="s">
        <v>4</v>
      </c>
      <c r="B3" s="123" t="s">
        <v>160</v>
      </c>
      <c r="C3" s="124"/>
      <c r="D3" s="124"/>
      <c r="E3" s="124"/>
      <c r="F3" s="124"/>
      <c r="G3" s="782"/>
      <c r="H3" s="123" t="s">
        <v>161</v>
      </c>
      <c r="I3" s="125"/>
      <c r="J3" s="125"/>
      <c r="K3" s="125"/>
      <c r="L3" s="125"/>
      <c r="M3" s="782"/>
    </row>
    <row r="4" spans="1:13" s="127" customFormat="1" ht="48.75" thickBot="1" x14ac:dyDescent="0.3">
      <c r="A4" s="839"/>
      <c r="B4" s="126" t="s">
        <v>162</v>
      </c>
      <c r="C4" s="551" t="s">
        <v>695</v>
      </c>
      <c r="D4" s="64" t="s">
        <v>1379</v>
      </c>
      <c r="E4" s="551" t="s">
        <v>724</v>
      </c>
      <c r="F4" s="551" t="s">
        <v>725</v>
      </c>
      <c r="G4" s="783" t="s">
        <v>1334</v>
      </c>
      <c r="H4" s="126" t="s">
        <v>162</v>
      </c>
      <c r="I4" s="551" t="s">
        <v>695</v>
      </c>
      <c r="J4" s="551" t="s">
        <v>1379</v>
      </c>
      <c r="K4" s="551" t="s">
        <v>724</v>
      </c>
      <c r="L4" s="551" t="s">
        <v>725</v>
      </c>
      <c r="M4" s="783" t="s">
        <v>1334</v>
      </c>
    </row>
    <row r="5" spans="1:13" s="132" customFormat="1" ht="12" customHeight="1" thickBot="1" x14ac:dyDescent="0.3">
      <c r="A5" s="128">
        <v>1</v>
      </c>
      <c r="B5" s="129">
        <v>2</v>
      </c>
      <c r="C5" s="130" t="s">
        <v>29</v>
      </c>
      <c r="D5" s="130"/>
      <c r="E5" s="130" t="s">
        <v>29</v>
      </c>
      <c r="F5" s="130" t="s">
        <v>29</v>
      </c>
      <c r="G5" s="784"/>
      <c r="H5" s="129" t="s">
        <v>141</v>
      </c>
      <c r="I5" s="131" t="s">
        <v>43</v>
      </c>
      <c r="J5" s="131"/>
      <c r="K5" s="131" t="s">
        <v>43</v>
      </c>
      <c r="L5" s="131" t="s">
        <v>43</v>
      </c>
      <c r="M5" s="784"/>
    </row>
    <row r="6" spans="1:13" ht="12.95" customHeight="1" x14ac:dyDescent="0.25">
      <c r="A6" s="133" t="s">
        <v>6</v>
      </c>
      <c r="B6" s="134" t="s">
        <v>163</v>
      </c>
      <c r="C6" s="135">
        <f>'1.1.sz.mell.'!D5</f>
        <v>852230622</v>
      </c>
      <c r="D6" s="135">
        <f>'1.1.sz.mell.'!E5</f>
        <v>898995745</v>
      </c>
      <c r="E6" s="135">
        <f>'1.1.sz.mell.'!F5</f>
        <v>37432720</v>
      </c>
      <c r="F6" s="135">
        <f>'1.1.sz.mell.'!G5</f>
        <v>936428465</v>
      </c>
      <c r="G6" s="135">
        <f>'1.1.sz.mell.'!H5</f>
        <v>0</v>
      </c>
      <c r="H6" s="134" t="s">
        <v>164</v>
      </c>
      <c r="I6" s="136">
        <f>'1.1.sz.mell.'!D93</f>
        <v>656962000</v>
      </c>
      <c r="J6" s="136">
        <f>'1.1.sz.mell.'!E93</f>
        <v>672606084</v>
      </c>
      <c r="K6" s="136">
        <f>'1.1.sz.mell.'!F93</f>
        <v>8612798</v>
      </c>
      <c r="L6" s="136">
        <f>'1.1.sz.mell.'!G93</f>
        <v>681218882</v>
      </c>
      <c r="M6" s="136">
        <f>'1.1.sz.mell.'!H93</f>
        <v>-8300000</v>
      </c>
    </row>
    <row r="7" spans="1:13" ht="12.95" customHeight="1" x14ac:dyDescent="0.25">
      <c r="A7" s="137" t="s">
        <v>17</v>
      </c>
      <c r="B7" s="138" t="s">
        <v>165</v>
      </c>
      <c r="C7" s="139">
        <f>'1.1.sz.mell.'!D12</f>
        <v>44387000</v>
      </c>
      <c r="D7" s="139">
        <f>'1.1.sz.mell.'!E12</f>
        <v>75938131</v>
      </c>
      <c r="E7" s="139">
        <f>'1.1.sz.mell.'!F12</f>
        <v>34120379</v>
      </c>
      <c r="F7" s="139">
        <f>'1.1.sz.mell.'!G12</f>
        <v>110058510</v>
      </c>
      <c r="G7" s="139">
        <f>'1.1.sz.mell.'!H12</f>
        <v>0</v>
      </c>
      <c r="H7" s="138" t="s">
        <v>130</v>
      </c>
      <c r="I7" s="136">
        <f>'1.1.sz.mell.'!D94</f>
        <v>139798000</v>
      </c>
      <c r="J7" s="136">
        <f>'1.1.sz.mell.'!E94</f>
        <v>142972583</v>
      </c>
      <c r="K7" s="136">
        <f>'1.1.sz.mell.'!F94</f>
        <v>4488794</v>
      </c>
      <c r="L7" s="136">
        <f>'1.1.sz.mell.'!G94</f>
        <v>147461377</v>
      </c>
      <c r="M7" s="136">
        <f>'1.1.sz.mell.'!H94</f>
        <v>-300000</v>
      </c>
    </row>
    <row r="8" spans="1:13" ht="12.95" customHeight="1" x14ac:dyDescent="0.25">
      <c r="A8" s="137" t="s">
        <v>29</v>
      </c>
      <c r="B8" s="138" t="s">
        <v>167</v>
      </c>
      <c r="C8" s="139">
        <f>'1.1.sz.mell.'!D24</f>
        <v>586800000</v>
      </c>
      <c r="D8" s="139">
        <f>'1.1.sz.mell.'!E24</f>
        <v>649800000</v>
      </c>
      <c r="E8" s="139">
        <f>'1.1.sz.mell.'!F24</f>
        <v>0</v>
      </c>
      <c r="F8" s="139">
        <f>'1.1.sz.mell.'!G24</f>
        <v>649800000</v>
      </c>
      <c r="G8" s="139">
        <f>'1.1.sz.mell.'!H24</f>
        <v>56195632</v>
      </c>
      <c r="H8" s="138" t="s">
        <v>166</v>
      </c>
      <c r="I8" s="136">
        <f>'1.1.sz.mell.'!D95</f>
        <v>853500000</v>
      </c>
      <c r="J8" s="136">
        <f>'1.1.sz.mell.'!E95</f>
        <v>839531161</v>
      </c>
      <c r="K8" s="136">
        <f>'1.1.sz.mell.'!F95</f>
        <v>11729974</v>
      </c>
      <c r="L8" s="136">
        <f>'1.1.sz.mell.'!G95</f>
        <v>851261135</v>
      </c>
      <c r="M8" s="136">
        <f>'1.1.sz.mell.'!H95</f>
        <v>-9746285</v>
      </c>
    </row>
    <row r="9" spans="1:13" ht="12.95" customHeight="1" x14ac:dyDescent="0.25">
      <c r="A9" s="137" t="s">
        <v>141</v>
      </c>
      <c r="B9" s="138" t="s">
        <v>292</v>
      </c>
      <c r="C9" s="139">
        <f>'1.1.sz.mell.'!D32</f>
        <v>216015000</v>
      </c>
      <c r="D9" s="139">
        <f>'1.1.sz.mell.'!E32</f>
        <v>226656361</v>
      </c>
      <c r="E9" s="139">
        <f>'1.1.sz.mell.'!F32</f>
        <v>-3877167</v>
      </c>
      <c r="F9" s="139">
        <f>'1.1.sz.mell.'!G32</f>
        <v>222779194</v>
      </c>
      <c r="G9" s="139">
        <f>'1.1.sz.mell.'!H32</f>
        <v>5325000</v>
      </c>
      <c r="H9" s="138" t="s">
        <v>132</v>
      </c>
      <c r="I9" s="136">
        <f>'1.1.sz.mell.'!D96</f>
        <v>15219000</v>
      </c>
      <c r="J9" s="136">
        <f>'1.1.sz.mell.'!E96</f>
        <v>15219000</v>
      </c>
      <c r="K9" s="136">
        <f>'1.1.sz.mell.'!F96</f>
        <v>2259000</v>
      </c>
      <c r="L9" s="136">
        <f>'1.1.sz.mell.'!G96</f>
        <v>17478000</v>
      </c>
      <c r="M9" s="136">
        <f>'1.1.sz.mell.'!H96</f>
        <v>0</v>
      </c>
    </row>
    <row r="10" spans="1:13" ht="12.95" customHeight="1" x14ac:dyDescent="0.25">
      <c r="A10" s="137" t="s">
        <v>43</v>
      </c>
      <c r="B10" s="140" t="s">
        <v>168</v>
      </c>
      <c r="C10" s="139">
        <f>'1.1.sz.mell.'!D49</f>
        <v>0</v>
      </c>
      <c r="D10" s="139">
        <f>'1.1.sz.mell.'!E49</f>
        <v>7085761</v>
      </c>
      <c r="E10" s="139">
        <f>'1.1.sz.mell.'!F49</f>
        <v>377569</v>
      </c>
      <c r="F10" s="139">
        <f>'1.1.sz.mell.'!G49</f>
        <v>7463330</v>
      </c>
      <c r="G10" s="139">
        <f>'1.1.sz.mell.'!H49</f>
        <v>0</v>
      </c>
      <c r="H10" s="138" t="s">
        <v>134</v>
      </c>
      <c r="I10" s="136">
        <f>'1.1.sz.mell.'!D97</f>
        <v>259809056</v>
      </c>
      <c r="J10" s="136">
        <f>'1.1.sz.mell.'!E97</f>
        <v>298090880</v>
      </c>
      <c r="K10" s="136">
        <f>'1.1.sz.mell.'!F97</f>
        <v>26342106</v>
      </c>
      <c r="L10" s="136">
        <f>'1.1.sz.mell.'!G97</f>
        <v>324432986</v>
      </c>
      <c r="M10" s="136">
        <f>'1.1.sz.mell.'!H97</f>
        <v>2940500</v>
      </c>
    </row>
    <row r="11" spans="1:13" ht="12.95" customHeight="1" x14ac:dyDescent="0.25">
      <c r="A11" s="137" t="s">
        <v>65</v>
      </c>
      <c r="B11" s="138" t="s">
        <v>169</v>
      </c>
      <c r="C11" s="141"/>
      <c r="D11" s="141"/>
      <c r="E11" s="141"/>
      <c r="F11" s="141"/>
      <c r="G11" s="141"/>
      <c r="H11" s="138" t="s">
        <v>170</v>
      </c>
      <c r="I11" s="16">
        <v>19267457</v>
      </c>
      <c r="J11" s="16">
        <v>54847941</v>
      </c>
      <c r="K11" s="16">
        <f>L11-J11</f>
        <v>24234722</v>
      </c>
      <c r="L11" s="16">
        <v>79082663</v>
      </c>
      <c r="M11" s="16">
        <v>41836417</v>
      </c>
    </row>
    <row r="12" spans="1:13" ht="12.95" customHeight="1" x14ac:dyDescent="0.25">
      <c r="A12" s="137" t="s">
        <v>148</v>
      </c>
      <c r="B12" s="138"/>
      <c r="C12" s="141"/>
      <c r="D12" s="141"/>
      <c r="E12" s="141"/>
      <c r="F12" s="141"/>
      <c r="G12" s="141"/>
      <c r="H12" s="142"/>
      <c r="I12" s="16"/>
      <c r="J12" s="16"/>
      <c r="K12" s="16"/>
      <c r="L12" s="16"/>
      <c r="M12" s="16"/>
    </row>
    <row r="13" spans="1:13" ht="12.95" customHeight="1" x14ac:dyDescent="0.25">
      <c r="A13" s="137" t="s">
        <v>83</v>
      </c>
      <c r="B13" s="142"/>
      <c r="C13" s="139"/>
      <c r="D13" s="139"/>
      <c r="E13" s="139"/>
      <c r="F13" s="139"/>
      <c r="G13" s="139"/>
      <c r="H13" s="142"/>
      <c r="I13" s="16"/>
      <c r="J13" s="16"/>
      <c r="K13" s="16"/>
      <c r="L13" s="16"/>
      <c r="M13" s="16"/>
    </row>
    <row r="14" spans="1:13" ht="12.95" customHeight="1" x14ac:dyDescent="0.25">
      <c r="A14" s="137" t="s">
        <v>85</v>
      </c>
      <c r="B14" s="143"/>
      <c r="C14" s="141"/>
      <c r="D14" s="141"/>
      <c r="E14" s="141"/>
      <c r="F14" s="141"/>
      <c r="G14" s="141"/>
      <c r="H14" s="142"/>
      <c r="I14" s="16"/>
      <c r="J14" s="16"/>
      <c r="K14" s="16"/>
      <c r="L14" s="16"/>
      <c r="M14" s="16"/>
    </row>
    <row r="15" spans="1:13" ht="12.95" customHeight="1" x14ac:dyDescent="0.25">
      <c r="A15" s="137" t="s">
        <v>154</v>
      </c>
      <c r="B15" s="142"/>
      <c r="C15" s="139"/>
      <c r="D15" s="139"/>
      <c r="E15" s="139"/>
      <c r="F15" s="139"/>
      <c r="G15" s="139"/>
      <c r="H15" s="142"/>
      <c r="I15" s="16"/>
      <c r="J15" s="16"/>
      <c r="K15" s="16"/>
      <c r="L15" s="16"/>
      <c r="M15" s="16"/>
    </row>
    <row r="16" spans="1:13" ht="12.95" customHeight="1" x14ac:dyDescent="0.25">
      <c r="A16" s="137" t="s">
        <v>171</v>
      </c>
      <c r="B16" s="142"/>
      <c r="C16" s="139"/>
      <c r="D16" s="139"/>
      <c r="E16" s="139"/>
      <c r="F16" s="139"/>
      <c r="G16" s="139"/>
      <c r="H16" s="142"/>
      <c r="I16" s="16"/>
      <c r="J16" s="16"/>
      <c r="K16" s="16"/>
      <c r="L16" s="16"/>
      <c r="M16" s="16"/>
    </row>
    <row r="17" spans="1:13" ht="12.95" customHeight="1" thickBot="1" x14ac:dyDescent="0.3">
      <c r="A17" s="137" t="s">
        <v>172</v>
      </c>
      <c r="B17" s="144"/>
      <c r="C17" s="145"/>
      <c r="D17" s="145"/>
      <c r="E17" s="145"/>
      <c r="F17" s="145"/>
      <c r="G17" s="145"/>
      <c r="H17" s="142"/>
      <c r="I17" s="146"/>
      <c r="J17" s="146"/>
      <c r="K17" s="146"/>
      <c r="L17" s="146"/>
      <c r="M17" s="146"/>
    </row>
    <row r="18" spans="1:13" ht="15.95" customHeight="1" thickBot="1" x14ac:dyDescent="0.3">
      <c r="A18" s="147" t="s">
        <v>173</v>
      </c>
      <c r="B18" s="148" t="s">
        <v>174</v>
      </c>
      <c r="C18" s="149">
        <f>SUM(C6:C7,C8:C10,C13:C17)</f>
        <v>1699432622</v>
      </c>
      <c r="D18" s="149">
        <f t="shared" ref="D18:E18" si="0">SUM(D6:D7,D8:D10,D13:D17)</f>
        <v>1858475998</v>
      </c>
      <c r="E18" s="149">
        <f t="shared" si="0"/>
        <v>68053501</v>
      </c>
      <c r="F18" s="149">
        <f t="shared" ref="F18:G18" si="1">SUM(F6:F7,F8:F10,F13:F17)</f>
        <v>1926529499</v>
      </c>
      <c r="G18" s="149">
        <f t="shared" si="1"/>
        <v>61520632</v>
      </c>
      <c r="H18" s="148" t="s">
        <v>175</v>
      </c>
      <c r="I18" s="12">
        <f>SUM(I6:I17)</f>
        <v>1944555513</v>
      </c>
      <c r="J18" s="12">
        <f t="shared" ref="J18:K18" si="2">SUM(J6:J17)</f>
        <v>2023267649</v>
      </c>
      <c r="K18" s="12">
        <f t="shared" si="2"/>
        <v>77667394</v>
      </c>
      <c r="L18" s="12">
        <f t="shared" ref="L18:M18" si="3">SUM(L6:L17)</f>
        <v>2100935043</v>
      </c>
      <c r="M18" s="12">
        <f t="shared" si="3"/>
        <v>26430632</v>
      </c>
    </row>
    <row r="19" spans="1:13" ht="12.95" customHeight="1" x14ac:dyDescent="0.25">
      <c r="A19" s="150" t="s">
        <v>176</v>
      </c>
      <c r="B19" s="151" t="s">
        <v>177</v>
      </c>
      <c r="C19" s="152">
        <f>+C20+C21+C22+C23</f>
        <v>275153142</v>
      </c>
      <c r="D19" s="152">
        <f t="shared" ref="D19" si="4">+D20+D21+D22+D23</f>
        <v>275153142</v>
      </c>
      <c r="E19" s="152">
        <f>+E20+E21+E22+E23</f>
        <v>0</v>
      </c>
      <c r="F19" s="152">
        <f t="shared" ref="F19:G19" si="5">+F20+F21+F22+F23</f>
        <v>275153142</v>
      </c>
      <c r="G19" s="152" t="e">
        <f t="shared" si="5"/>
        <v>#REF!</v>
      </c>
      <c r="H19" s="153" t="s">
        <v>178</v>
      </c>
      <c r="I19" s="26"/>
      <c r="J19" s="26"/>
      <c r="K19" s="26"/>
      <c r="L19" s="26"/>
      <c r="M19" s="26"/>
    </row>
    <row r="20" spans="1:13" ht="12.95" customHeight="1" x14ac:dyDescent="0.25">
      <c r="A20" s="137" t="s">
        <v>179</v>
      </c>
      <c r="B20" s="153" t="s">
        <v>180</v>
      </c>
      <c r="C20" s="154">
        <v>275153142</v>
      </c>
      <c r="D20" s="154">
        <v>275153142</v>
      </c>
      <c r="E20" s="154">
        <f>F20-D20</f>
        <v>0</v>
      </c>
      <c r="F20" s="154">
        <v>275153142</v>
      </c>
      <c r="G20" s="743" t="e">
        <f>#REF!-F20</f>
        <v>#REF!</v>
      </c>
      <c r="H20" s="153" t="s">
        <v>181</v>
      </c>
      <c r="I20" s="41"/>
      <c r="J20" s="41"/>
      <c r="K20" s="41"/>
      <c r="L20" s="41"/>
      <c r="M20" s="41"/>
    </row>
    <row r="21" spans="1:13" ht="12.95" customHeight="1" x14ac:dyDescent="0.25">
      <c r="A21" s="137" t="s">
        <v>182</v>
      </c>
      <c r="B21" s="153" t="s">
        <v>183</v>
      </c>
      <c r="C21" s="154"/>
      <c r="D21" s="154"/>
      <c r="E21" s="154"/>
      <c r="F21" s="154"/>
      <c r="G21" s="743"/>
      <c r="H21" s="153" t="s">
        <v>184</v>
      </c>
      <c r="I21" s="41"/>
      <c r="J21" s="41"/>
      <c r="K21" s="41"/>
      <c r="L21" s="41"/>
      <c r="M21" s="41"/>
    </row>
    <row r="22" spans="1:13" ht="12.95" customHeight="1" x14ac:dyDescent="0.25">
      <c r="A22" s="137" t="s">
        <v>185</v>
      </c>
      <c r="B22" s="153" t="s">
        <v>186</v>
      </c>
      <c r="C22" s="154"/>
      <c r="D22" s="154"/>
      <c r="E22" s="154"/>
      <c r="F22" s="154"/>
      <c r="G22" s="743"/>
      <c r="H22" s="153" t="s">
        <v>187</v>
      </c>
      <c r="I22" s="41"/>
      <c r="J22" s="41"/>
      <c r="K22" s="41"/>
      <c r="L22" s="41"/>
      <c r="M22" s="41"/>
    </row>
    <row r="23" spans="1:13" ht="12.95" customHeight="1" x14ac:dyDescent="0.25">
      <c r="A23" s="137" t="s">
        <v>188</v>
      </c>
      <c r="B23" s="153" t="s">
        <v>189</v>
      </c>
      <c r="C23" s="154"/>
      <c r="D23" s="154"/>
      <c r="E23" s="154"/>
      <c r="F23" s="154"/>
      <c r="G23" s="786"/>
      <c r="H23" s="151" t="s">
        <v>190</v>
      </c>
      <c r="I23" s="41"/>
      <c r="J23" s="41"/>
      <c r="K23" s="41"/>
      <c r="L23" s="41"/>
      <c r="M23" s="41"/>
    </row>
    <row r="24" spans="1:13" ht="12.95" customHeight="1" x14ac:dyDescent="0.25">
      <c r="A24" s="137" t="s">
        <v>191</v>
      </c>
      <c r="B24" s="153" t="s">
        <v>192</v>
      </c>
      <c r="C24" s="155">
        <f>+C25+C26</f>
        <v>0</v>
      </c>
      <c r="D24" s="155">
        <f t="shared" ref="D24:E24" si="6">+D25+D26</f>
        <v>0</v>
      </c>
      <c r="E24" s="155">
        <f t="shared" si="6"/>
        <v>0</v>
      </c>
      <c r="F24" s="155">
        <f t="shared" ref="F24" si="7">+F25+F26</f>
        <v>0</v>
      </c>
      <c r="G24" s="787"/>
      <c r="H24" s="153" t="s">
        <v>193</v>
      </c>
      <c r="I24" s="41"/>
      <c r="J24" s="41"/>
      <c r="K24" s="41"/>
      <c r="L24" s="41"/>
      <c r="M24" s="41"/>
    </row>
    <row r="25" spans="1:13" ht="12.95" customHeight="1" x14ac:dyDescent="0.25">
      <c r="A25" s="150" t="s">
        <v>194</v>
      </c>
      <c r="B25" s="151" t="s">
        <v>195</v>
      </c>
      <c r="C25" s="156"/>
      <c r="D25" s="156"/>
      <c r="E25" s="156"/>
      <c r="F25" s="156"/>
      <c r="G25" s="156"/>
      <c r="H25" s="134" t="s">
        <v>196</v>
      </c>
      <c r="I25" s="26"/>
      <c r="J25" s="26"/>
      <c r="K25" s="26"/>
      <c r="L25" s="26"/>
      <c r="M25" s="26"/>
    </row>
    <row r="26" spans="1:13" ht="12.95" customHeight="1" thickBot="1" x14ac:dyDescent="0.3">
      <c r="A26" s="137" t="s">
        <v>197</v>
      </c>
      <c r="B26" s="153" t="s">
        <v>198</v>
      </c>
      <c r="C26" s="154"/>
      <c r="D26" s="154"/>
      <c r="E26" s="154"/>
      <c r="F26" s="154"/>
      <c r="G26" s="154"/>
      <c r="H26" s="18" t="s">
        <v>151</v>
      </c>
      <c r="I26" s="41">
        <f>'1.1.sz.mell.'!D122</f>
        <v>30030251</v>
      </c>
      <c r="J26" s="41">
        <f>'1.1.sz.mell.'!E122</f>
        <v>30030251</v>
      </c>
      <c r="K26" s="41">
        <f>'1.1.sz.mell.'!F122</f>
        <v>0</v>
      </c>
      <c r="L26" s="41">
        <f>'1.1.sz.mell.'!G122</f>
        <v>30030251</v>
      </c>
      <c r="M26" s="41">
        <f>'1.1.sz.mell.'!H122</f>
        <v>0</v>
      </c>
    </row>
    <row r="27" spans="1:13" ht="15.95" customHeight="1" thickBot="1" x14ac:dyDescent="0.3">
      <c r="A27" s="147" t="s">
        <v>199</v>
      </c>
      <c r="B27" s="148" t="s">
        <v>200</v>
      </c>
      <c r="C27" s="149">
        <f>+C19+C24</f>
        <v>275153142</v>
      </c>
      <c r="D27" s="149">
        <f t="shared" ref="D27:E27" si="8">+D19+D24</f>
        <v>275153142</v>
      </c>
      <c r="E27" s="149">
        <f t="shared" si="8"/>
        <v>0</v>
      </c>
      <c r="F27" s="149">
        <f t="shared" ref="F27:G27" si="9">+F19+F24</f>
        <v>275153142</v>
      </c>
      <c r="G27" s="149" t="e">
        <f t="shared" si="9"/>
        <v>#REF!</v>
      </c>
      <c r="H27" s="148" t="s">
        <v>201</v>
      </c>
      <c r="I27" s="12">
        <f>SUM(I19:I26)</f>
        <v>30030251</v>
      </c>
      <c r="J27" s="12">
        <f t="shared" ref="J27:K27" si="10">SUM(J19:J26)</f>
        <v>30030251</v>
      </c>
      <c r="K27" s="12">
        <f t="shared" si="10"/>
        <v>0</v>
      </c>
      <c r="L27" s="12">
        <f t="shared" ref="L27:M27" si="11">SUM(L19:L26)</f>
        <v>30030251</v>
      </c>
      <c r="M27" s="12">
        <f t="shared" si="11"/>
        <v>0</v>
      </c>
    </row>
    <row r="28" spans="1:13" ht="13.5" thickBot="1" x14ac:dyDescent="0.3">
      <c r="A28" s="147" t="s">
        <v>202</v>
      </c>
      <c r="B28" s="157" t="s">
        <v>203</v>
      </c>
      <c r="C28" s="158">
        <f>+C18+C27</f>
        <v>1974585764</v>
      </c>
      <c r="D28" s="158">
        <f t="shared" ref="D28:E28" si="12">+D18+D27</f>
        <v>2133629140</v>
      </c>
      <c r="E28" s="158">
        <f t="shared" si="12"/>
        <v>68053501</v>
      </c>
      <c r="F28" s="158">
        <f t="shared" ref="F28:G28" si="13">+F18+F27</f>
        <v>2201682641</v>
      </c>
      <c r="G28" s="158" t="e">
        <f t="shared" si="13"/>
        <v>#REF!</v>
      </c>
      <c r="H28" s="157" t="s">
        <v>204</v>
      </c>
      <c r="I28" s="158">
        <f>+I18+I27</f>
        <v>1974585764</v>
      </c>
      <c r="J28" s="158">
        <f t="shared" ref="J28:K28" si="14">+J18+J27</f>
        <v>2053297900</v>
      </c>
      <c r="K28" s="158">
        <f t="shared" si="14"/>
        <v>77667394</v>
      </c>
      <c r="L28" s="158">
        <f t="shared" ref="L28:M28" si="15">+L18+L27</f>
        <v>2130965294</v>
      </c>
      <c r="M28" s="158">
        <f t="shared" si="15"/>
        <v>26430632</v>
      </c>
    </row>
    <row r="29" spans="1:13" ht="13.5" thickBot="1" x14ac:dyDescent="0.3">
      <c r="A29" s="147" t="s">
        <v>205</v>
      </c>
      <c r="B29" s="157" t="s">
        <v>206</v>
      </c>
      <c r="C29" s="158">
        <f>IF(C18-I18&lt;0,I18-C18,"-")</f>
        <v>245122891</v>
      </c>
      <c r="D29" s="158">
        <f>IF(D18-J18&lt;0,J18-D18,"-")</f>
        <v>164791651</v>
      </c>
      <c r="E29" s="158">
        <f>IF(E18-K18&lt;0,K18-E18,"-")</f>
        <v>9613893</v>
      </c>
      <c r="F29" s="158">
        <f>IF(F18-L18&lt;0,L18-F18,"-")</f>
        <v>174405544</v>
      </c>
      <c r="G29" s="158" t="str">
        <f>IF(G18-M18&lt;0,M18-G18,"-")</f>
        <v>-</v>
      </c>
      <c r="H29" s="157" t="s">
        <v>207</v>
      </c>
      <c r="I29" s="158" t="str">
        <f>IF(C18-I18&gt;0,C18-I18,"-")</f>
        <v>-</v>
      </c>
      <c r="J29" s="158" t="str">
        <f>IF(D18-J18&gt;0,D18-J18,"-")</f>
        <v>-</v>
      </c>
      <c r="K29" s="158" t="str">
        <f>IF(E18-K18&gt;0,E18-K18,"-")</f>
        <v>-</v>
      </c>
      <c r="L29" s="158" t="str">
        <f>IF(F18-L18&gt;0,F18-L18,"-")</f>
        <v>-</v>
      </c>
      <c r="M29" s="158">
        <f>IF(G18-M18&gt;0,G18-M18,"-")</f>
        <v>35090000</v>
      </c>
    </row>
    <row r="30" spans="1:13" ht="13.5" thickBot="1" x14ac:dyDescent="0.3">
      <c r="A30" s="147" t="s">
        <v>208</v>
      </c>
      <c r="B30" s="157" t="s">
        <v>209</v>
      </c>
      <c r="C30" s="158" t="str">
        <f>IF(C18+C19-I28&lt;0,I28-(C18+C19),"-")</f>
        <v>-</v>
      </c>
      <c r="D30" s="158" t="str">
        <f>IF(D18+D19-J28&lt;0,J28-(D18+D19),"-")</f>
        <v>-</v>
      </c>
      <c r="E30" s="158">
        <f>IF(E18+E19-K28&lt;0,K28-(E18+E19),"-")</f>
        <v>9613893</v>
      </c>
      <c r="F30" s="158" t="str">
        <f>IF(F18+F19-L28&lt;0,L28-(F18+F19),"-")</f>
        <v>-</v>
      </c>
      <c r="G30" s="158" t="e">
        <f>IF(G18+G19-M28&lt;0,M28-(G18+G19),"-")</f>
        <v>#REF!</v>
      </c>
      <c r="H30" s="157" t="s">
        <v>210</v>
      </c>
      <c r="I30" s="158" t="str">
        <f>IF(C18+C19-I28&gt;0,C18+C19-I28,"-")</f>
        <v>-</v>
      </c>
      <c r="J30" s="158">
        <f>IF(D18+D19-J28&gt;0,D18+D19-J28,"-")</f>
        <v>80331240</v>
      </c>
      <c r="K30" s="158" t="str">
        <f>IF(E18+E19-K28&gt;0,E18+E19-K28,"-")</f>
        <v>-</v>
      </c>
      <c r="L30" s="158">
        <f>IF(F18+F19-L28&gt;0,F18+F19-L28,"-")</f>
        <v>70717347</v>
      </c>
      <c r="M30" s="158" t="e">
        <f>IF(G18+G19-M28&gt;0,G18+G19-M28,"-")</f>
        <v>#REF!</v>
      </c>
    </row>
    <row r="31" spans="1:13" ht="18.75" x14ac:dyDescent="0.25">
      <c r="B31" s="513"/>
      <c r="C31" s="513"/>
      <c r="D31" s="513"/>
      <c r="E31" s="513"/>
      <c r="F31" s="513"/>
      <c r="G31" s="513"/>
      <c r="H31" s="513"/>
      <c r="M31" s="513"/>
    </row>
    <row r="32" spans="1:13" ht="31.5" customHeight="1" x14ac:dyDescent="0.25">
      <c r="B32" s="842" t="s">
        <v>211</v>
      </c>
      <c r="C32" s="842"/>
      <c r="D32" s="842"/>
      <c r="E32" s="842"/>
      <c r="F32" s="842"/>
      <c r="G32" s="842"/>
      <c r="H32" s="842"/>
      <c r="I32" s="842"/>
      <c r="J32" s="554"/>
      <c r="K32" s="554"/>
      <c r="L32" s="554"/>
    </row>
    <row r="33" spans="1:13" ht="14.25" thickBot="1" x14ac:dyDescent="0.3">
      <c r="I33" s="122"/>
      <c r="J33" s="122"/>
      <c r="K33" s="122"/>
      <c r="L33" s="122"/>
    </row>
    <row r="34" spans="1:13" ht="13.5" thickBot="1" x14ac:dyDescent="0.3">
      <c r="A34" s="840" t="s">
        <v>4</v>
      </c>
      <c r="B34" s="123" t="s">
        <v>160</v>
      </c>
      <c r="C34" s="124"/>
      <c r="D34" s="124"/>
      <c r="E34" s="124"/>
      <c r="F34" s="124"/>
      <c r="G34" s="782"/>
      <c r="H34" s="123" t="s">
        <v>161</v>
      </c>
      <c r="I34" s="125"/>
      <c r="J34" s="125"/>
      <c r="K34" s="125"/>
      <c r="L34" s="125"/>
      <c r="M34" s="782"/>
    </row>
    <row r="35" spans="1:13" s="127" customFormat="1" ht="48.75" thickBot="1" x14ac:dyDescent="0.3">
      <c r="A35" s="841"/>
      <c r="B35" s="126" t="s">
        <v>162</v>
      </c>
      <c r="C35" s="551" t="s">
        <v>695</v>
      </c>
      <c r="D35" s="64" t="s">
        <v>1379</v>
      </c>
      <c r="E35" s="551" t="s">
        <v>724</v>
      </c>
      <c r="F35" s="551" t="s">
        <v>725</v>
      </c>
      <c r="G35" s="783" t="s">
        <v>1334</v>
      </c>
      <c r="H35" s="126" t="s">
        <v>162</v>
      </c>
      <c r="I35" s="551" t="s">
        <v>695</v>
      </c>
      <c r="J35" s="64" t="s">
        <v>1379</v>
      </c>
      <c r="K35" s="551" t="s">
        <v>724</v>
      </c>
      <c r="L35" s="551" t="s">
        <v>725</v>
      </c>
      <c r="M35" s="783" t="s">
        <v>1334</v>
      </c>
    </row>
    <row r="36" spans="1:13" s="127" customFormat="1" ht="13.5" thickBot="1" x14ac:dyDescent="0.3">
      <c r="A36" s="128">
        <v>1</v>
      </c>
      <c r="B36" s="129">
        <v>2</v>
      </c>
      <c r="C36" s="130">
        <v>3</v>
      </c>
      <c r="D36" s="130"/>
      <c r="E36" s="130">
        <v>3</v>
      </c>
      <c r="F36" s="130">
        <v>3</v>
      </c>
      <c r="G36" s="784"/>
      <c r="H36" s="129">
        <v>4</v>
      </c>
      <c r="I36" s="131">
        <v>5</v>
      </c>
      <c r="J36" s="131"/>
      <c r="K36" s="131">
        <v>5</v>
      </c>
      <c r="L36" s="131">
        <v>5</v>
      </c>
      <c r="M36" s="784"/>
    </row>
    <row r="37" spans="1:13" ht="12.95" customHeight="1" x14ac:dyDescent="0.25">
      <c r="A37" s="133" t="s">
        <v>6</v>
      </c>
      <c r="B37" s="134" t="s">
        <v>212</v>
      </c>
      <c r="C37" s="135">
        <f>'1.1.sz.mell.'!D18</f>
        <v>1963877999</v>
      </c>
      <c r="D37" s="135">
        <f>'1.1.sz.mell.'!E18</f>
        <v>1973734260</v>
      </c>
      <c r="E37" s="135">
        <f>'1.1.sz.mell.'!F18</f>
        <v>0</v>
      </c>
      <c r="F37" s="135">
        <f>'1.1.sz.mell.'!G18</f>
        <v>1973734260</v>
      </c>
      <c r="G37" s="135">
        <f>'1.1.sz.mell.'!H18</f>
        <v>0</v>
      </c>
      <c r="H37" s="134" t="s">
        <v>135</v>
      </c>
      <c r="I37" s="136">
        <f>'1.1.sz.mell.'!D103</f>
        <v>2053810000</v>
      </c>
      <c r="J37" s="136">
        <f>'1.1.sz.mell.'!E103</f>
        <v>2376070377</v>
      </c>
      <c r="K37" s="136">
        <f>'1.1.sz.mell.'!F103</f>
        <v>6889983</v>
      </c>
      <c r="L37" s="136">
        <f>'1.1.sz.mell.'!G103</f>
        <v>2382960360</v>
      </c>
      <c r="M37" s="136">
        <f>'1.1.sz.mell.'!H103</f>
        <v>17250000</v>
      </c>
    </row>
    <row r="38" spans="1:13" x14ac:dyDescent="0.25">
      <c r="A38" s="137" t="s">
        <v>17</v>
      </c>
      <c r="B38" s="138" t="s">
        <v>213</v>
      </c>
      <c r="C38" s="139"/>
      <c r="D38" s="139"/>
      <c r="E38" s="139"/>
      <c r="F38" s="139"/>
      <c r="G38" s="139"/>
      <c r="H38" s="138" t="s">
        <v>214</v>
      </c>
      <c r="I38" s="136">
        <f>'1.1.sz.mell.'!D104</f>
        <v>1993262000</v>
      </c>
      <c r="J38" s="136">
        <f>'1.1.sz.mell.'!E104</f>
        <v>1993262000</v>
      </c>
      <c r="K38" s="136">
        <f>'1.1.sz.mell.'!F104</f>
        <v>0</v>
      </c>
      <c r="L38" s="136">
        <f>'1.1.sz.mell.'!G104</f>
        <v>1993262000</v>
      </c>
      <c r="M38" s="136">
        <f>'1.1.sz.mell.'!H104</f>
        <v>0</v>
      </c>
    </row>
    <row r="39" spans="1:13" ht="12.95" customHeight="1" x14ac:dyDescent="0.25">
      <c r="A39" s="137" t="s">
        <v>29</v>
      </c>
      <c r="B39" s="138" t="s">
        <v>215</v>
      </c>
      <c r="C39" s="139">
        <f>'1.1.sz.mell.'!D43</f>
        <v>22000000</v>
      </c>
      <c r="D39" s="139">
        <f>'1.1.sz.mell.'!E43</f>
        <v>22000000</v>
      </c>
      <c r="E39" s="139">
        <f>'1.1.sz.mell.'!F43</f>
        <v>0</v>
      </c>
      <c r="F39" s="139">
        <f>'1.1.sz.mell.'!G43</f>
        <v>22000000</v>
      </c>
      <c r="G39" s="139">
        <f>'1.1.sz.mell.'!H43</f>
        <v>0</v>
      </c>
      <c r="H39" s="138" t="s">
        <v>137</v>
      </c>
      <c r="I39" s="136">
        <f>'1.1.sz.mell.'!D105</f>
        <v>1047759000</v>
      </c>
      <c r="J39" s="136">
        <f>'1.1.sz.mell.'!E105</f>
        <v>999840175</v>
      </c>
      <c r="K39" s="136">
        <f>'1.1.sz.mell.'!F105</f>
        <v>-11875542</v>
      </c>
      <c r="L39" s="136">
        <f>'1.1.sz.mell.'!G105</f>
        <v>987964633</v>
      </c>
      <c r="M39" s="136">
        <f>'1.1.sz.mell.'!H105</f>
        <v>17840000</v>
      </c>
    </row>
    <row r="40" spans="1:13" ht="12.95" customHeight="1" x14ac:dyDescent="0.25">
      <c r="A40" s="137" t="s">
        <v>141</v>
      </c>
      <c r="B40" s="138" t="s">
        <v>216</v>
      </c>
      <c r="C40" s="139">
        <f>'1.1.sz.mell.'!D55</f>
        <v>0</v>
      </c>
      <c r="D40" s="139">
        <f>'1.1.sz.mell.'!E55</f>
        <v>4750480</v>
      </c>
      <c r="E40" s="139">
        <f>'1.1.sz.mell.'!F55</f>
        <v>0</v>
      </c>
      <c r="F40" s="139">
        <f>'1.1.sz.mell.'!G55</f>
        <v>4750480</v>
      </c>
      <c r="G40" s="139">
        <f>'1.1.sz.mell.'!H55</f>
        <v>0</v>
      </c>
      <c r="H40" s="138" t="s">
        <v>217</v>
      </c>
      <c r="I40" s="136">
        <f>'1.1.sz.mell.'!D106</f>
        <v>719852000</v>
      </c>
      <c r="J40" s="136">
        <f>'1.1.sz.mell.'!E106</f>
        <v>719852000</v>
      </c>
      <c r="K40" s="136">
        <f>'1.1.sz.mell.'!F106</f>
        <v>0</v>
      </c>
      <c r="L40" s="136">
        <f>'1.1.sz.mell.'!G106</f>
        <v>719852000</v>
      </c>
      <c r="M40" s="136">
        <f>'1.1.sz.mell.'!H106</f>
        <v>0</v>
      </c>
    </row>
    <row r="41" spans="1:13" ht="12.75" customHeight="1" x14ac:dyDescent="0.25">
      <c r="A41" s="137" t="s">
        <v>43</v>
      </c>
      <c r="B41" s="138"/>
      <c r="C41" s="139"/>
      <c r="D41" s="139"/>
      <c r="E41" s="139"/>
      <c r="F41" s="139"/>
      <c r="G41" s="785"/>
      <c r="H41" s="138" t="s">
        <v>139</v>
      </c>
      <c r="I41" s="136">
        <f>'1.1.sz.mell.'!D107</f>
        <v>4000000</v>
      </c>
      <c r="J41" s="136">
        <f>'1.1.sz.mell.'!E107</f>
        <v>4000000</v>
      </c>
      <c r="K41" s="136">
        <f>'1.1.sz.mell.'!F107</f>
        <v>0</v>
      </c>
      <c r="L41" s="136">
        <f>'1.1.sz.mell.'!G107</f>
        <v>4000000</v>
      </c>
      <c r="M41" s="136">
        <f>'1.1.sz.mell.'!H107</f>
        <v>0</v>
      </c>
    </row>
    <row r="42" spans="1:13" ht="12.95" customHeight="1" x14ac:dyDescent="0.25">
      <c r="A42" s="137" t="s">
        <v>65</v>
      </c>
      <c r="B42" s="138"/>
      <c r="C42" s="141"/>
      <c r="D42" s="141"/>
      <c r="E42" s="141"/>
      <c r="F42" s="141"/>
      <c r="G42" s="141"/>
      <c r="H42" s="142" t="s">
        <v>170</v>
      </c>
      <c r="I42" s="16">
        <v>297125715</v>
      </c>
      <c r="J42" s="16">
        <v>300722144</v>
      </c>
      <c r="K42" s="16">
        <f>L42-J42</f>
        <v>-4628334</v>
      </c>
      <c r="L42" s="16">
        <v>296093810</v>
      </c>
      <c r="M42" s="16"/>
    </row>
    <row r="43" spans="1:13" ht="12.95" customHeight="1" x14ac:dyDescent="0.25">
      <c r="A43" s="137" t="s">
        <v>148</v>
      </c>
      <c r="B43" s="142"/>
      <c r="C43" s="139"/>
      <c r="D43" s="139"/>
      <c r="E43" s="139"/>
      <c r="F43" s="139"/>
      <c r="G43" s="785"/>
      <c r="H43" s="142"/>
      <c r="I43" s="16"/>
      <c r="J43" s="16"/>
      <c r="K43" s="16"/>
      <c r="L43" s="16"/>
      <c r="M43" s="16"/>
    </row>
    <row r="44" spans="1:13" ht="12.95" customHeight="1" x14ac:dyDescent="0.25">
      <c r="A44" s="137" t="s">
        <v>83</v>
      </c>
      <c r="B44" s="142"/>
      <c r="C44" s="139"/>
      <c r="D44" s="139"/>
      <c r="E44" s="139"/>
      <c r="F44" s="139"/>
      <c r="G44" s="139"/>
      <c r="H44" s="142"/>
      <c r="I44" s="16"/>
      <c r="J44" s="16"/>
      <c r="K44" s="16"/>
      <c r="L44" s="16"/>
      <c r="M44" s="16"/>
    </row>
    <row r="45" spans="1:13" ht="12.95" customHeight="1" x14ac:dyDescent="0.25">
      <c r="A45" s="137" t="s">
        <v>85</v>
      </c>
      <c r="B45" s="142"/>
      <c r="C45" s="141"/>
      <c r="D45" s="141"/>
      <c r="E45" s="141"/>
      <c r="F45" s="141"/>
      <c r="G45" s="141"/>
      <c r="H45" s="142"/>
      <c r="I45" s="16"/>
      <c r="J45" s="16"/>
      <c r="K45" s="16"/>
      <c r="L45" s="16"/>
      <c r="M45" s="16"/>
    </row>
    <row r="46" spans="1:13" x14ac:dyDescent="0.25">
      <c r="A46" s="137" t="s">
        <v>154</v>
      </c>
      <c r="B46" s="142"/>
      <c r="C46" s="141"/>
      <c r="D46" s="141"/>
      <c r="E46" s="141"/>
      <c r="F46" s="141"/>
      <c r="G46" s="141"/>
      <c r="H46" s="142"/>
      <c r="I46" s="16"/>
      <c r="J46" s="16"/>
      <c r="K46" s="16"/>
      <c r="L46" s="16"/>
      <c r="M46" s="16"/>
    </row>
    <row r="47" spans="1:13" ht="12.95" customHeight="1" thickBot="1" x14ac:dyDescent="0.3">
      <c r="A47" s="150" t="s">
        <v>171</v>
      </c>
      <c r="B47" s="159"/>
      <c r="C47" s="160"/>
      <c r="D47" s="160"/>
      <c r="E47" s="160"/>
      <c r="F47" s="160"/>
      <c r="G47" s="160"/>
      <c r="H47" s="161" t="s">
        <v>170</v>
      </c>
      <c r="I47" s="162"/>
      <c r="J47" s="162"/>
      <c r="K47" s="162"/>
      <c r="L47" s="162"/>
      <c r="M47" s="162"/>
    </row>
    <row r="48" spans="1:13" ht="15.95" customHeight="1" thickBot="1" x14ac:dyDescent="0.3">
      <c r="A48" s="147" t="s">
        <v>172</v>
      </c>
      <c r="B48" s="148" t="s">
        <v>218</v>
      </c>
      <c r="C48" s="149">
        <f>+C37+C39+C40+C42+C43+C44+C45+C46+C47</f>
        <v>1985877999</v>
      </c>
      <c r="D48" s="149">
        <f t="shared" ref="D48:E48" si="16">+D37+D39+D40+D42+D43+D44+D45+D46+D47</f>
        <v>2000484740</v>
      </c>
      <c r="E48" s="149">
        <f t="shared" si="16"/>
        <v>0</v>
      </c>
      <c r="F48" s="149">
        <f t="shared" ref="F48:G48" si="17">+F37+F39+F40+F42+F43+F44+F45+F46+F47</f>
        <v>2000484740</v>
      </c>
      <c r="G48" s="149">
        <f t="shared" si="17"/>
        <v>0</v>
      </c>
      <c r="H48" s="148" t="s">
        <v>219</v>
      </c>
      <c r="I48" s="12">
        <f>+I37+I39+I41+I42+I43+I44+I45+I46+I47</f>
        <v>3402694715</v>
      </c>
      <c r="J48" s="12">
        <f t="shared" ref="J48:L48" si="18">+J37+J39+J41+J42+J43+J44+J45+J46+J47</f>
        <v>3680632696</v>
      </c>
      <c r="K48" s="12">
        <f t="shared" si="18"/>
        <v>-9613893</v>
      </c>
      <c r="L48" s="12">
        <f t="shared" si="18"/>
        <v>3671018803</v>
      </c>
      <c r="M48" s="12">
        <f t="shared" ref="M48" si="19">+M37+M39+M41+M42+M43+M44+M45+M46+M47</f>
        <v>35090000</v>
      </c>
    </row>
    <row r="49" spans="1:13" ht="12.95" customHeight="1" x14ac:dyDescent="0.25">
      <c r="A49" s="133" t="s">
        <v>173</v>
      </c>
      <c r="B49" s="163" t="s">
        <v>220</v>
      </c>
      <c r="C49" s="164">
        <f>+C50+C51+C52+C53+C54</f>
        <v>1427461716</v>
      </c>
      <c r="D49" s="164">
        <f t="shared" ref="D49:E49" si="20">+D50+D51+D52+D53+D54</f>
        <v>1427461716</v>
      </c>
      <c r="E49" s="164">
        <f t="shared" si="20"/>
        <v>0</v>
      </c>
      <c r="F49" s="164">
        <f t="shared" ref="F49:G49" si="21">+F50+F51+F52+F53+F54</f>
        <v>1427461716</v>
      </c>
      <c r="G49" s="164">
        <f t="shared" si="21"/>
        <v>0</v>
      </c>
      <c r="H49" s="153" t="s">
        <v>178</v>
      </c>
      <c r="I49" s="24"/>
      <c r="J49" s="24"/>
      <c r="K49" s="24"/>
      <c r="L49" s="24"/>
      <c r="M49" s="24"/>
    </row>
    <row r="50" spans="1:13" ht="12.95" customHeight="1" x14ac:dyDescent="0.25">
      <c r="A50" s="137" t="s">
        <v>176</v>
      </c>
      <c r="B50" s="165" t="s">
        <v>221</v>
      </c>
      <c r="C50" s="154">
        <v>1427461716</v>
      </c>
      <c r="D50" s="154">
        <v>1427461716</v>
      </c>
      <c r="E50" s="154"/>
      <c r="F50" s="154">
        <v>1427461716</v>
      </c>
      <c r="G50" s="743"/>
      <c r="H50" s="153" t="s">
        <v>222</v>
      </c>
      <c r="I50" s="41"/>
      <c r="J50" s="41"/>
      <c r="K50" s="41"/>
      <c r="L50" s="41"/>
      <c r="M50" s="41"/>
    </row>
    <row r="51" spans="1:13" ht="12.95" customHeight="1" x14ac:dyDescent="0.25">
      <c r="A51" s="133" t="s">
        <v>179</v>
      </c>
      <c r="B51" s="165" t="s">
        <v>223</v>
      </c>
      <c r="C51" s="154"/>
      <c r="D51" s="154"/>
      <c r="E51" s="154"/>
      <c r="F51" s="154"/>
      <c r="G51" s="743"/>
      <c r="H51" s="153" t="s">
        <v>184</v>
      </c>
      <c r="I51" s="41"/>
      <c r="J51" s="41"/>
      <c r="K51" s="41"/>
      <c r="L51" s="41"/>
      <c r="M51" s="41"/>
    </row>
    <row r="52" spans="1:13" ht="12.95" customHeight="1" x14ac:dyDescent="0.25">
      <c r="A52" s="137" t="s">
        <v>182</v>
      </c>
      <c r="B52" s="165" t="s">
        <v>224</v>
      </c>
      <c r="C52" s="154"/>
      <c r="D52" s="154"/>
      <c r="E52" s="154"/>
      <c r="F52" s="154"/>
      <c r="G52" s="743"/>
      <c r="H52" s="153" t="s">
        <v>187</v>
      </c>
      <c r="I52" s="41">
        <f>'1.1.sz.mell.'!D110</f>
        <v>10645000</v>
      </c>
      <c r="J52" s="41">
        <f>'1.1.sz.mell.'!E110</f>
        <v>10645000</v>
      </c>
      <c r="K52" s="41">
        <f>'1.1.sz.mell.'!F110</f>
        <v>0</v>
      </c>
      <c r="L52" s="41">
        <f>'1.1.sz.mell.'!G110</f>
        <v>10645000</v>
      </c>
      <c r="M52" s="41">
        <f>'1.1.sz.mell.'!H110</f>
        <v>0</v>
      </c>
    </row>
    <row r="53" spans="1:13" ht="12.95" customHeight="1" x14ac:dyDescent="0.25">
      <c r="A53" s="133" t="s">
        <v>185</v>
      </c>
      <c r="B53" s="165" t="s">
        <v>225</v>
      </c>
      <c r="C53" s="154"/>
      <c r="D53" s="154"/>
      <c r="E53" s="154"/>
      <c r="F53" s="154"/>
      <c r="G53" s="786"/>
      <c r="H53" s="151" t="s">
        <v>190</v>
      </c>
      <c r="I53" s="41"/>
      <c r="J53" s="41"/>
      <c r="K53" s="41"/>
      <c r="L53" s="41"/>
      <c r="M53" s="41"/>
    </row>
    <row r="54" spans="1:13" ht="12.95" customHeight="1" x14ac:dyDescent="0.25">
      <c r="A54" s="137" t="s">
        <v>188</v>
      </c>
      <c r="B54" s="166" t="s">
        <v>226</v>
      </c>
      <c r="C54" s="154"/>
      <c r="D54" s="154"/>
      <c r="E54" s="154"/>
      <c r="F54" s="154"/>
      <c r="G54" s="743"/>
      <c r="H54" s="153" t="s">
        <v>227</v>
      </c>
      <c r="I54" s="41"/>
      <c r="J54" s="41"/>
      <c r="K54" s="41"/>
      <c r="L54" s="41"/>
      <c r="M54" s="41"/>
    </row>
    <row r="55" spans="1:13" ht="12.95" customHeight="1" x14ac:dyDescent="0.25">
      <c r="A55" s="133" t="s">
        <v>191</v>
      </c>
      <c r="B55" s="167" t="s">
        <v>228</v>
      </c>
      <c r="C55" s="155">
        <f>+C56+C57+C58+C59+C60</f>
        <v>0</v>
      </c>
      <c r="D55" s="155">
        <f t="shared" ref="D55:E55" si="22">+D56+D57+D58+D59+D60</f>
        <v>183000000</v>
      </c>
      <c r="E55" s="155">
        <f t="shared" si="22"/>
        <v>0</v>
      </c>
      <c r="F55" s="155">
        <f t="shared" ref="F55:G55" si="23">+F56+F57+F58+F59+F60</f>
        <v>183000000</v>
      </c>
      <c r="G55" s="155">
        <f t="shared" si="23"/>
        <v>0</v>
      </c>
      <c r="H55" s="168" t="s">
        <v>196</v>
      </c>
      <c r="I55" s="41"/>
      <c r="J55" s="41"/>
      <c r="K55" s="41"/>
      <c r="L55" s="41"/>
      <c r="M55" s="41"/>
    </row>
    <row r="56" spans="1:13" ht="12.95" customHeight="1" x14ac:dyDescent="0.25">
      <c r="A56" s="137" t="s">
        <v>194</v>
      </c>
      <c r="B56" s="166" t="s">
        <v>229</v>
      </c>
      <c r="C56" s="154">
        <f>'1.1.sz.mell.'!D63</f>
        <v>0</v>
      </c>
      <c r="D56" s="154">
        <f>'1.1.sz.mell.'!E63</f>
        <v>183000000</v>
      </c>
      <c r="E56" s="154">
        <f>'1.1.sz.mell.'!F63</f>
        <v>0</v>
      </c>
      <c r="F56" s="154">
        <f>'1.1.sz.mell.'!G63</f>
        <v>183000000</v>
      </c>
      <c r="G56" s="154">
        <f>'1.1.sz.mell.'!H63</f>
        <v>0</v>
      </c>
      <c r="H56" s="168" t="s">
        <v>230</v>
      </c>
      <c r="I56" s="41"/>
      <c r="J56" s="41"/>
      <c r="K56" s="41"/>
      <c r="L56" s="41"/>
      <c r="M56" s="41"/>
    </row>
    <row r="57" spans="1:13" ht="12.95" customHeight="1" x14ac:dyDescent="0.25">
      <c r="A57" s="133" t="s">
        <v>197</v>
      </c>
      <c r="B57" s="166" t="s">
        <v>231</v>
      </c>
      <c r="C57" s="154"/>
      <c r="D57" s="154"/>
      <c r="E57" s="154"/>
      <c r="F57" s="154"/>
      <c r="G57" s="154"/>
      <c r="H57" s="169"/>
      <c r="I57" s="41"/>
      <c r="J57" s="41"/>
      <c r="K57" s="41"/>
      <c r="L57" s="41"/>
      <c r="M57" s="41"/>
    </row>
    <row r="58" spans="1:13" ht="12.95" customHeight="1" x14ac:dyDescent="0.25">
      <c r="A58" s="137" t="s">
        <v>199</v>
      </c>
      <c r="B58" s="165" t="s">
        <v>232</v>
      </c>
      <c r="C58" s="154"/>
      <c r="D58" s="154"/>
      <c r="E58" s="154"/>
      <c r="F58" s="154"/>
      <c r="G58" s="154"/>
      <c r="H58" s="170"/>
      <c r="I58" s="41"/>
      <c r="J58" s="41"/>
      <c r="K58" s="41"/>
      <c r="L58" s="41"/>
      <c r="M58" s="41"/>
    </row>
    <row r="59" spans="1:13" ht="12.95" customHeight="1" x14ac:dyDescent="0.25">
      <c r="A59" s="133" t="s">
        <v>202</v>
      </c>
      <c r="B59" s="171" t="s">
        <v>233</v>
      </c>
      <c r="C59" s="154"/>
      <c r="D59" s="154"/>
      <c r="E59" s="154"/>
      <c r="F59" s="154"/>
      <c r="G59" s="154"/>
      <c r="H59" s="142"/>
      <c r="I59" s="41"/>
      <c r="J59" s="41"/>
      <c r="K59" s="41"/>
      <c r="L59" s="41"/>
      <c r="M59" s="41"/>
    </row>
    <row r="60" spans="1:13" ht="12.95" customHeight="1" thickBot="1" x14ac:dyDescent="0.3">
      <c r="A60" s="137" t="s">
        <v>205</v>
      </c>
      <c r="B60" s="172" t="s">
        <v>234</v>
      </c>
      <c r="C60" s="154"/>
      <c r="D60" s="154"/>
      <c r="E60" s="154"/>
      <c r="F60" s="154"/>
      <c r="G60" s="154"/>
      <c r="H60" s="170"/>
      <c r="I60" s="41"/>
      <c r="J60" s="41"/>
      <c r="K60" s="41"/>
      <c r="L60" s="41"/>
      <c r="M60" s="41"/>
    </row>
    <row r="61" spans="1:13" ht="21.75" customHeight="1" thickBot="1" x14ac:dyDescent="0.3">
      <c r="A61" s="147" t="s">
        <v>208</v>
      </c>
      <c r="B61" s="148" t="s">
        <v>235</v>
      </c>
      <c r="C61" s="149">
        <f>+C49+C55</f>
        <v>1427461716</v>
      </c>
      <c r="D61" s="149">
        <f t="shared" ref="D61:E61" si="24">+D49+D55</f>
        <v>1610461716</v>
      </c>
      <c r="E61" s="149">
        <f t="shared" si="24"/>
        <v>0</v>
      </c>
      <c r="F61" s="149">
        <f t="shared" ref="F61:G61" si="25">+F49+F55</f>
        <v>1610461716</v>
      </c>
      <c r="G61" s="149">
        <f t="shared" si="25"/>
        <v>0</v>
      </c>
      <c r="H61" s="148" t="s">
        <v>236</v>
      </c>
      <c r="I61" s="12">
        <f>SUM(I49:I60)</f>
        <v>10645000</v>
      </c>
      <c r="J61" s="12">
        <f t="shared" ref="J61:L61" si="26">SUM(J49:J60)</f>
        <v>10645000</v>
      </c>
      <c r="K61" s="12">
        <f t="shared" si="26"/>
        <v>0</v>
      </c>
      <c r="L61" s="12">
        <f t="shared" si="26"/>
        <v>10645000</v>
      </c>
      <c r="M61" s="12">
        <f t="shared" ref="M61" si="27">SUM(M49:M60)</f>
        <v>0</v>
      </c>
    </row>
    <row r="62" spans="1:13" ht="13.5" thickBot="1" x14ac:dyDescent="0.3">
      <c r="A62" s="147" t="s">
        <v>237</v>
      </c>
      <c r="B62" s="157" t="s">
        <v>238</v>
      </c>
      <c r="C62" s="158">
        <f>+C48+C61</f>
        <v>3413339715</v>
      </c>
      <c r="D62" s="158">
        <f t="shared" ref="D62:E62" si="28">+D48+D61</f>
        <v>3610946456</v>
      </c>
      <c r="E62" s="158">
        <f t="shared" si="28"/>
        <v>0</v>
      </c>
      <c r="F62" s="158">
        <f t="shared" ref="F62:G62" si="29">+F48+F61</f>
        <v>3610946456</v>
      </c>
      <c r="G62" s="158">
        <f t="shared" si="29"/>
        <v>0</v>
      </c>
      <c r="H62" s="157" t="s">
        <v>239</v>
      </c>
      <c r="I62" s="158">
        <f>+I48+I61</f>
        <v>3413339715</v>
      </c>
      <c r="J62" s="158">
        <f t="shared" ref="J62:L62" si="30">+J48+J61</f>
        <v>3691277696</v>
      </c>
      <c r="K62" s="158">
        <f t="shared" si="30"/>
        <v>-9613893</v>
      </c>
      <c r="L62" s="158">
        <f t="shared" si="30"/>
        <v>3681663803</v>
      </c>
      <c r="M62" s="158">
        <f t="shared" ref="M62" si="31">+M48+M61</f>
        <v>35090000</v>
      </c>
    </row>
    <row r="63" spans="1:13" ht="13.5" thickBot="1" x14ac:dyDescent="0.3">
      <c r="A63" s="147" t="s">
        <v>240</v>
      </c>
      <c r="B63" s="157" t="s">
        <v>206</v>
      </c>
      <c r="C63" s="158">
        <f>IF(C48-I48&lt;0,I48-C48,"-")</f>
        <v>1416816716</v>
      </c>
      <c r="D63" s="158">
        <f>IF(D48-J48&lt;0,J48-D48,"-")</f>
        <v>1680147956</v>
      </c>
      <c r="E63" s="158" t="str">
        <f>IF(E48-K48&lt;0,K48-E48,"-")</f>
        <v>-</v>
      </c>
      <c r="F63" s="158">
        <f>IF(F48-L48&lt;0,L48-F48,"-")</f>
        <v>1670534063</v>
      </c>
      <c r="G63" s="158">
        <f>IF(G48-M48&lt;0,M48-G48,"-")</f>
        <v>35090000</v>
      </c>
      <c r="H63" s="157" t="s">
        <v>207</v>
      </c>
      <c r="I63" s="158" t="str">
        <f>IF(C48-I48&gt;0,C48-I48,"-")</f>
        <v>-</v>
      </c>
      <c r="J63" s="158" t="str">
        <f>IF(D48-J48&gt;0,D48-J48,"-")</f>
        <v>-</v>
      </c>
      <c r="K63" s="158">
        <f>IF(E48-K48&gt;0,E48-K48,"-")</f>
        <v>9613893</v>
      </c>
      <c r="L63" s="158" t="str">
        <f>IF(F48-L48&gt;0,F48-L48,"-")</f>
        <v>-</v>
      </c>
      <c r="M63" s="158" t="str">
        <f>IF(G48-M48&gt;0,G48-M48,"-")</f>
        <v>-</v>
      </c>
    </row>
    <row r="64" spans="1:13" ht="13.5" thickBot="1" x14ac:dyDescent="0.3">
      <c r="A64" s="147" t="s">
        <v>241</v>
      </c>
      <c r="B64" s="157" t="s">
        <v>209</v>
      </c>
      <c r="C64" s="158" t="str">
        <f>IF(C48+C49-I62&lt;0,I62-(C48+C49+C56),"-")</f>
        <v>-</v>
      </c>
      <c r="D64" s="158">
        <f>IF(D48+D49-J62&lt;0,J62-(D48+D49+D56),"-")</f>
        <v>80331240</v>
      </c>
      <c r="E64" s="158" t="str">
        <f>IF(E48+E49-K62&lt;0,K62-(E48+E49+E56),"-")</f>
        <v>-</v>
      </c>
      <c r="F64" s="158">
        <f>IF(F48+F49-L62&lt;0,L62-(F48+F49+F56),"-")</f>
        <v>70717347</v>
      </c>
      <c r="G64" s="158">
        <f>IF(G48+G49-M62&lt;0,M62-(G48+G49+G56),"-")</f>
        <v>35090000</v>
      </c>
      <c r="H64" s="157" t="s">
        <v>210</v>
      </c>
      <c r="I64" s="158" t="str">
        <f>IF(C48+C49-I62&gt;0,C48+C49-I62,"-")</f>
        <v>-</v>
      </c>
      <c r="J64" s="158" t="str">
        <f>IF(D48+D49-J62&gt;0,D48+D49-J62,"-")</f>
        <v>-</v>
      </c>
      <c r="K64" s="158">
        <f>IF(E48+E49-K62&gt;0,E48+E49-K62,"-")</f>
        <v>9613893</v>
      </c>
      <c r="L64" s="158" t="str">
        <f>IF(F48+F49-L62&gt;0,F48+F49-L62,"-")</f>
        <v>-</v>
      </c>
      <c r="M64" s="158" t="str">
        <f>IF(G48+G49-M62&gt;0,G48+G49-M62,"-")</f>
        <v>-</v>
      </c>
    </row>
    <row r="65" spans="1:13" ht="13.5" thickBot="1" x14ac:dyDescent="0.3">
      <c r="A65" s="147" t="s">
        <v>242</v>
      </c>
      <c r="B65" s="157" t="s">
        <v>243</v>
      </c>
      <c r="C65" s="158">
        <f>SUM(C62,C28)</f>
        <v>5387925479</v>
      </c>
      <c r="D65" s="158">
        <f t="shared" ref="D65:E65" si="32">SUM(D62,D28)</f>
        <v>5744575596</v>
      </c>
      <c r="E65" s="158">
        <f t="shared" si="32"/>
        <v>68053501</v>
      </c>
      <c r="F65" s="158">
        <f t="shared" ref="F65:G65" si="33">SUM(F62,F28)</f>
        <v>5812629097</v>
      </c>
      <c r="G65" s="158" t="e">
        <f t="shared" si="33"/>
        <v>#REF!</v>
      </c>
      <c r="H65" s="157" t="s">
        <v>244</v>
      </c>
      <c r="I65" s="158">
        <f>SUM(I62,I28)</f>
        <v>5387925479</v>
      </c>
      <c r="J65" s="158">
        <f t="shared" ref="J65:L65" si="34">SUM(J62,J28)</f>
        <v>5744575596</v>
      </c>
      <c r="K65" s="158">
        <f t="shared" si="34"/>
        <v>68053501</v>
      </c>
      <c r="L65" s="158">
        <f t="shared" si="34"/>
        <v>5812629097</v>
      </c>
      <c r="M65" s="158">
        <f t="shared" ref="M65" si="35">SUM(M62,M28)</f>
        <v>61520632</v>
      </c>
    </row>
    <row r="67" spans="1:13" x14ac:dyDescent="0.25">
      <c r="H67" s="50">
        <f>I65-C65</f>
        <v>0</v>
      </c>
    </row>
  </sheetData>
  <mergeCells count="3">
    <mergeCell ref="A3:A4"/>
    <mergeCell ref="A34:A35"/>
    <mergeCell ref="B32:I32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K64"/>
  <sheetViews>
    <sheetView view="pageBreakPreview" zoomScale="130" zoomScaleNormal="130" zoomScaleSheetLayoutView="130" workbookViewId="0">
      <pane xSplit="2" ySplit="4" topLeftCell="Z41" activePane="bottomRight" state="frozen"/>
      <selection activeCell="U51" sqref="U51"/>
      <selection pane="topRight" activeCell="U51" sqref="U51"/>
      <selection pane="bottomLeft" activeCell="U51" sqref="U51"/>
      <selection pane="bottomRight" activeCell="AY41" sqref="AY41"/>
    </sheetView>
  </sheetViews>
  <sheetFormatPr defaultColWidth="9.140625" defaultRowHeight="12.75" x14ac:dyDescent="0.25"/>
  <cols>
    <col min="1" max="1" width="8.42578125" style="44" customWidth="1"/>
    <col min="2" max="2" width="48.5703125" style="6" customWidth="1"/>
    <col min="3" max="5" width="10.85546875" style="6" hidden="1" customWidth="1"/>
    <col min="6" max="6" width="10.85546875" style="6" bestFit="1" customWidth="1"/>
    <col min="7" max="9" width="10" style="6" hidden="1" customWidth="1"/>
    <col min="10" max="10" width="10" style="6" bestFit="1" customWidth="1"/>
    <col min="11" max="13" width="10.85546875" style="6" hidden="1" customWidth="1"/>
    <col min="14" max="14" width="10.85546875" style="6" bestFit="1" customWidth="1"/>
    <col min="15" max="17" width="8.42578125" style="6" hidden="1" customWidth="1"/>
    <col min="18" max="18" width="8.42578125" style="6" bestFit="1" customWidth="1"/>
    <col min="19" max="21" width="10" style="6" hidden="1" customWidth="1"/>
    <col min="22" max="22" width="10" style="6" bestFit="1" customWidth="1"/>
    <col min="23" max="25" width="8.42578125" style="6" hidden="1" customWidth="1"/>
    <col min="26" max="26" width="8.42578125" style="6" bestFit="1" customWidth="1"/>
    <col min="27" max="29" width="10" style="6" hidden="1" customWidth="1"/>
    <col min="30" max="30" width="10" style="6" bestFit="1" customWidth="1"/>
    <col min="31" max="33" width="8.42578125" style="6" hidden="1" customWidth="1"/>
    <col min="34" max="34" width="8.42578125" style="6" bestFit="1" customWidth="1"/>
    <col min="35" max="35" width="7.85546875" style="6" hidden="1" customWidth="1"/>
    <col min="36" max="37" width="9" style="6" hidden="1" customWidth="1"/>
    <col min="38" max="38" width="9" style="6" customWidth="1"/>
    <col min="39" max="41" width="9.140625" style="6" hidden="1" customWidth="1"/>
    <col min="42" max="42" width="9.140625" style="6" bestFit="1" customWidth="1"/>
    <col min="43" max="43" width="7.85546875" style="6" hidden="1" customWidth="1"/>
    <col min="44" max="45" width="9" style="6" hidden="1" customWidth="1"/>
    <col min="46" max="46" width="9" style="6" customWidth="1"/>
    <col min="47" max="47" width="9.140625" style="6" hidden="1" customWidth="1"/>
    <col min="48" max="48" width="10" style="6" hidden="1" customWidth="1"/>
    <col min="49" max="49" width="10.5703125" style="6" hidden="1" customWidth="1"/>
    <col min="50" max="50" width="10" style="6" bestFit="1" customWidth="1"/>
    <col min="51" max="51" width="8.140625" style="6" customWidth="1"/>
    <col min="52" max="52" width="10.85546875" style="6" bestFit="1" customWidth="1"/>
    <col min="53" max="53" width="10.85546875" style="6" customWidth="1"/>
    <col min="54" max="54" width="10.42578125" style="6" bestFit="1" customWidth="1"/>
    <col min="55" max="55" width="10.85546875" style="6" bestFit="1" customWidth="1"/>
    <col min="56" max="57" width="10.85546875" style="6" hidden="1" customWidth="1"/>
    <col min="58" max="58" width="9.85546875" style="6" bestFit="1" customWidth="1"/>
    <col min="59" max="59" width="9.85546875" style="6" customWidth="1"/>
    <col min="60" max="61" width="9.85546875" style="6" bestFit="1" customWidth="1"/>
    <col min="62" max="16384" width="9.140625" style="6"/>
  </cols>
  <sheetData>
    <row r="1" spans="1:61" ht="15.75" customHeight="1" thickBot="1" x14ac:dyDescent="0.3">
      <c r="A1" s="847" t="s">
        <v>245</v>
      </c>
      <c r="B1" s="849" t="s">
        <v>246</v>
      </c>
      <c r="C1" s="843" t="s">
        <v>247</v>
      </c>
      <c r="D1" s="844"/>
      <c r="E1" s="844"/>
      <c r="F1" s="844"/>
      <c r="G1" s="844"/>
      <c r="H1" s="844"/>
      <c r="I1" s="844"/>
      <c r="J1" s="844"/>
      <c r="K1" s="843" t="s">
        <v>248</v>
      </c>
      <c r="L1" s="844"/>
      <c r="M1" s="844"/>
      <c r="N1" s="844"/>
      <c r="O1" s="844"/>
      <c r="P1" s="844"/>
      <c r="Q1" s="844"/>
      <c r="R1" s="844"/>
      <c r="S1" s="843" t="s">
        <v>249</v>
      </c>
      <c r="T1" s="844"/>
      <c r="U1" s="844"/>
      <c r="V1" s="844"/>
      <c r="W1" s="844"/>
      <c r="X1" s="844"/>
      <c r="Y1" s="844"/>
      <c r="Z1" s="844"/>
      <c r="AA1" s="843" t="s">
        <v>250</v>
      </c>
      <c r="AB1" s="844"/>
      <c r="AC1" s="844"/>
      <c r="AD1" s="844"/>
      <c r="AE1" s="844"/>
      <c r="AF1" s="844"/>
      <c r="AG1" s="844"/>
      <c r="AH1" s="844"/>
      <c r="AI1" s="843" t="s">
        <v>251</v>
      </c>
      <c r="AJ1" s="844"/>
      <c r="AK1" s="844"/>
      <c r="AL1" s="844"/>
      <c r="AM1" s="844"/>
      <c r="AN1" s="844"/>
      <c r="AO1" s="844"/>
      <c r="AP1" s="844"/>
      <c r="AQ1" s="843" t="s">
        <v>726</v>
      </c>
      <c r="AR1" s="844"/>
      <c r="AS1" s="844"/>
      <c r="AT1" s="844"/>
      <c r="AU1" s="844"/>
      <c r="AV1" s="844"/>
      <c r="AW1" s="844"/>
      <c r="AX1" s="844"/>
      <c r="AY1" s="203"/>
      <c r="AZ1" s="203"/>
      <c r="BA1" s="203"/>
    </row>
    <row r="2" spans="1:61" s="8" customFormat="1" ht="108.75" thickBot="1" x14ac:dyDescent="0.3">
      <c r="A2" s="848"/>
      <c r="B2" s="850"/>
      <c r="C2" s="49" t="s">
        <v>252</v>
      </c>
      <c r="D2" s="64" t="s">
        <v>1379</v>
      </c>
      <c r="E2" s="49" t="s">
        <v>724</v>
      </c>
      <c r="F2" s="49" t="s">
        <v>725</v>
      </c>
      <c r="G2" s="49" t="s">
        <v>253</v>
      </c>
      <c r="H2" s="64" t="s">
        <v>1379</v>
      </c>
      <c r="I2" s="49" t="s">
        <v>724</v>
      </c>
      <c r="J2" s="49" t="s">
        <v>725</v>
      </c>
      <c r="K2" s="49" t="s">
        <v>252</v>
      </c>
      <c r="L2" s="64" t="s">
        <v>1379</v>
      </c>
      <c r="M2" s="49" t="s">
        <v>724</v>
      </c>
      <c r="N2" s="49" t="s">
        <v>725</v>
      </c>
      <c r="O2" s="49" t="s">
        <v>253</v>
      </c>
      <c r="P2" s="64" t="s">
        <v>1379</v>
      </c>
      <c r="Q2" s="49" t="s">
        <v>724</v>
      </c>
      <c r="R2" s="49" t="s">
        <v>725</v>
      </c>
      <c r="S2" s="49" t="s">
        <v>252</v>
      </c>
      <c r="T2" s="64" t="s">
        <v>1379</v>
      </c>
      <c r="U2" s="49" t="s">
        <v>724</v>
      </c>
      <c r="V2" s="49" t="s">
        <v>725</v>
      </c>
      <c r="W2" s="49" t="s">
        <v>253</v>
      </c>
      <c r="X2" s="64" t="s">
        <v>1379</v>
      </c>
      <c r="Y2" s="49" t="s">
        <v>724</v>
      </c>
      <c r="Z2" s="49" t="s">
        <v>725</v>
      </c>
      <c r="AA2" s="49" t="s">
        <v>252</v>
      </c>
      <c r="AB2" s="64" t="s">
        <v>1379</v>
      </c>
      <c r="AC2" s="49" t="s">
        <v>724</v>
      </c>
      <c r="AD2" s="49" t="s">
        <v>725</v>
      </c>
      <c r="AE2" s="49" t="s">
        <v>253</v>
      </c>
      <c r="AF2" s="64" t="s">
        <v>1379</v>
      </c>
      <c r="AG2" s="49" t="s">
        <v>724</v>
      </c>
      <c r="AH2" s="49" t="s">
        <v>725</v>
      </c>
      <c r="AI2" s="49" t="s">
        <v>252</v>
      </c>
      <c r="AJ2" s="64" t="s">
        <v>1379</v>
      </c>
      <c r="AK2" s="49" t="s">
        <v>724</v>
      </c>
      <c r="AL2" s="49" t="s">
        <v>725</v>
      </c>
      <c r="AM2" s="49" t="s">
        <v>253</v>
      </c>
      <c r="AN2" s="64" t="s">
        <v>1379</v>
      </c>
      <c r="AO2" s="49" t="s">
        <v>724</v>
      </c>
      <c r="AP2" s="49" t="s">
        <v>725</v>
      </c>
      <c r="AQ2" s="49" t="s">
        <v>252</v>
      </c>
      <c r="AR2" s="64" t="s">
        <v>1379</v>
      </c>
      <c r="AS2" s="49" t="s">
        <v>724</v>
      </c>
      <c r="AT2" s="49" t="s">
        <v>725</v>
      </c>
      <c r="AU2" s="49" t="s">
        <v>253</v>
      </c>
      <c r="AV2" s="64" t="s">
        <v>1379</v>
      </c>
      <c r="AW2" s="49" t="s">
        <v>724</v>
      </c>
      <c r="AX2" s="49" t="s">
        <v>725</v>
      </c>
      <c r="AY2" s="204"/>
      <c r="AZ2" s="49" t="s">
        <v>252</v>
      </c>
      <c r="BA2" s="49"/>
      <c r="BB2" s="49" t="s">
        <v>724</v>
      </c>
      <c r="BC2" s="49" t="s">
        <v>725</v>
      </c>
      <c r="BD2" s="49"/>
      <c r="BE2" s="49"/>
      <c r="BF2" s="49" t="s">
        <v>253</v>
      </c>
      <c r="BG2" s="49"/>
      <c r="BH2" s="49" t="s">
        <v>724</v>
      </c>
      <c r="BI2" s="49" t="s">
        <v>725</v>
      </c>
    </row>
    <row r="3" spans="1:61" s="8" customFormat="1" ht="15.95" customHeight="1" thickBot="1" x14ac:dyDescent="0.3">
      <c r="A3" s="9"/>
      <c r="B3" s="10" t="s">
        <v>160</v>
      </c>
      <c r="C3" s="845" t="s">
        <v>255</v>
      </c>
      <c r="D3" s="846"/>
      <c r="E3" s="846"/>
      <c r="F3" s="846"/>
      <c r="G3" s="846"/>
      <c r="H3" s="555"/>
      <c r="I3" s="555"/>
      <c r="J3" s="555"/>
      <c r="K3" s="845" t="s">
        <v>255</v>
      </c>
      <c r="L3" s="846"/>
      <c r="M3" s="846"/>
      <c r="N3" s="846"/>
      <c r="O3" s="846"/>
      <c r="P3" s="555"/>
      <c r="Q3" s="555"/>
      <c r="R3" s="555"/>
      <c r="S3" s="845" t="s">
        <v>255</v>
      </c>
      <c r="T3" s="846"/>
      <c r="U3" s="846"/>
      <c r="V3" s="846"/>
      <c r="W3" s="846"/>
      <c r="X3" s="555"/>
      <c r="Y3" s="555"/>
      <c r="Z3" s="555"/>
      <c r="AA3" s="845" t="s">
        <v>255</v>
      </c>
      <c r="AB3" s="846"/>
      <c r="AC3" s="846"/>
      <c r="AD3" s="846"/>
      <c r="AE3" s="846"/>
      <c r="AF3" s="555"/>
      <c r="AG3" s="555"/>
      <c r="AH3" s="555"/>
      <c r="AI3" s="845" t="s">
        <v>255</v>
      </c>
      <c r="AJ3" s="846"/>
      <c r="AK3" s="846"/>
      <c r="AL3" s="846"/>
      <c r="AM3" s="846"/>
      <c r="AN3" s="555"/>
      <c r="AO3" s="555"/>
      <c r="AP3" s="555"/>
      <c r="AQ3" s="845" t="s">
        <v>255</v>
      </c>
      <c r="AR3" s="846"/>
      <c r="AS3" s="846"/>
      <c r="AT3" s="846"/>
      <c r="AU3" s="846"/>
      <c r="AV3" s="555"/>
      <c r="AW3" s="555"/>
      <c r="AX3" s="555"/>
      <c r="AY3" s="204"/>
      <c r="AZ3" s="204"/>
      <c r="BA3" s="204"/>
    </row>
    <row r="4" spans="1:61" s="13" customFormat="1" ht="12" customHeight="1" thickBot="1" x14ac:dyDescent="0.3">
      <c r="A4" s="7" t="s">
        <v>6</v>
      </c>
      <c r="B4" s="11" t="s">
        <v>256</v>
      </c>
      <c r="C4" s="12">
        <f>SUM(C5:C14)</f>
        <v>46190000</v>
      </c>
      <c r="D4" s="12">
        <f t="shared" ref="D4:AX4" si="0">SUM(D5:D14)</f>
        <v>42690000</v>
      </c>
      <c r="E4" s="12">
        <f t="shared" si="0"/>
        <v>0</v>
      </c>
      <c r="F4" s="12">
        <f t="shared" si="0"/>
        <v>42690000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15748000</v>
      </c>
      <c r="L4" s="12">
        <f t="shared" si="0"/>
        <v>14404681</v>
      </c>
      <c r="M4" s="12">
        <f t="shared" si="0"/>
        <v>72513</v>
      </c>
      <c r="N4" s="12">
        <f t="shared" si="0"/>
        <v>14477194</v>
      </c>
      <c r="O4" s="12">
        <f t="shared" si="0"/>
        <v>0</v>
      </c>
      <c r="P4" s="12">
        <f t="shared" si="0"/>
        <v>0</v>
      </c>
      <c r="Q4" s="12">
        <f t="shared" si="0"/>
        <v>0</v>
      </c>
      <c r="R4" s="12">
        <f t="shared" si="0"/>
        <v>0</v>
      </c>
      <c r="S4" s="12">
        <f t="shared" si="0"/>
        <v>7775000</v>
      </c>
      <c r="T4" s="12">
        <f t="shared" si="0"/>
        <v>18449680</v>
      </c>
      <c r="U4" s="12">
        <f t="shared" si="0"/>
        <v>-3949680</v>
      </c>
      <c r="V4" s="12">
        <f t="shared" si="0"/>
        <v>14500000</v>
      </c>
      <c r="W4" s="12">
        <f t="shared" si="0"/>
        <v>0</v>
      </c>
      <c r="X4" s="12">
        <f t="shared" si="0"/>
        <v>0</v>
      </c>
      <c r="Y4" s="12">
        <f t="shared" si="0"/>
        <v>0</v>
      </c>
      <c r="Z4" s="12">
        <f t="shared" si="0"/>
        <v>0</v>
      </c>
      <c r="AA4" s="12">
        <f t="shared" si="0"/>
        <v>1245000</v>
      </c>
      <c r="AB4" s="12">
        <f t="shared" si="0"/>
        <v>1045000</v>
      </c>
      <c r="AC4" s="12">
        <f t="shared" si="0"/>
        <v>0</v>
      </c>
      <c r="AD4" s="12">
        <f t="shared" si="0"/>
        <v>1045000</v>
      </c>
      <c r="AE4" s="12">
        <f t="shared" si="0"/>
        <v>0</v>
      </c>
      <c r="AF4" s="12">
        <f t="shared" si="0"/>
        <v>0</v>
      </c>
      <c r="AG4" s="12">
        <f t="shared" si="0"/>
        <v>0</v>
      </c>
      <c r="AH4" s="12">
        <f t="shared" si="0"/>
        <v>0</v>
      </c>
      <c r="AI4" s="12">
        <f t="shared" si="0"/>
        <v>0</v>
      </c>
      <c r="AJ4" s="12">
        <f t="shared" si="0"/>
        <v>0</v>
      </c>
      <c r="AK4" s="12">
        <f t="shared" si="0"/>
        <v>0</v>
      </c>
      <c r="AL4" s="12">
        <f t="shared" si="0"/>
        <v>0</v>
      </c>
      <c r="AM4" s="12">
        <f t="shared" si="0"/>
        <v>825000</v>
      </c>
      <c r="AN4" s="12">
        <f t="shared" si="0"/>
        <v>835000</v>
      </c>
      <c r="AO4" s="12">
        <f t="shared" si="0"/>
        <v>0</v>
      </c>
      <c r="AP4" s="12">
        <f t="shared" si="0"/>
        <v>835000</v>
      </c>
      <c r="AQ4" s="12">
        <f t="shared" si="0"/>
        <v>0</v>
      </c>
      <c r="AR4" s="12">
        <f t="shared" si="0"/>
        <v>6100000</v>
      </c>
      <c r="AS4" s="12">
        <f t="shared" si="0"/>
        <v>0</v>
      </c>
      <c r="AT4" s="12">
        <f t="shared" si="0"/>
        <v>6100000</v>
      </c>
      <c r="AU4" s="12">
        <f t="shared" si="0"/>
        <v>0</v>
      </c>
      <c r="AV4" s="12">
        <f t="shared" si="0"/>
        <v>11560000</v>
      </c>
      <c r="AW4" s="12">
        <f t="shared" si="0"/>
        <v>0</v>
      </c>
      <c r="AX4" s="12">
        <f t="shared" si="0"/>
        <v>11560000</v>
      </c>
      <c r="AY4" s="205"/>
      <c r="AZ4" s="50">
        <f t="shared" ref="AZ4:AZ35" si="1">C4+K4+S4+AA4+AI4+AQ4</f>
        <v>70958000</v>
      </c>
      <c r="BA4" s="50"/>
      <c r="BB4" s="50">
        <f t="shared" ref="BB4:BB35" si="2">E4+M4+U4+AC4+AK4+AS4</f>
        <v>-3877167</v>
      </c>
      <c r="BC4" s="50">
        <f t="shared" ref="BC4:BC35" si="3">F4+N4+V4+AD4+AL4+AT4</f>
        <v>78812194</v>
      </c>
      <c r="BD4" s="50" t="e">
        <f>#REF!+#REF!+#REF!+#REF!+#REF!+#REF!</f>
        <v>#REF!</v>
      </c>
      <c r="BE4" s="50" t="e">
        <f>#REF!+#REF!+#REF!+#REF!+#REF!+#REF!</f>
        <v>#REF!</v>
      </c>
      <c r="BF4" s="50">
        <f t="shared" ref="BF4:BF35" si="4">G4+O4+W4+AE4+AM4+AU4</f>
        <v>825000</v>
      </c>
      <c r="BG4" s="50">
        <f t="shared" ref="BG4:BH14" si="5">H4+P4+X4+AF4+AN4+AV4</f>
        <v>12395000</v>
      </c>
      <c r="BH4" s="50">
        <f t="shared" si="5"/>
        <v>0</v>
      </c>
      <c r="BI4" s="50">
        <f t="shared" ref="BI4:BI35" si="6">J4+R4+Z4+AH4+AP4+AX4</f>
        <v>12395000</v>
      </c>
    </row>
    <row r="5" spans="1:61" s="71" customFormat="1" ht="12" customHeight="1" x14ac:dyDescent="0.2">
      <c r="A5" s="14" t="s">
        <v>391</v>
      </c>
      <c r="B5" s="73" t="s">
        <v>46</v>
      </c>
      <c r="C5" s="74"/>
      <c r="D5" s="74">
        <v>0</v>
      </c>
      <c r="E5" s="74">
        <f>F5-D5</f>
        <v>0</v>
      </c>
      <c r="F5" s="74">
        <v>0</v>
      </c>
      <c r="G5" s="74"/>
      <c r="H5" s="74"/>
      <c r="I5" s="74">
        <f>J5-H5</f>
        <v>0</v>
      </c>
      <c r="J5" s="74"/>
      <c r="K5" s="74"/>
      <c r="L5" s="74">
        <v>1882000</v>
      </c>
      <c r="M5" s="74">
        <f>N5-L5</f>
        <v>0</v>
      </c>
      <c r="N5" s="74">
        <v>1882000</v>
      </c>
      <c r="O5" s="74"/>
      <c r="P5" s="74"/>
      <c r="Q5" s="74">
        <f>R5-P5</f>
        <v>0</v>
      </c>
      <c r="R5" s="74"/>
      <c r="S5" s="74"/>
      <c r="T5" s="74">
        <v>253568</v>
      </c>
      <c r="U5" s="74">
        <f>V5-T5</f>
        <v>0</v>
      </c>
      <c r="V5" s="74">
        <v>253568</v>
      </c>
      <c r="W5" s="74"/>
      <c r="X5" s="74"/>
      <c r="Y5" s="74">
        <f>Z5-X5</f>
        <v>0</v>
      </c>
      <c r="Z5" s="74"/>
      <c r="AA5" s="74"/>
      <c r="AB5" s="74">
        <v>94000</v>
      </c>
      <c r="AC5" s="74">
        <f>AD5-AB5</f>
        <v>0</v>
      </c>
      <c r="AD5" s="74">
        <v>94000</v>
      </c>
      <c r="AE5" s="74"/>
      <c r="AF5" s="74"/>
      <c r="AG5" s="74">
        <f>AH5-AF5</f>
        <v>0</v>
      </c>
      <c r="AH5" s="74"/>
      <c r="AI5" s="74"/>
      <c r="AJ5" s="74"/>
      <c r="AK5" s="74"/>
      <c r="AL5" s="74"/>
      <c r="AM5" s="74"/>
      <c r="AN5" s="74">
        <v>489000</v>
      </c>
      <c r="AO5" s="74">
        <f>AP5-AN5</f>
        <v>0</v>
      </c>
      <c r="AP5" s="74">
        <v>489000</v>
      </c>
      <c r="AQ5" s="74"/>
      <c r="AR5" s="74">
        <v>0</v>
      </c>
      <c r="AS5" s="74">
        <f>AT5-AR5</f>
        <v>0</v>
      </c>
      <c r="AT5" s="74">
        <v>0</v>
      </c>
      <c r="AU5" s="74"/>
      <c r="AV5" s="74">
        <v>0</v>
      </c>
      <c r="AW5" s="74">
        <f>AX5-AV5</f>
        <v>0</v>
      </c>
      <c r="AX5" s="74">
        <v>0</v>
      </c>
      <c r="AZ5" s="50">
        <f t="shared" si="1"/>
        <v>0</v>
      </c>
      <c r="BA5" s="50"/>
      <c r="BB5" s="50">
        <f t="shared" si="2"/>
        <v>0</v>
      </c>
      <c r="BC5" s="50">
        <f t="shared" si="3"/>
        <v>2229568</v>
      </c>
      <c r="BD5" s="50" t="e">
        <f>#REF!+#REF!+#REF!+#REF!+#REF!+#REF!</f>
        <v>#REF!</v>
      </c>
      <c r="BE5" s="50" t="e">
        <f>#REF!+#REF!+#REF!+#REF!+#REF!+#REF!</f>
        <v>#REF!</v>
      </c>
      <c r="BF5" s="50">
        <f t="shared" si="4"/>
        <v>0</v>
      </c>
      <c r="BG5" s="50">
        <f t="shared" si="5"/>
        <v>489000</v>
      </c>
      <c r="BH5" s="50">
        <f t="shared" si="5"/>
        <v>0</v>
      </c>
      <c r="BI5" s="50">
        <f t="shared" si="6"/>
        <v>489000</v>
      </c>
    </row>
    <row r="6" spans="1:61" s="71" customFormat="1" ht="12" customHeight="1" x14ac:dyDescent="0.2">
      <c r="A6" s="14" t="s">
        <v>392</v>
      </c>
      <c r="B6" s="76" t="s">
        <v>48</v>
      </c>
      <c r="C6" s="77"/>
      <c r="D6" s="77">
        <v>5118000</v>
      </c>
      <c r="E6" s="77">
        <f t="shared" ref="E6:E14" si="7">F6-D6</f>
        <v>0</v>
      </c>
      <c r="F6" s="77">
        <v>5118000</v>
      </c>
      <c r="G6" s="77"/>
      <c r="H6" s="77"/>
      <c r="I6" s="77">
        <f t="shared" ref="I6:I14" si="8">J6-H6</f>
        <v>0</v>
      </c>
      <c r="J6" s="77"/>
      <c r="K6" s="77"/>
      <c r="L6" s="77">
        <v>0</v>
      </c>
      <c r="M6" s="77">
        <f t="shared" ref="M6:M14" si="9">N6-L6</f>
        <v>0</v>
      </c>
      <c r="N6" s="77">
        <v>0</v>
      </c>
      <c r="O6" s="77"/>
      <c r="P6" s="77"/>
      <c r="Q6" s="77">
        <f t="shared" ref="Q6:Q14" si="10">R6-P6</f>
        <v>0</v>
      </c>
      <c r="R6" s="77"/>
      <c r="S6" s="77"/>
      <c r="T6" s="77">
        <v>16435402</v>
      </c>
      <c r="U6" s="77">
        <f t="shared" ref="U6:U14" si="11">V6-T6</f>
        <v>-4725000</v>
      </c>
      <c r="V6" s="77">
        <v>11710402</v>
      </c>
      <c r="W6" s="77"/>
      <c r="X6" s="77"/>
      <c r="Y6" s="77">
        <f t="shared" ref="Y6:Y14" si="12">Z6-X6</f>
        <v>0</v>
      </c>
      <c r="Z6" s="77"/>
      <c r="AA6" s="77"/>
      <c r="AB6" s="77">
        <v>949000</v>
      </c>
      <c r="AC6" s="77">
        <f t="shared" ref="AC6:AC14" si="13">AD6-AB6</f>
        <v>0</v>
      </c>
      <c r="AD6" s="77">
        <v>949000</v>
      </c>
      <c r="AE6" s="77"/>
      <c r="AF6" s="77"/>
      <c r="AG6" s="77">
        <f t="shared" ref="AG6:AG14" si="14">AH6-AF6</f>
        <v>0</v>
      </c>
      <c r="AH6" s="77"/>
      <c r="AI6" s="77"/>
      <c r="AJ6" s="77"/>
      <c r="AK6" s="77"/>
      <c r="AL6" s="77"/>
      <c r="AM6" s="77"/>
      <c r="AN6" s="77">
        <v>335000</v>
      </c>
      <c r="AO6" s="77">
        <f t="shared" ref="AO6:AO14" si="15">AP6-AN6</f>
        <v>0</v>
      </c>
      <c r="AP6" s="77">
        <v>335000</v>
      </c>
      <c r="AQ6" s="77"/>
      <c r="AR6" s="77">
        <v>5590000</v>
      </c>
      <c r="AS6" s="77">
        <f t="shared" ref="AS6:AS14" si="16">AT6-AR6</f>
        <v>0</v>
      </c>
      <c r="AT6" s="77">
        <v>5590000</v>
      </c>
      <c r="AU6" s="77"/>
      <c r="AV6" s="77">
        <v>9102000</v>
      </c>
      <c r="AW6" s="77">
        <f t="shared" ref="AW6:AW14" si="17">AX6-AV6</f>
        <v>0</v>
      </c>
      <c r="AX6" s="77">
        <v>9102000</v>
      </c>
      <c r="AZ6" s="50">
        <f t="shared" si="1"/>
        <v>0</v>
      </c>
      <c r="BA6" s="50"/>
      <c r="BB6" s="50">
        <f t="shared" si="2"/>
        <v>-4725000</v>
      </c>
      <c r="BC6" s="50">
        <f t="shared" si="3"/>
        <v>23367402</v>
      </c>
      <c r="BD6" s="50" t="e">
        <f>#REF!+#REF!+#REF!+#REF!+#REF!+#REF!</f>
        <v>#REF!</v>
      </c>
      <c r="BE6" s="50" t="e">
        <f>#REF!+#REF!+#REF!+#REF!+#REF!+#REF!</f>
        <v>#REF!</v>
      </c>
      <c r="BF6" s="50">
        <f t="shared" si="4"/>
        <v>0</v>
      </c>
      <c r="BG6" s="50">
        <f t="shared" si="5"/>
        <v>9437000</v>
      </c>
      <c r="BH6" s="50">
        <f t="shared" si="5"/>
        <v>0</v>
      </c>
      <c r="BI6" s="50">
        <f t="shared" si="6"/>
        <v>9437000</v>
      </c>
    </row>
    <row r="7" spans="1:61" s="71" customFormat="1" ht="12" customHeight="1" x14ac:dyDescent="0.2">
      <c r="A7" s="14" t="s">
        <v>393</v>
      </c>
      <c r="B7" s="76" t="s">
        <v>50</v>
      </c>
      <c r="C7" s="77"/>
      <c r="D7" s="77">
        <v>0</v>
      </c>
      <c r="E7" s="77">
        <f t="shared" si="7"/>
        <v>0</v>
      </c>
      <c r="F7" s="77">
        <v>0</v>
      </c>
      <c r="G7" s="77"/>
      <c r="H7" s="77"/>
      <c r="I7" s="77">
        <f t="shared" si="8"/>
        <v>0</v>
      </c>
      <c r="J7" s="77"/>
      <c r="K7" s="77"/>
      <c r="L7" s="77">
        <v>1605632</v>
      </c>
      <c r="M7" s="77">
        <f t="shared" si="9"/>
        <v>0</v>
      </c>
      <c r="N7" s="77">
        <v>1605632</v>
      </c>
      <c r="O7" s="77"/>
      <c r="P7" s="77"/>
      <c r="Q7" s="77">
        <f t="shared" si="10"/>
        <v>0</v>
      </c>
      <c r="R7" s="77"/>
      <c r="S7" s="77"/>
      <c r="T7" s="77">
        <v>0</v>
      </c>
      <c r="U7" s="77">
        <f t="shared" si="11"/>
        <v>0</v>
      </c>
      <c r="V7" s="77">
        <v>0</v>
      </c>
      <c r="W7" s="77"/>
      <c r="X7" s="77"/>
      <c r="Y7" s="77">
        <f t="shared" si="12"/>
        <v>0</v>
      </c>
      <c r="Z7" s="77"/>
      <c r="AA7" s="77"/>
      <c r="AB7" s="77">
        <v>0</v>
      </c>
      <c r="AC7" s="77">
        <f t="shared" si="13"/>
        <v>0</v>
      </c>
      <c r="AD7" s="77">
        <v>0</v>
      </c>
      <c r="AE7" s="77"/>
      <c r="AF7" s="77"/>
      <c r="AG7" s="77">
        <f t="shared" si="14"/>
        <v>0</v>
      </c>
      <c r="AH7" s="77"/>
      <c r="AI7" s="77"/>
      <c r="AJ7" s="77"/>
      <c r="AK7" s="77"/>
      <c r="AL7" s="77"/>
      <c r="AM7" s="77"/>
      <c r="AN7" s="77">
        <v>0</v>
      </c>
      <c r="AO7" s="77">
        <f t="shared" si="15"/>
        <v>0</v>
      </c>
      <c r="AP7" s="77">
        <v>0</v>
      </c>
      <c r="AQ7" s="77"/>
      <c r="AR7" s="77">
        <v>0</v>
      </c>
      <c r="AS7" s="77">
        <f t="shared" si="16"/>
        <v>0</v>
      </c>
      <c r="AT7" s="77">
        <v>0</v>
      </c>
      <c r="AU7" s="77"/>
      <c r="AV7" s="77">
        <v>0</v>
      </c>
      <c r="AW7" s="77">
        <f t="shared" si="17"/>
        <v>0</v>
      </c>
      <c r="AX7" s="77">
        <v>0</v>
      </c>
      <c r="AZ7" s="50">
        <f t="shared" si="1"/>
        <v>0</v>
      </c>
      <c r="BA7" s="50"/>
      <c r="BB7" s="50">
        <f t="shared" si="2"/>
        <v>0</v>
      </c>
      <c r="BC7" s="50">
        <f t="shared" si="3"/>
        <v>1605632</v>
      </c>
      <c r="BD7" s="50" t="e">
        <f>#REF!+#REF!+#REF!+#REF!+#REF!+#REF!</f>
        <v>#REF!</v>
      </c>
      <c r="BE7" s="50" t="e">
        <f>#REF!+#REF!+#REF!+#REF!+#REF!+#REF!</f>
        <v>#REF!</v>
      </c>
      <c r="BF7" s="50">
        <f t="shared" si="4"/>
        <v>0</v>
      </c>
      <c r="BG7" s="50">
        <f t="shared" si="5"/>
        <v>0</v>
      </c>
      <c r="BH7" s="50">
        <f t="shared" si="5"/>
        <v>0</v>
      </c>
      <c r="BI7" s="50">
        <f t="shared" si="6"/>
        <v>0</v>
      </c>
    </row>
    <row r="8" spans="1:61" s="71" customFormat="1" ht="12" customHeight="1" x14ac:dyDescent="0.2">
      <c r="A8" s="14" t="s">
        <v>394</v>
      </c>
      <c r="B8" s="76" t="s">
        <v>52</v>
      </c>
      <c r="C8" s="77"/>
      <c r="D8" s="77">
        <v>0</v>
      </c>
      <c r="E8" s="77">
        <f t="shared" si="7"/>
        <v>0</v>
      </c>
      <c r="F8" s="77">
        <v>0</v>
      </c>
      <c r="G8" s="77"/>
      <c r="H8" s="77"/>
      <c r="I8" s="77">
        <f t="shared" si="8"/>
        <v>0</v>
      </c>
      <c r="J8" s="77"/>
      <c r="K8" s="77"/>
      <c r="L8" s="77">
        <v>0</v>
      </c>
      <c r="M8" s="77">
        <f t="shared" si="9"/>
        <v>0</v>
      </c>
      <c r="N8" s="77">
        <v>0</v>
      </c>
      <c r="O8" s="77"/>
      <c r="P8" s="77"/>
      <c r="Q8" s="77">
        <f t="shared" si="10"/>
        <v>0</v>
      </c>
      <c r="R8" s="77"/>
      <c r="S8" s="77"/>
      <c r="T8" s="77">
        <v>0</v>
      </c>
      <c r="U8" s="77">
        <f t="shared" si="11"/>
        <v>0</v>
      </c>
      <c r="V8" s="77">
        <v>0</v>
      </c>
      <c r="W8" s="77"/>
      <c r="X8" s="77"/>
      <c r="Y8" s="77">
        <f t="shared" si="12"/>
        <v>0</v>
      </c>
      <c r="Z8" s="77"/>
      <c r="AA8" s="77"/>
      <c r="AB8" s="77">
        <v>0</v>
      </c>
      <c r="AC8" s="77">
        <f t="shared" si="13"/>
        <v>0</v>
      </c>
      <c r="AD8" s="77">
        <v>0</v>
      </c>
      <c r="AE8" s="77"/>
      <c r="AF8" s="77"/>
      <c r="AG8" s="77">
        <f t="shared" si="14"/>
        <v>0</v>
      </c>
      <c r="AH8" s="77"/>
      <c r="AI8" s="77"/>
      <c r="AJ8" s="77"/>
      <c r="AK8" s="77"/>
      <c r="AL8" s="77"/>
      <c r="AM8" s="77"/>
      <c r="AN8" s="77">
        <v>0</v>
      </c>
      <c r="AO8" s="77">
        <f t="shared" si="15"/>
        <v>0</v>
      </c>
      <c r="AP8" s="77">
        <v>0</v>
      </c>
      <c r="AQ8" s="77"/>
      <c r="AR8" s="77">
        <v>0</v>
      </c>
      <c r="AS8" s="77">
        <f t="shared" si="16"/>
        <v>0</v>
      </c>
      <c r="AT8" s="77">
        <v>0</v>
      </c>
      <c r="AU8" s="77"/>
      <c r="AV8" s="77">
        <v>0</v>
      </c>
      <c r="AW8" s="77">
        <f t="shared" si="17"/>
        <v>0</v>
      </c>
      <c r="AX8" s="77">
        <v>0</v>
      </c>
      <c r="AZ8" s="50">
        <f t="shared" si="1"/>
        <v>0</v>
      </c>
      <c r="BA8" s="50"/>
      <c r="BB8" s="50">
        <f t="shared" si="2"/>
        <v>0</v>
      </c>
      <c r="BC8" s="50">
        <f t="shared" si="3"/>
        <v>0</v>
      </c>
      <c r="BD8" s="50" t="e">
        <f>#REF!+#REF!+#REF!+#REF!+#REF!+#REF!</f>
        <v>#REF!</v>
      </c>
      <c r="BE8" s="50" t="e">
        <f>#REF!+#REF!+#REF!+#REF!+#REF!+#REF!</f>
        <v>#REF!</v>
      </c>
      <c r="BF8" s="50">
        <f t="shared" si="4"/>
        <v>0</v>
      </c>
      <c r="BG8" s="50">
        <f t="shared" si="5"/>
        <v>0</v>
      </c>
      <c r="BH8" s="50">
        <f t="shared" si="5"/>
        <v>0</v>
      </c>
      <c r="BI8" s="50">
        <f t="shared" si="6"/>
        <v>0</v>
      </c>
    </row>
    <row r="9" spans="1:61" s="71" customFormat="1" ht="12" customHeight="1" x14ac:dyDescent="0.2">
      <c r="A9" s="14" t="s">
        <v>133</v>
      </c>
      <c r="B9" s="76" t="s">
        <v>54</v>
      </c>
      <c r="C9" s="77"/>
      <c r="D9" s="77">
        <v>24970000</v>
      </c>
      <c r="E9" s="77">
        <f t="shared" si="7"/>
        <v>0</v>
      </c>
      <c r="F9" s="77">
        <v>24970000</v>
      </c>
      <c r="G9" s="77"/>
      <c r="H9" s="77"/>
      <c r="I9" s="77">
        <f t="shared" si="8"/>
        <v>0</v>
      </c>
      <c r="J9" s="77"/>
      <c r="K9" s="77"/>
      <c r="L9" s="77">
        <v>7577000</v>
      </c>
      <c r="M9" s="77">
        <f t="shared" si="9"/>
        <v>455000</v>
      </c>
      <c r="N9" s="77">
        <v>8032000</v>
      </c>
      <c r="O9" s="77"/>
      <c r="P9" s="77"/>
      <c r="Q9" s="77">
        <f t="shared" si="10"/>
        <v>0</v>
      </c>
      <c r="R9" s="77"/>
      <c r="S9" s="77"/>
      <c r="T9" s="77">
        <v>0</v>
      </c>
      <c r="U9" s="77">
        <f t="shared" si="11"/>
        <v>0</v>
      </c>
      <c r="V9" s="77">
        <v>0</v>
      </c>
      <c r="W9" s="77"/>
      <c r="X9" s="77"/>
      <c r="Y9" s="77">
        <f t="shared" si="12"/>
        <v>0</v>
      </c>
      <c r="Z9" s="77"/>
      <c r="AA9" s="77"/>
      <c r="AB9" s="77">
        <v>0</v>
      </c>
      <c r="AC9" s="77">
        <f t="shared" si="13"/>
        <v>0</v>
      </c>
      <c r="AD9" s="77">
        <v>0</v>
      </c>
      <c r="AE9" s="77"/>
      <c r="AF9" s="77"/>
      <c r="AG9" s="77">
        <f t="shared" si="14"/>
        <v>0</v>
      </c>
      <c r="AH9" s="77"/>
      <c r="AI9" s="77"/>
      <c r="AJ9" s="77"/>
      <c r="AK9" s="77"/>
      <c r="AL9" s="77"/>
      <c r="AM9" s="77"/>
      <c r="AN9" s="77">
        <v>0</v>
      </c>
      <c r="AO9" s="77">
        <f t="shared" si="15"/>
        <v>0</v>
      </c>
      <c r="AP9" s="77">
        <v>0</v>
      </c>
      <c r="AQ9" s="77"/>
      <c r="AR9" s="77">
        <v>0</v>
      </c>
      <c r="AS9" s="77">
        <f t="shared" si="16"/>
        <v>0</v>
      </c>
      <c r="AT9" s="77">
        <v>0</v>
      </c>
      <c r="AU9" s="77"/>
      <c r="AV9" s="77">
        <v>0</v>
      </c>
      <c r="AW9" s="77">
        <f t="shared" si="17"/>
        <v>0</v>
      </c>
      <c r="AX9" s="77">
        <v>0</v>
      </c>
      <c r="AZ9" s="50">
        <f t="shared" si="1"/>
        <v>0</v>
      </c>
      <c r="BA9" s="50"/>
      <c r="BB9" s="50">
        <f t="shared" si="2"/>
        <v>455000</v>
      </c>
      <c r="BC9" s="50">
        <f t="shared" si="3"/>
        <v>33002000</v>
      </c>
      <c r="BD9" s="50" t="e">
        <f>#REF!+#REF!+#REF!+#REF!+#REF!+#REF!</f>
        <v>#REF!</v>
      </c>
      <c r="BE9" s="50" t="e">
        <f>#REF!+#REF!+#REF!+#REF!+#REF!+#REF!</f>
        <v>#REF!</v>
      </c>
      <c r="BF9" s="50">
        <f t="shared" si="4"/>
        <v>0</v>
      </c>
      <c r="BG9" s="50">
        <f t="shared" si="5"/>
        <v>0</v>
      </c>
      <c r="BH9" s="50">
        <f t="shared" si="5"/>
        <v>0</v>
      </c>
      <c r="BI9" s="50">
        <f t="shared" si="6"/>
        <v>0</v>
      </c>
    </row>
    <row r="10" spans="1:61" s="71" customFormat="1" ht="12" customHeight="1" x14ac:dyDescent="0.2">
      <c r="A10" s="14" t="s">
        <v>395</v>
      </c>
      <c r="B10" s="76" t="s">
        <v>56</v>
      </c>
      <c r="C10" s="77"/>
      <c r="D10" s="77">
        <v>9068000</v>
      </c>
      <c r="E10" s="77">
        <f t="shared" si="7"/>
        <v>0</v>
      </c>
      <c r="F10" s="77">
        <v>9068000</v>
      </c>
      <c r="G10" s="77"/>
      <c r="H10" s="77"/>
      <c r="I10" s="77">
        <f t="shared" si="8"/>
        <v>0</v>
      </c>
      <c r="J10" s="77"/>
      <c r="K10" s="77"/>
      <c r="L10" s="77">
        <v>3127049</v>
      </c>
      <c r="M10" s="77">
        <f t="shared" si="9"/>
        <v>-255000</v>
      </c>
      <c r="N10" s="77">
        <v>2872049</v>
      </c>
      <c r="O10" s="77"/>
      <c r="P10" s="77"/>
      <c r="Q10" s="77">
        <f t="shared" si="10"/>
        <v>0</v>
      </c>
      <c r="R10" s="77"/>
      <c r="S10" s="77"/>
      <c r="T10" s="77">
        <v>1753710</v>
      </c>
      <c r="U10" s="77">
        <f t="shared" si="11"/>
        <v>775320</v>
      </c>
      <c r="V10" s="77">
        <v>2529030</v>
      </c>
      <c r="W10" s="77"/>
      <c r="X10" s="77"/>
      <c r="Y10" s="77">
        <f t="shared" si="12"/>
        <v>0</v>
      </c>
      <c r="Z10" s="77"/>
      <c r="AA10" s="77"/>
      <c r="AB10" s="77">
        <v>0</v>
      </c>
      <c r="AC10" s="77">
        <f t="shared" si="13"/>
        <v>0</v>
      </c>
      <c r="AD10" s="77">
        <v>0</v>
      </c>
      <c r="AE10" s="77"/>
      <c r="AF10" s="77"/>
      <c r="AG10" s="77">
        <f t="shared" si="14"/>
        <v>0</v>
      </c>
      <c r="AH10" s="77"/>
      <c r="AI10" s="77"/>
      <c r="AJ10" s="77"/>
      <c r="AK10" s="77"/>
      <c r="AL10" s="77"/>
      <c r="AM10" s="77"/>
      <c r="AN10" s="77">
        <v>0</v>
      </c>
      <c r="AO10" s="77">
        <f t="shared" si="15"/>
        <v>0</v>
      </c>
      <c r="AP10" s="77">
        <v>0</v>
      </c>
      <c r="AQ10" s="77"/>
      <c r="AR10" s="77">
        <v>510000</v>
      </c>
      <c r="AS10" s="77">
        <f t="shared" si="16"/>
        <v>0</v>
      </c>
      <c r="AT10" s="77">
        <v>510000</v>
      </c>
      <c r="AU10" s="77"/>
      <c r="AV10" s="77">
        <v>2458000</v>
      </c>
      <c r="AW10" s="77">
        <f t="shared" si="17"/>
        <v>0</v>
      </c>
      <c r="AX10" s="77">
        <v>2458000</v>
      </c>
      <c r="AZ10" s="50">
        <f t="shared" si="1"/>
        <v>0</v>
      </c>
      <c r="BA10" s="50"/>
      <c r="BB10" s="50">
        <f t="shared" si="2"/>
        <v>520320</v>
      </c>
      <c r="BC10" s="50">
        <f t="shared" si="3"/>
        <v>14979079</v>
      </c>
      <c r="BD10" s="50" t="e">
        <f>#REF!+#REF!+#REF!+#REF!+#REF!+#REF!</f>
        <v>#REF!</v>
      </c>
      <c r="BE10" s="50" t="e">
        <f>#REF!+#REF!+#REF!+#REF!+#REF!+#REF!</f>
        <v>#REF!</v>
      </c>
      <c r="BF10" s="50">
        <f t="shared" si="4"/>
        <v>0</v>
      </c>
      <c r="BG10" s="50">
        <f t="shared" si="5"/>
        <v>2458000</v>
      </c>
      <c r="BH10" s="50">
        <f t="shared" si="5"/>
        <v>0</v>
      </c>
      <c r="BI10" s="50">
        <f t="shared" si="6"/>
        <v>2458000</v>
      </c>
    </row>
    <row r="11" spans="1:61" s="71" customFormat="1" ht="12" customHeight="1" x14ac:dyDescent="0.2">
      <c r="A11" s="14" t="s">
        <v>396</v>
      </c>
      <c r="B11" s="76" t="s">
        <v>58</v>
      </c>
      <c r="C11" s="77"/>
      <c r="D11" s="77">
        <v>3526000</v>
      </c>
      <c r="E11" s="77">
        <f t="shared" si="7"/>
        <v>0</v>
      </c>
      <c r="F11" s="77">
        <v>3526000</v>
      </c>
      <c r="G11" s="77"/>
      <c r="H11" s="77"/>
      <c r="I11" s="77">
        <f t="shared" si="8"/>
        <v>0</v>
      </c>
      <c r="J11" s="77"/>
      <c r="K11" s="77"/>
      <c r="L11" s="77">
        <v>213000</v>
      </c>
      <c r="M11" s="77">
        <f t="shared" si="9"/>
        <v>-200000</v>
      </c>
      <c r="N11" s="77">
        <v>13000</v>
      </c>
      <c r="O11" s="77"/>
      <c r="P11" s="77"/>
      <c r="Q11" s="77">
        <f t="shared" si="10"/>
        <v>0</v>
      </c>
      <c r="R11" s="77"/>
      <c r="S11" s="77"/>
      <c r="T11" s="77">
        <v>0</v>
      </c>
      <c r="U11" s="77">
        <f t="shared" si="11"/>
        <v>0</v>
      </c>
      <c r="V11" s="77">
        <v>0</v>
      </c>
      <c r="W11" s="77"/>
      <c r="X11" s="77"/>
      <c r="Y11" s="77">
        <f t="shared" si="12"/>
        <v>0</v>
      </c>
      <c r="Z11" s="77"/>
      <c r="AA11" s="77"/>
      <c r="AB11" s="77">
        <v>0</v>
      </c>
      <c r="AC11" s="77">
        <f t="shared" si="13"/>
        <v>0</v>
      </c>
      <c r="AD11" s="77">
        <v>0</v>
      </c>
      <c r="AE11" s="77"/>
      <c r="AF11" s="77"/>
      <c r="AG11" s="77">
        <f t="shared" si="14"/>
        <v>0</v>
      </c>
      <c r="AH11" s="77"/>
      <c r="AI11" s="77"/>
      <c r="AJ11" s="77"/>
      <c r="AK11" s="77"/>
      <c r="AL11" s="77"/>
      <c r="AM11" s="77"/>
      <c r="AN11" s="77">
        <v>0</v>
      </c>
      <c r="AO11" s="77">
        <f t="shared" si="15"/>
        <v>0</v>
      </c>
      <c r="AP11" s="77">
        <v>0</v>
      </c>
      <c r="AQ11" s="77"/>
      <c r="AR11" s="77">
        <v>0</v>
      </c>
      <c r="AS11" s="77">
        <f t="shared" si="16"/>
        <v>0</v>
      </c>
      <c r="AT11" s="77">
        <v>0</v>
      </c>
      <c r="AU11" s="77"/>
      <c r="AV11" s="77">
        <v>0</v>
      </c>
      <c r="AW11" s="77">
        <f t="shared" si="17"/>
        <v>0</v>
      </c>
      <c r="AX11" s="77">
        <v>0</v>
      </c>
      <c r="AZ11" s="50">
        <f t="shared" si="1"/>
        <v>0</v>
      </c>
      <c r="BA11" s="50"/>
      <c r="BB11" s="50">
        <f t="shared" si="2"/>
        <v>-200000</v>
      </c>
      <c r="BC11" s="50">
        <f t="shared" si="3"/>
        <v>3539000</v>
      </c>
      <c r="BD11" s="50" t="e">
        <f>#REF!+#REF!+#REF!+#REF!+#REF!+#REF!</f>
        <v>#REF!</v>
      </c>
      <c r="BE11" s="50" t="e">
        <f>#REF!+#REF!+#REF!+#REF!+#REF!+#REF!</f>
        <v>#REF!</v>
      </c>
      <c r="BF11" s="50">
        <f t="shared" si="4"/>
        <v>0</v>
      </c>
      <c r="BG11" s="50">
        <f t="shared" si="5"/>
        <v>0</v>
      </c>
      <c r="BH11" s="50">
        <f t="shared" si="5"/>
        <v>0</v>
      </c>
      <c r="BI11" s="50">
        <f t="shared" si="6"/>
        <v>0</v>
      </c>
    </row>
    <row r="12" spans="1:61" s="71" customFormat="1" ht="12" customHeight="1" x14ac:dyDescent="0.2">
      <c r="A12" s="14" t="s">
        <v>397</v>
      </c>
      <c r="B12" s="76" t="s">
        <v>60</v>
      </c>
      <c r="C12" s="77"/>
      <c r="D12" s="77">
        <v>8000</v>
      </c>
      <c r="E12" s="77">
        <f t="shared" si="7"/>
        <v>0</v>
      </c>
      <c r="F12" s="77">
        <v>8000</v>
      </c>
      <c r="G12" s="77"/>
      <c r="H12" s="77"/>
      <c r="I12" s="77">
        <f t="shared" si="8"/>
        <v>0</v>
      </c>
      <c r="J12" s="77"/>
      <c r="K12" s="77"/>
      <c r="L12" s="77">
        <v>0</v>
      </c>
      <c r="M12" s="77">
        <f t="shared" si="9"/>
        <v>0</v>
      </c>
      <c r="N12" s="77">
        <v>0</v>
      </c>
      <c r="O12" s="77"/>
      <c r="P12" s="77"/>
      <c r="Q12" s="77">
        <f t="shared" si="10"/>
        <v>0</v>
      </c>
      <c r="R12" s="77"/>
      <c r="S12" s="77"/>
      <c r="T12" s="77">
        <v>7000</v>
      </c>
      <c r="U12" s="77">
        <f t="shared" si="11"/>
        <v>0</v>
      </c>
      <c r="V12" s="77">
        <v>7000</v>
      </c>
      <c r="W12" s="77"/>
      <c r="X12" s="77"/>
      <c r="Y12" s="77">
        <f t="shared" si="12"/>
        <v>0</v>
      </c>
      <c r="Z12" s="77"/>
      <c r="AA12" s="77"/>
      <c r="AB12" s="77">
        <v>2000</v>
      </c>
      <c r="AC12" s="77">
        <f t="shared" si="13"/>
        <v>0</v>
      </c>
      <c r="AD12" s="77">
        <v>2000</v>
      </c>
      <c r="AE12" s="77"/>
      <c r="AF12" s="77"/>
      <c r="AG12" s="77">
        <f t="shared" si="14"/>
        <v>0</v>
      </c>
      <c r="AH12" s="77"/>
      <c r="AI12" s="77"/>
      <c r="AJ12" s="77"/>
      <c r="AK12" s="77"/>
      <c r="AL12" s="77"/>
      <c r="AM12" s="77"/>
      <c r="AN12" s="77">
        <v>1000</v>
      </c>
      <c r="AO12" s="77">
        <f t="shared" si="15"/>
        <v>0</v>
      </c>
      <c r="AP12" s="77">
        <v>1000</v>
      </c>
      <c r="AQ12" s="77"/>
      <c r="AR12" s="77">
        <v>0</v>
      </c>
      <c r="AS12" s="77">
        <f t="shared" si="16"/>
        <v>0</v>
      </c>
      <c r="AT12" s="77">
        <v>0</v>
      </c>
      <c r="AU12" s="77"/>
      <c r="AV12" s="77">
        <v>0</v>
      </c>
      <c r="AW12" s="77">
        <f t="shared" si="17"/>
        <v>0</v>
      </c>
      <c r="AX12" s="77">
        <v>0</v>
      </c>
      <c r="AZ12" s="50">
        <f t="shared" si="1"/>
        <v>0</v>
      </c>
      <c r="BA12" s="50"/>
      <c r="BB12" s="50">
        <f t="shared" si="2"/>
        <v>0</v>
      </c>
      <c r="BC12" s="50">
        <f t="shared" si="3"/>
        <v>17000</v>
      </c>
      <c r="BD12" s="50" t="e">
        <f>#REF!+#REF!+#REF!+#REF!+#REF!+#REF!</f>
        <v>#REF!</v>
      </c>
      <c r="BE12" s="50" t="e">
        <f>#REF!+#REF!+#REF!+#REF!+#REF!+#REF!</f>
        <v>#REF!</v>
      </c>
      <c r="BF12" s="50">
        <f t="shared" si="4"/>
        <v>0</v>
      </c>
      <c r="BG12" s="50">
        <f t="shared" si="5"/>
        <v>1000</v>
      </c>
      <c r="BH12" s="50">
        <f t="shared" si="5"/>
        <v>0</v>
      </c>
      <c r="BI12" s="50">
        <f t="shared" si="6"/>
        <v>1000</v>
      </c>
    </row>
    <row r="13" spans="1:61" s="71" customFormat="1" x14ac:dyDescent="0.2">
      <c r="A13" s="14" t="s">
        <v>398</v>
      </c>
      <c r="B13" s="76" t="s">
        <v>62</v>
      </c>
      <c r="C13" s="83"/>
      <c r="D13" s="83">
        <v>0</v>
      </c>
      <c r="E13" s="83">
        <f t="shared" si="7"/>
        <v>0</v>
      </c>
      <c r="F13" s="83">
        <v>0</v>
      </c>
      <c r="G13" s="83"/>
      <c r="H13" s="83"/>
      <c r="I13" s="83">
        <f t="shared" si="8"/>
        <v>0</v>
      </c>
      <c r="J13" s="83"/>
      <c r="K13" s="83"/>
      <c r="L13" s="83">
        <v>0</v>
      </c>
      <c r="M13" s="83">
        <f t="shared" si="9"/>
        <v>0</v>
      </c>
      <c r="N13" s="83">
        <v>0</v>
      </c>
      <c r="O13" s="83"/>
      <c r="P13" s="83"/>
      <c r="Q13" s="83">
        <f t="shared" si="10"/>
        <v>0</v>
      </c>
      <c r="R13" s="83"/>
      <c r="S13" s="83"/>
      <c r="T13" s="83">
        <v>0</v>
      </c>
      <c r="U13" s="83">
        <f t="shared" si="11"/>
        <v>0</v>
      </c>
      <c r="V13" s="83">
        <v>0</v>
      </c>
      <c r="W13" s="83"/>
      <c r="X13" s="83"/>
      <c r="Y13" s="83">
        <f t="shared" si="12"/>
        <v>0</v>
      </c>
      <c r="Z13" s="83"/>
      <c r="AA13" s="83"/>
      <c r="AB13" s="83">
        <v>0</v>
      </c>
      <c r="AC13" s="83">
        <f t="shared" si="13"/>
        <v>0</v>
      </c>
      <c r="AD13" s="83">
        <v>0</v>
      </c>
      <c r="AE13" s="83"/>
      <c r="AF13" s="83"/>
      <c r="AG13" s="83">
        <f t="shared" si="14"/>
        <v>0</v>
      </c>
      <c r="AH13" s="83"/>
      <c r="AI13" s="83"/>
      <c r="AJ13" s="83"/>
      <c r="AK13" s="83"/>
      <c r="AL13" s="83"/>
      <c r="AM13" s="83"/>
      <c r="AN13" s="83">
        <v>0</v>
      </c>
      <c r="AO13" s="83">
        <f t="shared" si="15"/>
        <v>0</v>
      </c>
      <c r="AP13" s="83">
        <v>0</v>
      </c>
      <c r="AQ13" s="83"/>
      <c r="AR13" s="83">
        <v>0</v>
      </c>
      <c r="AS13" s="83">
        <f t="shared" si="16"/>
        <v>0</v>
      </c>
      <c r="AT13" s="83">
        <v>0</v>
      </c>
      <c r="AU13" s="83"/>
      <c r="AV13" s="83">
        <v>0</v>
      </c>
      <c r="AW13" s="83">
        <f t="shared" si="17"/>
        <v>0</v>
      </c>
      <c r="AX13" s="83">
        <v>0</v>
      </c>
      <c r="AZ13" s="50">
        <f t="shared" si="1"/>
        <v>0</v>
      </c>
      <c r="BA13" s="50"/>
      <c r="BB13" s="50">
        <f t="shared" si="2"/>
        <v>0</v>
      </c>
      <c r="BC13" s="50">
        <f t="shared" si="3"/>
        <v>0</v>
      </c>
      <c r="BD13" s="50" t="e">
        <f>#REF!+#REF!+#REF!+#REF!+#REF!+#REF!</f>
        <v>#REF!</v>
      </c>
      <c r="BE13" s="50" t="e">
        <f>#REF!+#REF!+#REF!+#REF!+#REF!+#REF!</f>
        <v>#REF!</v>
      </c>
      <c r="BF13" s="50">
        <f t="shared" si="4"/>
        <v>0</v>
      </c>
      <c r="BG13" s="50">
        <f t="shared" si="5"/>
        <v>0</v>
      </c>
      <c r="BH13" s="50">
        <f t="shared" si="5"/>
        <v>0</v>
      </c>
      <c r="BI13" s="50">
        <f t="shared" si="6"/>
        <v>0</v>
      </c>
    </row>
    <row r="14" spans="1:61" s="71" customFormat="1" ht="12" customHeight="1" thickBot="1" x14ac:dyDescent="0.25">
      <c r="A14" s="14" t="s">
        <v>399</v>
      </c>
      <c r="B14" s="79" t="s">
        <v>64</v>
      </c>
      <c r="C14" s="84">
        <v>46190000</v>
      </c>
      <c r="D14" s="84">
        <v>0</v>
      </c>
      <c r="E14" s="84">
        <f t="shared" si="7"/>
        <v>0</v>
      </c>
      <c r="F14" s="84">
        <v>0</v>
      </c>
      <c r="G14" s="84"/>
      <c r="H14" s="84"/>
      <c r="I14" s="84">
        <f t="shared" si="8"/>
        <v>0</v>
      </c>
      <c r="J14" s="84"/>
      <c r="K14" s="84">
        <v>15748000</v>
      </c>
      <c r="L14" s="84">
        <v>0</v>
      </c>
      <c r="M14" s="84">
        <f t="shared" si="9"/>
        <v>72513</v>
      </c>
      <c r="N14" s="84">
        <v>72513</v>
      </c>
      <c r="O14" s="84"/>
      <c r="P14" s="84"/>
      <c r="Q14" s="84">
        <f t="shared" si="10"/>
        <v>0</v>
      </c>
      <c r="R14" s="84"/>
      <c r="S14" s="84">
        <v>7775000</v>
      </c>
      <c r="T14" s="84">
        <v>0</v>
      </c>
      <c r="U14" s="84">
        <f t="shared" si="11"/>
        <v>0</v>
      </c>
      <c r="V14" s="84">
        <v>0</v>
      </c>
      <c r="W14" s="84"/>
      <c r="X14" s="84"/>
      <c r="Y14" s="84">
        <f t="shared" si="12"/>
        <v>0</v>
      </c>
      <c r="Z14" s="84"/>
      <c r="AA14" s="84">
        <v>1245000</v>
      </c>
      <c r="AB14" s="84">
        <v>0</v>
      </c>
      <c r="AC14" s="84">
        <f t="shared" si="13"/>
        <v>0</v>
      </c>
      <c r="AD14" s="84">
        <v>0</v>
      </c>
      <c r="AE14" s="84"/>
      <c r="AF14" s="84"/>
      <c r="AG14" s="84">
        <f t="shared" si="14"/>
        <v>0</v>
      </c>
      <c r="AH14" s="84"/>
      <c r="AI14" s="84"/>
      <c r="AJ14" s="84"/>
      <c r="AK14" s="84"/>
      <c r="AL14" s="84"/>
      <c r="AM14" s="84">
        <v>825000</v>
      </c>
      <c r="AN14" s="84">
        <v>10000</v>
      </c>
      <c r="AO14" s="84">
        <f t="shared" si="15"/>
        <v>0</v>
      </c>
      <c r="AP14" s="84">
        <v>10000</v>
      </c>
      <c r="AQ14" s="84"/>
      <c r="AR14" s="84">
        <v>0</v>
      </c>
      <c r="AS14" s="84">
        <f t="shared" si="16"/>
        <v>0</v>
      </c>
      <c r="AT14" s="84">
        <v>0</v>
      </c>
      <c r="AU14" s="84"/>
      <c r="AV14" s="84">
        <v>0</v>
      </c>
      <c r="AW14" s="84">
        <f t="shared" si="17"/>
        <v>0</v>
      </c>
      <c r="AX14" s="84">
        <v>0</v>
      </c>
      <c r="AZ14" s="50">
        <f t="shared" si="1"/>
        <v>70958000</v>
      </c>
      <c r="BA14" s="50"/>
      <c r="BB14" s="50">
        <f t="shared" si="2"/>
        <v>72513</v>
      </c>
      <c r="BC14" s="50">
        <f t="shared" si="3"/>
        <v>72513</v>
      </c>
      <c r="BD14" s="50" t="e">
        <f>#REF!+#REF!+#REF!+#REF!+#REF!+#REF!</f>
        <v>#REF!</v>
      </c>
      <c r="BE14" s="50" t="e">
        <f>#REF!+#REF!+#REF!+#REF!+#REF!+#REF!</f>
        <v>#REF!</v>
      </c>
      <c r="BF14" s="50">
        <f t="shared" si="4"/>
        <v>825000</v>
      </c>
      <c r="BG14" s="50">
        <f t="shared" si="5"/>
        <v>10000</v>
      </c>
      <c r="BH14" s="50">
        <f t="shared" si="5"/>
        <v>0</v>
      </c>
      <c r="BI14" s="50">
        <f t="shared" si="6"/>
        <v>10000</v>
      </c>
    </row>
    <row r="15" spans="1:61" s="13" customFormat="1" ht="21.75" thickBot="1" x14ac:dyDescent="0.3">
      <c r="A15" s="7" t="s">
        <v>17</v>
      </c>
      <c r="B15" s="11" t="s">
        <v>257</v>
      </c>
      <c r="C15" s="12">
        <f t="shared" ref="C15:AX15" si="18">SUM(C16:C20)</f>
        <v>0</v>
      </c>
      <c r="D15" s="12">
        <f t="shared" si="18"/>
        <v>0</v>
      </c>
      <c r="E15" s="12">
        <f t="shared" si="18"/>
        <v>0</v>
      </c>
      <c r="F15" s="12">
        <f t="shared" si="18"/>
        <v>0</v>
      </c>
      <c r="G15" s="12">
        <f t="shared" si="18"/>
        <v>0</v>
      </c>
      <c r="H15" s="12">
        <f t="shared" si="18"/>
        <v>0</v>
      </c>
      <c r="I15" s="12">
        <f t="shared" si="18"/>
        <v>0</v>
      </c>
      <c r="J15" s="12">
        <f t="shared" si="18"/>
        <v>0</v>
      </c>
      <c r="K15" s="12">
        <f t="shared" si="18"/>
        <v>3500000</v>
      </c>
      <c r="L15" s="12">
        <f t="shared" si="18"/>
        <v>3500000</v>
      </c>
      <c r="M15" s="12">
        <f t="shared" si="18"/>
        <v>170000</v>
      </c>
      <c r="N15" s="12">
        <f t="shared" si="18"/>
        <v>3670000</v>
      </c>
      <c r="O15" s="12">
        <f t="shared" si="18"/>
        <v>0</v>
      </c>
      <c r="P15" s="12">
        <f t="shared" si="18"/>
        <v>0</v>
      </c>
      <c r="Q15" s="12">
        <f t="shared" si="18"/>
        <v>0</v>
      </c>
      <c r="R15" s="12">
        <f t="shared" si="18"/>
        <v>0</v>
      </c>
      <c r="S15" s="12">
        <f t="shared" si="18"/>
        <v>0</v>
      </c>
      <c r="T15" s="12">
        <f t="shared" si="18"/>
        <v>2270000</v>
      </c>
      <c r="U15" s="12">
        <f t="shared" si="18"/>
        <v>1900000</v>
      </c>
      <c r="V15" s="12">
        <f t="shared" si="18"/>
        <v>4170000</v>
      </c>
      <c r="W15" s="12">
        <f t="shared" si="18"/>
        <v>0</v>
      </c>
      <c r="X15" s="12">
        <f t="shared" si="18"/>
        <v>0</v>
      </c>
      <c r="Y15" s="12">
        <f t="shared" si="18"/>
        <v>0</v>
      </c>
      <c r="Z15" s="12">
        <f t="shared" si="18"/>
        <v>0</v>
      </c>
      <c r="AA15" s="12">
        <f t="shared" si="18"/>
        <v>0</v>
      </c>
      <c r="AB15" s="12">
        <f t="shared" si="18"/>
        <v>973036</v>
      </c>
      <c r="AC15" s="12">
        <f t="shared" si="18"/>
        <v>0</v>
      </c>
      <c r="AD15" s="12">
        <f t="shared" si="18"/>
        <v>973036</v>
      </c>
      <c r="AE15" s="12">
        <f t="shared" si="18"/>
        <v>0</v>
      </c>
      <c r="AF15" s="12">
        <f t="shared" si="18"/>
        <v>0</v>
      </c>
      <c r="AG15" s="12">
        <f t="shared" si="18"/>
        <v>0</v>
      </c>
      <c r="AH15" s="12">
        <f t="shared" si="18"/>
        <v>0</v>
      </c>
      <c r="AI15" s="12">
        <f t="shared" si="18"/>
        <v>0</v>
      </c>
      <c r="AJ15" s="12">
        <f t="shared" si="18"/>
        <v>0</v>
      </c>
      <c r="AK15" s="12">
        <f t="shared" si="18"/>
        <v>0</v>
      </c>
      <c r="AL15" s="12">
        <f t="shared" si="18"/>
        <v>0</v>
      </c>
      <c r="AM15" s="12">
        <f t="shared" si="18"/>
        <v>0</v>
      </c>
      <c r="AN15" s="12">
        <f t="shared" si="18"/>
        <v>0</v>
      </c>
      <c r="AO15" s="12">
        <f t="shared" si="18"/>
        <v>420000</v>
      </c>
      <c r="AP15" s="12">
        <f t="shared" si="18"/>
        <v>420000</v>
      </c>
      <c r="AQ15" s="12">
        <f t="shared" si="18"/>
        <v>0</v>
      </c>
      <c r="AR15" s="12">
        <f t="shared" si="18"/>
        <v>0</v>
      </c>
      <c r="AS15" s="12">
        <f t="shared" si="18"/>
        <v>0</v>
      </c>
      <c r="AT15" s="12">
        <f t="shared" si="18"/>
        <v>0</v>
      </c>
      <c r="AU15" s="12">
        <f t="shared" si="18"/>
        <v>0</v>
      </c>
      <c r="AV15" s="12">
        <f t="shared" si="18"/>
        <v>0</v>
      </c>
      <c r="AW15" s="12">
        <f t="shared" si="18"/>
        <v>0</v>
      </c>
      <c r="AX15" s="12">
        <f t="shared" si="18"/>
        <v>0</v>
      </c>
      <c r="AY15" s="205"/>
      <c r="AZ15" s="50">
        <f t="shared" si="1"/>
        <v>3500000</v>
      </c>
      <c r="BA15" s="50"/>
      <c r="BB15" s="50">
        <f t="shared" si="2"/>
        <v>2070000</v>
      </c>
      <c r="BC15" s="50">
        <f t="shared" si="3"/>
        <v>8813036</v>
      </c>
      <c r="BD15" s="50" t="e">
        <f>#REF!+#REF!+#REF!+#REF!+#REF!+#REF!</f>
        <v>#REF!</v>
      </c>
      <c r="BE15" s="50" t="e">
        <f>#REF!+#REF!+#REF!+#REF!+#REF!+#REF!</f>
        <v>#REF!</v>
      </c>
      <c r="BF15" s="50">
        <f t="shared" si="4"/>
        <v>0</v>
      </c>
      <c r="BG15" s="50"/>
      <c r="BH15" s="50">
        <f t="shared" ref="BH15:BH61" si="19">I15+Q15+Y15+AG15+AO15+AW15</f>
        <v>420000</v>
      </c>
      <c r="BI15" s="50">
        <f t="shared" si="6"/>
        <v>420000</v>
      </c>
    </row>
    <row r="16" spans="1:61" s="17" customFormat="1" ht="12" customHeight="1" x14ac:dyDescent="0.2">
      <c r="A16" s="14" t="s">
        <v>400</v>
      </c>
      <c r="B16" s="73" t="s">
        <v>20</v>
      </c>
      <c r="C16" s="16"/>
      <c r="D16" s="16">
        <v>0</v>
      </c>
      <c r="E16" s="16">
        <f t="shared" ref="E16:E38" si="20">F16-D16</f>
        <v>0</v>
      </c>
      <c r="F16" s="16">
        <v>0</v>
      </c>
      <c r="G16" s="16"/>
      <c r="H16" s="16"/>
      <c r="I16" s="16">
        <f t="shared" ref="I16:I38" si="21">J16-H16</f>
        <v>0</v>
      </c>
      <c r="J16" s="16"/>
      <c r="K16" s="16"/>
      <c r="L16" s="16">
        <v>0</v>
      </c>
      <c r="M16" s="16">
        <f t="shared" ref="M16:M38" si="22">N16-L16</f>
        <v>0</v>
      </c>
      <c r="N16" s="16">
        <v>0</v>
      </c>
      <c r="O16" s="16"/>
      <c r="P16" s="16"/>
      <c r="Q16" s="16">
        <f t="shared" ref="Q16:Q38" si="23">R16-P16</f>
        <v>0</v>
      </c>
      <c r="R16" s="16"/>
      <c r="S16" s="16"/>
      <c r="T16" s="16">
        <v>0</v>
      </c>
      <c r="U16" s="16">
        <f t="shared" ref="U16:U38" si="24">V16-T16</f>
        <v>0</v>
      </c>
      <c r="V16" s="16">
        <v>0</v>
      </c>
      <c r="W16" s="16"/>
      <c r="X16" s="16"/>
      <c r="Y16" s="16">
        <f t="shared" ref="Y16:Y38" si="25">Z16-X16</f>
        <v>0</v>
      </c>
      <c r="Z16" s="16"/>
      <c r="AA16" s="16"/>
      <c r="AB16" s="16">
        <v>0</v>
      </c>
      <c r="AC16" s="16">
        <f t="shared" ref="AC16:AC38" si="26">AD16-AB16</f>
        <v>0</v>
      </c>
      <c r="AD16" s="16">
        <v>0</v>
      </c>
      <c r="AE16" s="16"/>
      <c r="AF16" s="16"/>
      <c r="AG16" s="16">
        <f t="shared" ref="AG16:AG38" si="27">AH16-AF16</f>
        <v>0</v>
      </c>
      <c r="AH16" s="16"/>
      <c r="AI16" s="16"/>
      <c r="AJ16" s="16"/>
      <c r="AK16" s="16"/>
      <c r="AL16" s="16"/>
      <c r="AM16" s="16"/>
      <c r="AN16" s="16">
        <v>0</v>
      </c>
      <c r="AO16" s="16">
        <f t="shared" ref="AO16:AO38" si="28">AP16-AN16</f>
        <v>0</v>
      </c>
      <c r="AP16" s="16">
        <v>0</v>
      </c>
      <c r="AQ16" s="16"/>
      <c r="AR16" s="16">
        <v>0</v>
      </c>
      <c r="AS16" s="16">
        <f t="shared" ref="AS16:AS38" si="29">AT16-AR16</f>
        <v>0</v>
      </c>
      <c r="AT16" s="16">
        <v>0</v>
      </c>
      <c r="AU16" s="16"/>
      <c r="AV16" s="16">
        <v>0</v>
      </c>
      <c r="AW16" s="16">
        <f t="shared" ref="AW16:AW38" si="30">AX16-AV16</f>
        <v>0</v>
      </c>
      <c r="AX16" s="16">
        <v>0</v>
      </c>
      <c r="AY16" s="206"/>
      <c r="AZ16" s="50">
        <f t="shared" si="1"/>
        <v>0</v>
      </c>
      <c r="BA16" s="50">
        <f>D16+L16+T16+AB16+AJ16+AR16</f>
        <v>0</v>
      </c>
      <c r="BB16" s="50">
        <f t="shared" si="2"/>
        <v>0</v>
      </c>
      <c r="BC16" s="50">
        <f t="shared" si="3"/>
        <v>0</v>
      </c>
      <c r="BD16" s="50" t="e">
        <f>#REF!+#REF!+#REF!+#REF!+#REF!+#REF!</f>
        <v>#REF!</v>
      </c>
      <c r="BE16" s="50" t="e">
        <f>#REF!+#REF!+#REF!+#REF!+#REF!+#REF!</f>
        <v>#REF!</v>
      </c>
      <c r="BF16" s="50">
        <f t="shared" si="4"/>
        <v>0</v>
      </c>
      <c r="BG16" s="50">
        <f>H16+P16+X16+AF16+AN16+AV16</f>
        <v>0</v>
      </c>
      <c r="BH16" s="50">
        <f t="shared" si="19"/>
        <v>0</v>
      </c>
      <c r="BI16" s="50">
        <f t="shared" si="6"/>
        <v>0</v>
      </c>
    </row>
    <row r="17" spans="1:61" s="17" customFormat="1" ht="12" customHeight="1" x14ac:dyDescent="0.2">
      <c r="A17" s="14" t="s">
        <v>401</v>
      </c>
      <c r="B17" s="76" t="s">
        <v>22</v>
      </c>
      <c r="C17" s="16"/>
      <c r="D17" s="16">
        <v>0</v>
      </c>
      <c r="E17" s="16">
        <f t="shared" si="20"/>
        <v>0</v>
      </c>
      <c r="F17" s="16">
        <v>0</v>
      </c>
      <c r="G17" s="16"/>
      <c r="H17" s="16"/>
      <c r="I17" s="16">
        <f t="shared" si="21"/>
        <v>0</v>
      </c>
      <c r="J17" s="16"/>
      <c r="K17" s="16"/>
      <c r="L17" s="16">
        <v>0</v>
      </c>
      <c r="M17" s="16">
        <f t="shared" si="22"/>
        <v>0</v>
      </c>
      <c r="N17" s="16">
        <v>0</v>
      </c>
      <c r="O17" s="16"/>
      <c r="P17" s="16"/>
      <c r="Q17" s="16">
        <f t="shared" si="23"/>
        <v>0</v>
      </c>
      <c r="R17" s="16"/>
      <c r="S17" s="16"/>
      <c r="T17" s="16">
        <v>0</v>
      </c>
      <c r="U17" s="16">
        <f t="shared" si="24"/>
        <v>0</v>
      </c>
      <c r="V17" s="16">
        <v>0</v>
      </c>
      <c r="W17" s="16"/>
      <c r="X17" s="16"/>
      <c r="Y17" s="16">
        <f t="shared" si="25"/>
        <v>0</v>
      </c>
      <c r="Z17" s="16"/>
      <c r="AA17" s="16"/>
      <c r="AB17" s="16">
        <v>0</v>
      </c>
      <c r="AC17" s="16">
        <f t="shared" si="26"/>
        <v>0</v>
      </c>
      <c r="AD17" s="16">
        <v>0</v>
      </c>
      <c r="AE17" s="16"/>
      <c r="AF17" s="16"/>
      <c r="AG17" s="16">
        <f t="shared" si="27"/>
        <v>0</v>
      </c>
      <c r="AH17" s="16"/>
      <c r="AI17" s="16"/>
      <c r="AJ17" s="16"/>
      <c r="AK17" s="16"/>
      <c r="AL17" s="16"/>
      <c r="AM17" s="16"/>
      <c r="AN17" s="16">
        <v>0</v>
      </c>
      <c r="AO17" s="16">
        <f t="shared" si="28"/>
        <v>0</v>
      </c>
      <c r="AP17" s="16">
        <v>0</v>
      </c>
      <c r="AQ17" s="16"/>
      <c r="AR17" s="16">
        <v>0</v>
      </c>
      <c r="AS17" s="16">
        <f t="shared" si="29"/>
        <v>0</v>
      </c>
      <c r="AT17" s="16">
        <v>0</v>
      </c>
      <c r="AU17" s="16"/>
      <c r="AV17" s="16">
        <v>0</v>
      </c>
      <c r="AW17" s="16">
        <f t="shared" si="30"/>
        <v>0</v>
      </c>
      <c r="AX17" s="16">
        <v>0</v>
      </c>
      <c r="AY17" s="206"/>
      <c r="AZ17" s="50">
        <f t="shared" si="1"/>
        <v>0</v>
      </c>
      <c r="BA17" s="50">
        <f>D17+L17+T17+AB17+AJ17+AR17</f>
        <v>0</v>
      </c>
      <c r="BB17" s="50">
        <f t="shared" si="2"/>
        <v>0</v>
      </c>
      <c r="BC17" s="50">
        <f t="shared" si="3"/>
        <v>0</v>
      </c>
      <c r="BD17" s="50" t="e">
        <f>#REF!+#REF!+#REF!+#REF!+#REF!+#REF!</f>
        <v>#REF!</v>
      </c>
      <c r="BE17" s="50" t="e">
        <f>#REF!+#REF!+#REF!+#REF!+#REF!+#REF!</f>
        <v>#REF!</v>
      </c>
      <c r="BF17" s="50">
        <f t="shared" si="4"/>
        <v>0</v>
      </c>
      <c r="BG17" s="50">
        <f>H17+P17+X17+AF17+AN17+AV17</f>
        <v>0</v>
      </c>
      <c r="BH17" s="50">
        <f t="shared" si="19"/>
        <v>0</v>
      </c>
      <c r="BI17" s="50">
        <f t="shared" si="6"/>
        <v>0</v>
      </c>
    </row>
    <row r="18" spans="1:61" s="17" customFormat="1" ht="12" customHeight="1" x14ac:dyDescent="0.2">
      <c r="A18" s="14" t="s">
        <v>402</v>
      </c>
      <c r="B18" s="76" t="s">
        <v>24</v>
      </c>
      <c r="C18" s="16"/>
      <c r="D18" s="16">
        <v>0</v>
      </c>
      <c r="E18" s="16">
        <f t="shared" si="20"/>
        <v>0</v>
      </c>
      <c r="F18" s="16">
        <v>0</v>
      </c>
      <c r="G18" s="16"/>
      <c r="H18" s="16"/>
      <c r="I18" s="16">
        <f t="shared" si="21"/>
        <v>0</v>
      </c>
      <c r="J18" s="16"/>
      <c r="K18" s="16"/>
      <c r="L18" s="16">
        <v>0</v>
      </c>
      <c r="M18" s="16">
        <f t="shared" si="22"/>
        <v>0</v>
      </c>
      <c r="N18" s="16">
        <v>0</v>
      </c>
      <c r="O18" s="16"/>
      <c r="P18" s="16"/>
      <c r="Q18" s="16">
        <f t="shared" si="23"/>
        <v>0</v>
      </c>
      <c r="R18" s="16"/>
      <c r="S18" s="16"/>
      <c r="T18" s="16">
        <v>0</v>
      </c>
      <c r="U18" s="16">
        <f t="shared" si="24"/>
        <v>0</v>
      </c>
      <c r="V18" s="16">
        <v>0</v>
      </c>
      <c r="W18" s="16"/>
      <c r="X18" s="16"/>
      <c r="Y18" s="16">
        <f t="shared" si="25"/>
        <v>0</v>
      </c>
      <c r="Z18" s="16"/>
      <c r="AA18" s="16"/>
      <c r="AB18" s="16">
        <v>0</v>
      </c>
      <c r="AC18" s="16">
        <f t="shared" si="26"/>
        <v>0</v>
      </c>
      <c r="AD18" s="16">
        <v>0</v>
      </c>
      <c r="AE18" s="16"/>
      <c r="AF18" s="16"/>
      <c r="AG18" s="16">
        <f t="shared" si="27"/>
        <v>0</v>
      </c>
      <c r="AH18" s="16"/>
      <c r="AI18" s="16"/>
      <c r="AJ18" s="16"/>
      <c r="AK18" s="16"/>
      <c r="AL18" s="16"/>
      <c r="AM18" s="16"/>
      <c r="AN18" s="16">
        <v>0</v>
      </c>
      <c r="AO18" s="16">
        <f t="shared" si="28"/>
        <v>0</v>
      </c>
      <c r="AP18" s="16">
        <v>0</v>
      </c>
      <c r="AQ18" s="16"/>
      <c r="AR18" s="16">
        <v>0</v>
      </c>
      <c r="AS18" s="16">
        <f t="shared" si="29"/>
        <v>0</v>
      </c>
      <c r="AT18" s="16">
        <v>0</v>
      </c>
      <c r="AU18" s="16"/>
      <c r="AV18" s="16">
        <v>0</v>
      </c>
      <c r="AW18" s="16">
        <f t="shared" si="30"/>
        <v>0</v>
      </c>
      <c r="AX18" s="16">
        <v>0</v>
      </c>
      <c r="AY18" s="206"/>
      <c r="AZ18" s="50">
        <f t="shared" si="1"/>
        <v>0</v>
      </c>
      <c r="BA18" s="50">
        <f>D18+L18+T18+AB18+AJ18+AR18</f>
        <v>0</v>
      </c>
      <c r="BB18" s="50">
        <f t="shared" si="2"/>
        <v>0</v>
      </c>
      <c r="BC18" s="50">
        <f t="shared" si="3"/>
        <v>0</v>
      </c>
      <c r="BD18" s="50" t="e">
        <f>#REF!+#REF!+#REF!+#REF!+#REF!+#REF!</f>
        <v>#REF!</v>
      </c>
      <c r="BE18" s="50" t="e">
        <f>#REF!+#REF!+#REF!+#REF!+#REF!+#REF!</f>
        <v>#REF!</v>
      </c>
      <c r="BF18" s="50">
        <f t="shared" si="4"/>
        <v>0</v>
      </c>
      <c r="BG18" s="50">
        <f>H18+P18+X18+AF18+AN18+AV18</f>
        <v>0</v>
      </c>
      <c r="BH18" s="50">
        <f t="shared" si="19"/>
        <v>0</v>
      </c>
      <c r="BI18" s="50">
        <f t="shared" si="6"/>
        <v>0</v>
      </c>
    </row>
    <row r="19" spans="1:61" s="17" customFormat="1" ht="12" customHeight="1" x14ac:dyDescent="0.2">
      <c r="A19" s="14" t="s">
        <v>403</v>
      </c>
      <c r="B19" s="76" t="s">
        <v>26</v>
      </c>
      <c r="C19" s="16"/>
      <c r="D19" s="16">
        <v>0</v>
      </c>
      <c r="E19" s="16">
        <f t="shared" si="20"/>
        <v>0</v>
      </c>
      <c r="F19" s="16">
        <v>0</v>
      </c>
      <c r="G19" s="16"/>
      <c r="H19" s="16"/>
      <c r="I19" s="16">
        <f t="shared" si="21"/>
        <v>0</v>
      </c>
      <c r="J19" s="16"/>
      <c r="K19" s="16"/>
      <c r="L19" s="16">
        <v>0</v>
      </c>
      <c r="M19" s="16">
        <f t="shared" si="22"/>
        <v>0</v>
      </c>
      <c r="N19" s="16">
        <v>0</v>
      </c>
      <c r="O19" s="16"/>
      <c r="P19" s="16"/>
      <c r="Q19" s="16">
        <f t="shared" si="23"/>
        <v>0</v>
      </c>
      <c r="R19" s="16"/>
      <c r="S19" s="16"/>
      <c r="T19" s="16">
        <v>0</v>
      </c>
      <c r="U19" s="16">
        <f t="shared" si="24"/>
        <v>0</v>
      </c>
      <c r="V19" s="16">
        <v>0</v>
      </c>
      <c r="W19" s="16"/>
      <c r="X19" s="16"/>
      <c r="Y19" s="16">
        <f t="shared" si="25"/>
        <v>0</v>
      </c>
      <c r="Z19" s="16"/>
      <c r="AA19" s="16"/>
      <c r="AB19" s="16">
        <v>0</v>
      </c>
      <c r="AC19" s="16">
        <f t="shared" si="26"/>
        <v>0</v>
      </c>
      <c r="AD19" s="16">
        <v>0</v>
      </c>
      <c r="AE19" s="16"/>
      <c r="AF19" s="16"/>
      <c r="AG19" s="16">
        <f t="shared" si="27"/>
        <v>0</v>
      </c>
      <c r="AH19" s="16"/>
      <c r="AI19" s="16"/>
      <c r="AJ19" s="16"/>
      <c r="AK19" s="16"/>
      <c r="AL19" s="16"/>
      <c r="AM19" s="16"/>
      <c r="AN19" s="16">
        <v>0</v>
      </c>
      <c r="AO19" s="16">
        <f t="shared" si="28"/>
        <v>0</v>
      </c>
      <c r="AP19" s="16">
        <v>0</v>
      </c>
      <c r="AQ19" s="16"/>
      <c r="AR19" s="16">
        <v>0</v>
      </c>
      <c r="AS19" s="16">
        <f t="shared" si="29"/>
        <v>0</v>
      </c>
      <c r="AT19" s="16">
        <v>0</v>
      </c>
      <c r="AU19" s="16"/>
      <c r="AV19" s="16">
        <v>0</v>
      </c>
      <c r="AW19" s="16">
        <f t="shared" si="30"/>
        <v>0</v>
      </c>
      <c r="AX19" s="16">
        <v>0</v>
      </c>
      <c r="AY19" s="206"/>
      <c r="AZ19" s="50">
        <f t="shared" si="1"/>
        <v>0</v>
      </c>
      <c r="BA19" s="50">
        <f>D19+L19+T19+AB19+AJ19+AR19</f>
        <v>0</v>
      </c>
      <c r="BB19" s="50">
        <f t="shared" si="2"/>
        <v>0</v>
      </c>
      <c r="BC19" s="50">
        <f t="shared" si="3"/>
        <v>0</v>
      </c>
      <c r="BD19" s="50" t="e">
        <f>#REF!+#REF!+#REF!+#REF!+#REF!+#REF!</f>
        <v>#REF!</v>
      </c>
      <c r="BE19" s="50" t="e">
        <f>#REF!+#REF!+#REF!+#REF!+#REF!+#REF!</f>
        <v>#REF!</v>
      </c>
      <c r="BF19" s="50">
        <f t="shared" si="4"/>
        <v>0</v>
      </c>
      <c r="BG19" s="50">
        <f>H19+P19+X19+AF19+AN19+AV19</f>
        <v>0</v>
      </c>
      <c r="BH19" s="50">
        <f t="shared" si="19"/>
        <v>0</v>
      </c>
      <c r="BI19" s="50">
        <f t="shared" si="6"/>
        <v>0</v>
      </c>
    </row>
    <row r="20" spans="1:61" s="17" customFormat="1" ht="12" customHeight="1" thickBot="1" x14ac:dyDescent="0.3">
      <c r="A20" s="14" t="s">
        <v>404</v>
      </c>
      <c r="B20" s="15" t="s">
        <v>258</v>
      </c>
      <c r="C20" s="16"/>
      <c r="D20" s="16">
        <v>0</v>
      </c>
      <c r="E20" s="16">
        <f t="shared" si="20"/>
        <v>0</v>
      </c>
      <c r="F20" s="16">
        <v>0</v>
      </c>
      <c r="G20" s="16"/>
      <c r="H20" s="16"/>
      <c r="I20" s="16">
        <f t="shared" si="21"/>
        <v>0</v>
      </c>
      <c r="J20" s="16"/>
      <c r="K20" s="16">
        <v>3500000</v>
      </c>
      <c r="L20" s="16">
        <v>3500000</v>
      </c>
      <c r="M20" s="16">
        <f t="shared" si="22"/>
        <v>170000</v>
      </c>
      <c r="N20" s="16">
        <v>3670000</v>
      </c>
      <c r="O20" s="16"/>
      <c r="P20" s="16"/>
      <c r="Q20" s="16">
        <f t="shared" si="23"/>
        <v>0</v>
      </c>
      <c r="R20" s="16"/>
      <c r="S20" s="16"/>
      <c r="T20" s="16">
        <v>2270000</v>
      </c>
      <c r="U20" s="16">
        <f t="shared" si="24"/>
        <v>1900000</v>
      </c>
      <c r="V20" s="16">
        <v>4170000</v>
      </c>
      <c r="W20" s="16"/>
      <c r="X20" s="16"/>
      <c r="Y20" s="16">
        <f t="shared" si="25"/>
        <v>0</v>
      </c>
      <c r="Z20" s="16"/>
      <c r="AA20" s="16"/>
      <c r="AB20" s="16">
        <v>973036</v>
      </c>
      <c r="AC20" s="16">
        <f t="shared" si="26"/>
        <v>0</v>
      </c>
      <c r="AD20" s="16">
        <v>973036</v>
      </c>
      <c r="AE20" s="16"/>
      <c r="AF20" s="16"/>
      <c r="AG20" s="16">
        <f t="shared" si="27"/>
        <v>0</v>
      </c>
      <c r="AH20" s="16"/>
      <c r="AI20" s="16"/>
      <c r="AJ20" s="16"/>
      <c r="AK20" s="16"/>
      <c r="AL20" s="16"/>
      <c r="AM20" s="16"/>
      <c r="AN20" s="16">
        <v>0</v>
      </c>
      <c r="AO20" s="16">
        <f t="shared" si="28"/>
        <v>420000</v>
      </c>
      <c r="AP20" s="16">
        <v>420000</v>
      </c>
      <c r="AQ20" s="16"/>
      <c r="AR20" s="16">
        <v>0</v>
      </c>
      <c r="AS20" s="16">
        <f t="shared" si="29"/>
        <v>0</v>
      </c>
      <c r="AT20" s="16">
        <v>0</v>
      </c>
      <c r="AU20" s="16"/>
      <c r="AV20" s="16">
        <v>0</v>
      </c>
      <c r="AW20" s="16">
        <f t="shared" si="30"/>
        <v>0</v>
      </c>
      <c r="AX20" s="16">
        <v>0</v>
      </c>
      <c r="AY20" s="206"/>
      <c r="AZ20" s="50">
        <f t="shared" si="1"/>
        <v>3500000</v>
      </c>
      <c r="BA20" s="50">
        <f>D20+L20+T20+AB20+AJ20+AR20</f>
        <v>6743036</v>
      </c>
      <c r="BB20" s="50">
        <f t="shared" si="2"/>
        <v>2070000</v>
      </c>
      <c r="BC20" s="50">
        <f t="shared" si="3"/>
        <v>8813036</v>
      </c>
      <c r="BD20" s="50" t="e">
        <f>#REF!+#REF!+#REF!+#REF!+#REF!+#REF!</f>
        <v>#REF!</v>
      </c>
      <c r="BE20" s="50" t="e">
        <f>#REF!+#REF!+#REF!+#REF!+#REF!+#REF!</f>
        <v>#REF!</v>
      </c>
      <c r="BF20" s="50">
        <f t="shared" si="4"/>
        <v>0</v>
      </c>
      <c r="BG20" s="50">
        <f>H20+P20+X20+AF20+AN20+AV20</f>
        <v>0</v>
      </c>
      <c r="BH20" s="50">
        <f t="shared" si="19"/>
        <v>420000</v>
      </c>
      <c r="BI20" s="50">
        <f t="shared" si="6"/>
        <v>420000</v>
      </c>
    </row>
    <row r="21" spans="1:61" s="17" customFormat="1" ht="12" customHeight="1" thickBot="1" x14ac:dyDescent="0.3">
      <c r="A21" s="19" t="s">
        <v>29</v>
      </c>
      <c r="B21" s="20" t="s">
        <v>167</v>
      </c>
      <c r="C21" s="21"/>
      <c r="D21" s="21">
        <v>0</v>
      </c>
      <c r="E21" s="21">
        <f t="shared" si="20"/>
        <v>0</v>
      </c>
      <c r="F21" s="21">
        <v>0</v>
      </c>
      <c r="G21" s="21"/>
      <c r="H21" s="21"/>
      <c r="I21" s="21">
        <f t="shared" si="21"/>
        <v>0</v>
      </c>
      <c r="J21" s="21"/>
      <c r="K21" s="21"/>
      <c r="L21" s="21">
        <v>0</v>
      </c>
      <c r="M21" s="21">
        <f t="shared" si="22"/>
        <v>0</v>
      </c>
      <c r="N21" s="21">
        <v>0</v>
      </c>
      <c r="O21" s="21"/>
      <c r="P21" s="21"/>
      <c r="Q21" s="21">
        <f t="shared" si="23"/>
        <v>0</v>
      </c>
      <c r="R21" s="21"/>
      <c r="S21" s="21"/>
      <c r="T21" s="21">
        <v>0</v>
      </c>
      <c r="U21" s="21">
        <f t="shared" si="24"/>
        <v>0</v>
      </c>
      <c r="V21" s="21">
        <v>0</v>
      </c>
      <c r="W21" s="21"/>
      <c r="X21" s="21"/>
      <c r="Y21" s="21">
        <f t="shared" si="25"/>
        <v>0</v>
      </c>
      <c r="Z21" s="21"/>
      <c r="AA21" s="21"/>
      <c r="AB21" s="21">
        <v>0</v>
      </c>
      <c r="AC21" s="21">
        <f t="shared" si="26"/>
        <v>0</v>
      </c>
      <c r="AD21" s="21">
        <v>0</v>
      </c>
      <c r="AE21" s="21"/>
      <c r="AF21" s="21"/>
      <c r="AG21" s="21">
        <f t="shared" si="27"/>
        <v>0</v>
      </c>
      <c r="AH21" s="21"/>
      <c r="AI21" s="21"/>
      <c r="AJ21" s="21"/>
      <c r="AK21" s="21"/>
      <c r="AL21" s="21"/>
      <c r="AM21" s="21"/>
      <c r="AN21" s="21">
        <v>0</v>
      </c>
      <c r="AO21" s="21">
        <f t="shared" si="28"/>
        <v>0</v>
      </c>
      <c r="AP21" s="21">
        <v>0</v>
      </c>
      <c r="AQ21" s="21"/>
      <c r="AR21" s="21">
        <v>0</v>
      </c>
      <c r="AS21" s="21">
        <f t="shared" si="29"/>
        <v>0</v>
      </c>
      <c r="AT21" s="21">
        <v>0</v>
      </c>
      <c r="AU21" s="21"/>
      <c r="AV21" s="21">
        <v>0</v>
      </c>
      <c r="AW21" s="21">
        <f t="shared" si="30"/>
        <v>0</v>
      </c>
      <c r="AX21" s="21">
        <v>0</v>
      </c>
      <c r="AY21" s="207"/>
      <c r="AZ21" s="50">
        <f t="shared" si="1"/>
        <v>0</v>
      </c>
      <c r="BA21" s="50"/>
      <c r="BB21" s="50">
        <f t="shared" si="2"/>
        <v>0</v>
      </c>
      <c r="BC21" s="50">
        <f t="shared" si="3"/>
        <v>0</v>
      </c>
      <c r="BD21" s="50"/>
      <c r="BE21" s="50"/>
      <c r="BF21" s="50">
        <f t="shared" si="4"/>
        <v>0</v>
      </c>
      <c r="BG21" s="50"/>
      <c r="BH21" s="50">
        <f t="shared" si="19"/>
        <v>0</v>
      </c>
      <c r="BI21" s="50">
        <f t="shared" si="6"/>
        <v>0</v>
      </c>
    </row>
    <row r="22" spans="1:61" s="17" customFormat="1" ht="21.75" thickBot="1" x14ac:dyDescent="0.3">
      <c r="A22" s="19" t="s">
        <v>141</v>
      </c>
      <c r="B22" s="20" t="s">
        <v>259</v>
      </c>
      <c r="C22" s="12">
        <f t="shared" ref="C22:AX22" si="31">+C23+C27</f>
        <v>0</v>
      </c>
      <c r="D22" s="12">
        <f t="shared" si="31"/>
        <v>0</v>
      </c>
      <c r="E22" s="12">
        <f t="shared" si="31"/>
        <v>0</v>
      </c>
      <c r="F22" s="12">
        <f t="shared" si="31"/>
        <v>0</v>
      </c>
      <c r="G22" s="12">
        <f t="shared" si="31"/>
        <v>0</v>
      </c>
      <c r="H22" s="12">
        <f t="shared" si="31"/>
        <v>0</v>
      </c>
      <c r="I22" s="12">
        <f t="shared" si="31"/>
        <v>0</v>
      </c>
      <c r="J22" s="12">
        <f t="shared" si="31"/>
        <v>0</v>
      </c>
      <c r="K22" s="12">
        <f t="shared" si="31"/>
        <v>0</v>
      </c>
      <c r="L22" s="12">
        <f t="shared" si="31"/>
        <v>0</v>
      </c>
      <c r="M22" s="12">
        <f t="shared" si="31"/>
        <v>0</v>
      </c>
      <c r="N22" s="12">
        <f t="shared" si="31"/>
        <v>0</v>
      </c>
      <c r="O22" s="12">
        <f t="shared" si="31"/>
        <v>0</v>
      </c>
      <c r="P22" s="12">
        <f t="shared" si="31"/>
        <v>0</v>
      </c>
      <c r="Q22" s="12">
        <f t="shared" si="31"/>
        <v>0</v>
      </c>
      <c r="R22" s="12">
        <f t="shared" si="31"/>
        <v>0</v>
      </c>
      <c r="S22" s="12">
        <f t="shared" si="31"/>
        <v>0</v>
      </c>
      <c r="T22" s="12">
        <f t="shared" si="31"/>
        <v>0</v>
      </c>
      <c r="U22" s="12">
        <f t="shared" si="31"/>
        <v>0</v>
      </c>
      <c r="V22" s="12">
        <f t="shared" si="31"/>
        <v>0</v>
      </c>
      <c r="W22" s="12">
        <f t="shared" si="31"/>
        <v>0</v>
      </c>
      <c r="X22" s="12">
        <f t="shared" si="31"/>
        <v>0</v>
      </c>
      <c r="Y22" s="12">
        <f t="shared" si="31"/>
        <v>0</v>
      </c>
      <c r="Z22" s="12">
        <f t="shared" si="31"/>
        <v>0</v>
      </c>
      <c r="AA22" s="12">
        <f t="shared" si="31"/>
        <v>0</v>
      </c>
      <c r="AB22" s="12">
        <f t="shared" si="31"/>
        <v>0</v>
      </c>
      <c r="AC22" s="12">
        <f t="shared" si="31"/>
        <v>0</v>
      </c>
      <c r="AD22" s="12">
        <f t="shared" si="31"/>
        <v>0</v>
      </c>
      <c r="AE22" s="12">
        <f t="shared" si="31"/>
        <v>0</v>
      </c>
      <c r="AF22" s="12">
        <f t="shared" si="31"/>
        <v>0</v>
      </c>
      <c r="AG22" s="12">
        <f t="shared" si="31"/>
        <v>0</v>
      </c>
      <c r="AH22" s="12">
        <f t="shared" si="31"/>
        <v>0</v>
      </c>
      <c r="AI22" s="12">
        <f t="shared" si="31"/>
        <v>0</v>
      </c>
      <c r="AJ22" s="12">
        <f t="shared" si="31"/>
        <v>0</v>
      </c>
      <c r="AK22" s="12">
        <f t="shared" si="31"/>
        <v>0</v>
      </c>
      <c r="AL22" s="12">
        <f t="shared" si="31"/>
        <v>0</v>
      </c>
      <c r="AM22" s="12">
        <f t="shared" si="31"/>
        <v>0</v>
      </c>
      <c r="AN22" s="12">
        <f t="shared" si="31"/>
        <v>0</v>
      </c>
      <c r="AO22" s="12">
        <f t="shared" si="31"/>
        <v>0</v>
      </c>
      <c r="AP22" s="12">
        <f t="shared" si="31"/>
        <v>0</v>
      </c>
      <c r="AQ22" s="12">
        <f t="shared" si="31"/>
        <v>0</v>
      </c>
      <c r="AR22" s="12">
        <f t="shared" si="31"/>
        <v>0</v>
      </c>
      <c r="AS22" s="12">
        <f t="shared" si="31"/>
        <v>0</v>
      </c>
      <c r="AT22" s="12">
        <f t="shared" si="31"/>
        <v>0</v>
      </c>
      <c r="AU22" s="12">
        <f t="shared" si="31"/>
        <v>0</v>
      </c>
      <c r="AV22" s="12">
        <f t="shared" si="31"/>
        <v>0</v>
      </c>
      <c r="AW22" s="12">
        <f t="shared" si="31"/>
        <v>0</v>
      </c>
      <c r="AX22" s="12">
        <f t="shared" si="31"/>
        <v>0</v>
      </c>
      <c r="AY22" s="205"/>
      <c r="AZ22" s="50">
        <f t="shared" si="1"/>
        <v>0</v>
      </c>
      <c r="BA22" s="50"/>
      <c r="BB22" s="50">
        <f t="shared" si="2"/>
        <v>0</v>
      </c>
      <c r="BC22" s="50">
        <f t="shared" si="3"/>
        <v>0</v>
      </c>
      <c r="BD22" s="50"/>
      <c r="BE22" s="50"/>
      <c r="BF22" s="50">
        <f t="shared" si="4"/>
        <v>0</v>
      </c>
      <c r="BG22" s="50"/>
      <c r="BH22" s="50">
        <f t="shared" si="19"/>
        <v>0</v>
      </c>
      <c r="BI22" s="50">
        <f t="shared" si="6"/>
        <v>0</v>
      </c>
    </row>
    <row r="23" spans="1:61" s="17" customFormat="1" ht="12" customHeight="1" x14ac:dyDescent="0.2">
      <c r="A23" s="22" t="s">
        <v>405</v>
      </c>
      <c r="B23" s="73" t="s">
        <v>32</v>
      </c>
      <c r="C23" s="24"/>
      <c r="D23" s="24">
        <v>0</v>
      </c>
      <c r="E23" s="24">
        <f t="shared" si="20"/>
        <v>0</v>
      </c>
      <c r="F23" s="24">
        <v>0</v>
      </c>
      <c r="G23" s="24"/>
      <c r="H23" s="24"/>
      <c r="I23" s="24">
        <f t="shared" si="21"/>
        <v>0</v>
      </c>
      <c r="J23" s="24"/>
      <c r="K23" s="24"/>
      <c r="L23" s="24">
        <v>0</v>
      </c>
      <c r="M23" s="24">
        <f t="shared" si="22"/>
        <v>0</v>
      </c>
      <c r="N23" s="24">
        <v>0</v>
      </c>
      <c r="O23" s="24"/>
      <c r="P23" s="24"/>
      <c r="Q23" s="24">
        <f t="shared" si="23"/>
        <v>0</v>
      </c>
      <c r="R23" s="24"/>
      <c r="S23" s="24"/>
      <c r="T23" s="24">
        <v>0</v>
      </c>
      <c r="U23" s="24">
        <f t="shared" si="24"/>
        <v>0</v>
      </c>
      <c r="V23" s="24">
        <v>0</v>
      </c>
      <c r="W23" s="24"/>
      <c r="X23" s="24"/>
      <c r="Y23" s="24">
        <f t="shared" si="25"/>
        <v>0</v>
      </c>
      <c r="Z23" s="24"/>
      <c r="AA23" s="24"/>
      <c r="AB23" s="24">
        <v>0</v>
      </c>
      <c r="AC23" s="24">
        <f t="shared" si="26"/>
        <v>0</v>
      </c>
      <c r="AD23" s="24">
        <v>0</v>
      </c>
      <c r="AE23" s="24"/>
      <c r="AF23" s="24"/>
      <c r="AG23" s="24">
        <f t="shared" si="27"/>
        <v>0</v>
      </c>
      <c r="AH23" s="24"/>
      <c r="AI23" s="24"/>
      <c r="AJ23" s="24"/>
      <c r="AK23" s="24"/>
      <c r="AL23" s="24"/>
      <c r="AM23" s="24"/>
      <c r="AN23" s="24">
        <v>0</v>
      </c>
      <c r="AO23" s="24">
        <f t="shared" si="28"/>
        <v>0</v>
      </c>
      <c r="AP23" s="24">
        <v>0</v>
      </c>
      <c r="AQ23" s="24"/>
      <c r="AR23" s="24">
        <v>0</v>
      </c>
      <c r="AS23" s="24">
        <f t="shared" si="29"/>
        <v>0</v>
      </c>
      <c r="AT23" s="24">
        <v>0</v>
      </c>
      <c r="AU23" s="24"/>
      <c r="AV23" s="24">
        <v>0</v>
      </c>
      <c r="AW23" s="24">
        <f t="shared" si="30"/>
        <v>0</v>
      </c>
      <c r="AX23" s="24">
        <v>0</v>
      </c>
      <c r="AY23" s="208"/>
      <c r="AZ23" s="50">
        <f t="shared" si="1"/>
        <v>0</v>
      </c>
      <c r="BA23" s="50"/>
      <c r="BB23" s="50">
        <f t="shared" si="2"/>
        <v>0</v>
      </c>
      <c r="BC23" s="50">
        <f t="shared" si="3"/>
        <v>0</v>
      </c>
      <c r="BD23" s="50"/>
      <c r="BE23" s="50"/>
      <c r="BF23" s="50">
        <f t="shared" si="4"/>
        <v>0</v>
      </c>
      <c r="BG23" s="50"/>
      <c r="BH23" s="50">
        <f t="shared" si="19"/>
        <v>0</v>
      </c>
      <c r="BI23" s="50">
        <f t="shared" si="6"/>
        <v>0</v>
      </c>
    </row>
    <row r="24" spans="1:61" s="17" customFormat="1" ht="12" customHeight="1" x14ac:dyDescent="0.2">
      <c r="A24" s="22" t="s">
        <v>406</v>
      </c>
      <c r="B24" s="76" t="s">
        <v>34</v>
      </c>
      <c r="C24" s="77"/>
      <c r="D24" s="77">
        <v>0</v>
      </c>
      <c r="E24" s="77">
        <f t="shared" si="20"/>
        <v>0</v>
      </c>
      <c r="F24" s="77">
        <v>0</v>
      </c>
      <c r="G24" s="77"/>
      <c r="H24" s="77"/>
      <c r="I24" s="77">
        <f t="shared" si="21"/>
        <v>0</v>
      </c>
      <c r="J24" s="77"/>
      <c r="K24" s="77"/>
      <c r="L24" s="77">
        <v>0</v>
      </c>
      <c r="M24" s="77">
        <f t="shared" si="22"/>
        <v>0</v>
      </c>
      <c r="N24" s="77">
        <v>0</v>
      </c>
      <c r="O24" s="77"/>
      <c r="P24" s="77"/>
      <c r="Q24" s="77">
        <f t="shared" si="23"/>
        <v>0</v>
      </c>
      <c r="R24" s="77"/>
      <c r="S24" s="77"/>
      <c r="T24" s="77">
        <v>0</v>
      </c>
      <c r="U24" s="77">
        <f t="shared" si="24"/>
        <v>0</v>
      </c>
      <c r="V24" s="77">
        <v>0</v>
      </c>
      <c r="W24" s="77"/>
      <c r="X24" s="77"/>
      <c r="Y24" s="77">
        <f t="shared" si="25"/>
        <v>0</v>
      </c>
      <c r="Z24" s="77"/>
      <c r="AA24" s="77"/>
      <c r="AB24" s="77">
        <v>0</v>
      </c>
      <c r="AC24" s="77">
        <f t="shared" si="26"/>
        <v>0</v>
      </c>
      <c r="AD24" s="77">
        <v>0</v>
      </c>
      <c r="AE24" s="77"/>
      <c r="AF24" s="77"/>
      <c r="AG24" s="77">
        <f t="shared" si="27"/>
        <v>0</v>
      </c>
      <c r="AH24" s="77"/>
      <c r="AI24" s="77"/>
      <c r="AJ24" s="77"/>
      <c r="AK24" s="77"/>
      <c r="AL24" s="77"/>
      <c r="AM24" s="77"/>
      <c r="AN24" s="77">
        <v>0</v>
      </c>
      <c r="AO24" s="77">
        <f t="shared" si="28"/>
        <v>0</v>
      </c>
      <c r="AP24" s="77">
        <v>0</v>
      </c>
      <c r="AQ24" s="77"/>
      <c r="AR24" s="77">
        <v>0</v>
      </c>
      <c r="AS24" s="77">
        <f t="shared" si="29"/>
        <v>0</v>
      </c>
      <c r="AT24" s="77">
        <v>0</v>
      </c>
      <c r="AU24" s="77"/>
      <c r="AV24" s="77">
        <v>0</v>
      </c>
      <c r="AW24" s="77">
        <f t="shared" si="30"/>
        <v>0</v>
      </c>
      <c r="AX24" s="77">
        <v>0</v>
      </c>
      <c r="AY24" s="208"/>
      <c r="AZ24" s="50">
        <f t="shared" si="1"/>
        <v>0</v>
      </c>
      <c r="BA24" s="50"/>
      <c r="BB24" s="50">
        <f t="shared" si="2"/>
        <v>0</v>
      </c>
      <c r="BC24" s="50">
        <f t="shared" si="3"/>
        <v>0</v>
      </c>
      <c r="BD24" s="50"/>
      <c r="BE24" s="50"/>
      <c r="BF24" s="50">
        <f t="shared" si="4"/>
        <v>0</v>
      </c>
      <c r="BG24" s="50"/>
      <c r="BH24" s="50">
        <f t="shared" si="19"/>
        <v>0</v>
      </c>
      <c r="BI24" s="50">
        <f t="shared" si="6"/>
        <v>0</v>
      </c>
    </row>
    <row r="25" spans="1:61" s="17" customFormat="1" ht="12" customHeight="1" x14ac:dyDescent="0.2">
      <c r="A25" s="22" t="s">
        <v>407</v>
      </c>
      <c r="B25" s="76" t="s">
        <v>36</v>
      </c>
      <c r="C25" s="77"/>
      <c r="D25" s="77">
        <v>0</v>
      </c>
      <c r="E25" s="77">
        <f t="shared" si="20"/>
        <v>0</v>
      </c>
      <c r="F25" s="77">
        <v>0</v>
      </c>
      <c r="G25" s="77"/>
      <c r="H25" s="77"/>
      <c r="I25" s="77">
        <f t="shared" si="21"/>
        <v>0</v>
      </c>
      <c r="J25" s="77"/>
      <c r="K25" s="77"/>
      <c r="L25" s="77">
        <v>0</v>
      </c>
      <c r="M25" s="77">
        <f t="shared" si="22"/>
        <v>0</v>
      </c>
      <c r="N25" s="77">
        <v>0</v>
      </c>
      <c r="O25" s="77"/>
      <c r="P25" s="77"/>
      <c r="Q25" s="77">
        <f t="shared" si="23"/>
        <v>0</v>
      </c>
      <c r="R25" s="77"/>
      <c r="S25" s="77"/>
      <c r="T25" s="77">
        <v>0</v>
      </c>
      <c r="U25" s="77">
        <f t="shared" si="24"/>
        <v>0</v>
      </c>
      <c r="V25" s="77">
        <v>0</v>
      </c>
      <c r="W25" s="77"/>
      <c r="X25" s="77"/>
      <c r="Y25" s="77">
        <f t="shared" si="25"/>
        <v>0</v>
      </c>
      <c r="Z25" s="77"/>
      <c r="AA25" s="77"/>
      <c r="AB25" s="77">
        <v>0</v>
      </c>
      <c r="AC25" s="77">
        <f t="shared" si="26"/>
        <v>0</v>
      </c>
      <c r="AD25" s="77">
        <v>0</v>
      </c>
      <c r="AE25" s="77"/>
      <c r="AF25" s="77"/>
      <c r="AG25" s="77">
        <f t="shared" si="27"/>
        <v>0</v>
      </c>
      <c r="AH25" s="77"/>
      <c r="AI25" s="77"/>
      <c r="AJ25" s="77"/>
      <c r="AK25" s="77"/>
      <c r="AL25" s="77"/>
      <c r="AM25" s="77"/>
      <c r="AN25" s="77">
        <v>0</v>
      </c>
      <c r="AO25" s="77">
        <f t="shared" si="28"/>
        <v>0</v>
      </c>
      <c r="AP25" s="77">
        <v>0</v>
      </c>
      <c r="AQ25" s="77"/>
      <c r="AR25" s="77">
        <v>0</v>
      </c>
      <c r="AS25" s="77">
        <f t="shared" si="29"/>
        <v>0</v>
      </c>
      <c r="AT25" s="77">
        <v>0</v>
      </c>
      <c r="AU25" s="77"/>
      <c r="AV25" s="77">
        <v>0</v>
      </c>
      <c r="AW25" s="77">
        <f t="shared" si="30"/>
        <v>0</v>
      </c>
      <c r="AX25" s="77">
        <v>0</v>
      </c>
      <c r="AY25" s="208"/>
      <c r="AZ25" s="50">
        <f t="shared" si="1"/>
        <v>0</v>
      </c>
      <c r="BA25" s="50"/>
      <c r="BB25" s="50">
        <f t="shared" si="2"/>
        <v>0</v>
      </c>
      <c r="BC25" s="50">
        <f t="shared" si="3"/>
        <v>0</v>
      </c>
      <c r="BD25" s="50"/>
      <c r="BE25" s="50"/>
      <c r="BF25" s="50">
        <f t="shared" si="4"/>
        <v>0</v>
      </c>
      <c r="BG25" s="50"/>
      <c r="BH25" s="50">
        <f t="shared" si="19"/>
        <v>0</v>
      </c>
      <c r="BI25" s="50">
        <f t="shared" si="6"/>
        <v>0</v>
      </c>
    </row>
    <row r="26" spans="1:61" s="17" customFormat="1" ht="12" customHeight="1" x14ac:dyDescent="0.2">
      <c r="A26" s="22" t="s">
        <v>408</v>
      </c>
      <c r="B26" s="76" t="s">
        <v>38</v>
      </c>
      <c r="C26" s="77"/>
      <c r="D26" s="77">
        <v>0</v>
      </c>
      <c r="E26" s="77">
        <f t="shared" si="20"/>
        <v>0</v>
      </c>
      <c r="F26" s="77">
        <v>0</v>
      </c>
      <c r="G26" s="77"/>
      <c r="H26" s="77"/>
      <c r="I26" s="77">
        <f t="shared" si="21"/>
        <v>0</v>
      </c>
      <c r="J26" s="77"/>
      <c r="K26" s="77"/>
      <c r="L26" s="77">
        <v>0</v>
      </c>
      <c r="M26" s="77">
        <f t="shared" si="22"/>
        <v>0</v>
      </c>
      <c r="N26" s="77">
        <v>0</v>
      </c>
      <c r="O26" s="77"/>
      <c r="P26" s="77"/>
      <c r="Q26" s="77">
        <f t="shared" si="23"/>
        <v>0</v>
      </c>
      <c r="R26" s="77"/>
      <c r="S26" s="77"/>
      <c r="T26" s="77">
        <v>0</v>
      </c>
      <c r="U26" s="77">
        <f t="shared" si="24"/>
        <v>0</v>
      </c>
      <c r="V26" s="77">
        <v>0</v>
      </c>
      <c r="W26" s="77"/>
      <c r="X26" s="77"/>
      <c r="Y26" s="77">
        <f t="shared" si="25"/>
        <v>0</v>
      </c>
      <c r="Z26" s="77"/>
      <c r="AA26" s="77"/>
      <c r="AB26" s="77">
        <v>0</v>
      </c>
      <c r="AC26" s="77">
        <f t="shared" si="26"/>
        <v>0</v>
      </c>
      <c r="AD26" s="77">
        <v>0</v>
      </c>
      <c r="AE26" s="77"/>
      <c r="AF26" s="77"/>
      <c r="AG26" s="77">
        <f t="shared" si="27"/>
        <v>0</v>
      </c>
      <c r="AH26" s="77"/>
      <c r="AI26" s="77"/>
      <c r="AJ26" s="77"/>
      <c r="AK26" s="77"/>
      <c r="AL26" s="77"/>
      <c r="AM26" s="77"/>
      <c r="AN26" s="77">
        <v>0</v>
      </c>
      <c r="AO26" s="77">
        <f t="shared" si="28"/>
        <v>0</v>
      </c>
      <c r="AP26" s="77">
        <v>0</v>
      </c>
      <c r="AQ26" s="77"/>
      <c r="AR26" s="77">
        <v>0</v>
      </c>
      <c r="AS26" s="77">
        <f t="shared" si="29"/>
        <v>0</v>
      </c>
      <c r="AT26" s="77">
        <v>0</v>
      </c>
      <c r="AU26" s="77"/>
      <c r="AV26" s="77">
        <v>0</v>
      </c>
      <c r="AW26" s="77">
        <f t="shared" si="30"/>
        <v>0</v>
      </c>
      <c r="AX26" s="77">
        <v>0</v>
      </c>
      <c r="AY26" s="208"/>
      <c r="AZ26" s="50">
        <f t="shared" si="1"/>
        <v>0</v>
      </c>
      <c r="BA26" s="50"/>
      <c r="BB26" s="50">
        <f t="shared" si="2"/>
        <v>0</v>
      </c>
      <c r="BC26" s="50">
        <f t="shared" si="3"/>
        <v>0</v>
      </c>
      <c r="BD26" s="50"/>
      <c r="BE26" s="50"/>
      <c r="BF26" s="50">
        <f t="shared" si="4"/>
        <v>0</v>
      </c>
      <c r="BG26" s="50"/>
      <c r="BH26" s="50">
        <f t="shared" si="19"/>
        <v>0</v>
      </c>
      <c r="BI26" s="50">
        <f t="shared" si="6"/>
        <v>0</v>
      </c>
    </row>
    <row r="27" spans="1:61" s="17" customFormat="1" ht="12" customHeight="1" thickBot="1" x14ac:dyDescent="0.3">
      <c r="A27" s="22" t="s">
        <v>409</v>
      </c>
      <c r="B27" s="25" t="s">
        <v>260</v>
      </c>
      <c r="C27" s="26"/>
      <c r="D27" s="26">
        <v>0</v>
      </c>
      <c r="E27" s="26">
        <f t="shared" si="20"/>
        <v>0</v>
      </c>
      <c r="F27" s="26">
        <v>0</v>
      </c>
      <c r="G27" s="26"/>
      <c r="H27" s="26"/>
      <c r="I27" s="26">
        <f t="shared" si="21"/>
        <v>0</v>
      </c>
      <c r="J27" s="26"/>
      <c r="K27" s="26"/>
      <c r="L27" s="26">
        <v>0</v>
      </c>
      <c r="M27" s="26">
        <f t="shared" si="22"/>
        <v>0</v>
      </c>
      <c r="N27" s="26">
        <v>0</v>
      </c>
      <c r="O27" s="26"/>
      <c r="P27" s="26"/>
      <c r="Q27" s="26">
        <f t="shared" si="23"/>
        <v>0</v>
      </c>
      <c r="R27" s="26"/>
      <c r="S27" s="26"/>
      <c r="T27" s="26">
        <v>0</v>
      </c>
      <c r="U27" s="26">
        <f t="shared" si="24"/>
        <v>0</v>
      </c>
      <c r="V27" s="26">
        <v>0</v>
      </c>
      <c r="W27" s="26"/>
      <c r="X27" s="26"/>
      <c r="Y27" s="26">
        <f t="shared" si="25"/>
        <v>0</v>
      </c>
      <c r="Z27" s="26"/>
      <c r="AA27" s="26"/>
      <c r="AB27" s="26">
        <v>0</v>
      </c>
      <c r="AC27" s="26">
        <f t="shared" si="26"/>
        <v>0</v>
      </c>
      <c r="AD27" s="26">
        <v>0</v>
      </c>
      <c r="AE27" s="26"/>
      <c r="AF27" s="26"/>
      <c r="AG27" s="26">
        <f t="shared" si="27"/>
        <v>0</v>
      </c>
      <c r="AH27" s="26"/>
      <c r="AI27" s="26"/>
      <c r="AJ27" s="26"/>
      <c r="AK27" s="26"/>
      <c r="AL27" s="26"/>
      <c r="AM27" s="26"/>
      <c r="AN27" s="26">
        <v>0</v>
      </c>
      <c r="AO27" s="26">
        <f t="shared" si="28"/>
        <v>0</v>
      </c>
      <c r="AP27" s="26">
        <v>0</v>
      </c>
      <c r="AQ27" s="26"/>
      <c r="AR27" s="26">
        <v>0</v>
      </c>
      <c r="AS27" s="26">
        <f t="shared" si="29"/>
        <v>0</v>
      </c>
      <c r="AT27" s="26">
        <v>0</v>
      </c>
      <c r="AU27" s="26"/>
      <c r="AV27" s="26">
        <v>0</v>
      </c>
      <c r="AW27" s="26">
        <f t="shared" si="30"/>
        <v>0</v>
      </c>
      <c r="AX27" s="26">
        <v>0</v>
      </c>
      <c r="AY27" s="208"/>
      <c r="AZ27" s="50">
        <f t="shared" si="1"/>
        <v>0</v>
      </c>
      <c r="BA27" s="50"/>
      <c r="BB27" s="50">
        <f t="shared" si="2"/>
        <v>0</v>
      </c>
      <c r="BC27" s="50">
        <f t="shared" si="3"/>
        <v>0</v>
      </c>
      <c r="BD27" s="50"/>
      <c r="BE27" s="50"/>
      <c r="BF27" s="50">
        <f t="shared" si="4"/>
        <v>0</v>
      </c>
      <c r="BG27" s="50"/>
      <c r="BH27" s="50">
        <f t="shared" si="19"/>
        <v>0</v>
      </c>
      <c r="BI27" s="50">
        <f t="shared" si="6"/>
        <v>0</v>
      </c>
    </row>
    <row r="28" spans="1:61" s="17" customFormat="1" ht="12" customHeight="1" thickBot="1" x14ac:dyDescent="0.3">
      <c r="A28" s="19" t="s">
        <v>43</v>
      </c>
      <c r="B28" s="20" t="s">
        <v>261</v>
      </c>
      <c r="C28" s="12">
        <f t="shared" ref="C28:AX28" si="32">+C29+C30+C31</f>
        <v>0</v>
      </c>
      <c r="D28" s="12">
        <f t="shared" si="32"/>
        <v>0</v>
      </c>
      <c r="E28" s="12">
        <f t="shared" si="32"/>
        <v>0</v>
      </c>
      <c r="F28" s="12">
        <f t="shared" si="32"/>
        <v>0</v>
      </c>
      <c r="G28" s="12">
        <f t="shared" si="32"/>
        <v>0</v>
      </c>
      <c r="H28" s="12">
        <f t="shared" si="32"/>
        <v>0</v>
      </c>
      <c r="I28" s="12">
        <f t="shared" si="32"/>
        <v>0</v>
      </c>
      <c r="J28" s="12">
        <f t="shared" si="32"/>
        <v>0</v>
      </c>
      <c r="K28" s="12">
        <f t="shared" si="32"/>
        <v>0</v>
      </c>
      <c r="L28" s="12">
        <f t="shared" si="32"/>
        <v>0</v>
      </c>
      <c r="M28" s="12">
        <f t="shared" si="32"/>
        <v>0</v>
      </c>
      <c r="N28" s="12">
        <f t="shared" si="32"/>
        <v>0</v>
      </c>
      <c r="O28" s="12">
        <f t="shared" si="32"/>
        <v>0</v>
      </c>
      <c r="P28" s="12">
        <f t="shared" si="32"/>
        <v>0</v>
      </c>
      <c r="Q28" s="12">
        <f t="shared" si="32"/>
        <v>0</v>
      </c>
      <c r="R28" s="12">
        <f t="shared" si="32"/>
        <v>0</v>
      </c>
      <c r="S28" s="12">
        <f t="shared" si="32"/>
        <v>0</v>
      </c>
      <c r="T28" s="12">
        <f t="shared" si="32"/>
        <v>0</v>
      </c>
      <c r="U28" s="12">
        <f t="shared" si="32"/>
        <v>0</v>
      </c>
      <c r="V28" s="12">
        <f t="shared" si="32"/>
        <v>0</v>
      </c>
      <c r="W28" s="12">
        <f t="shared" si="32"/>
        <v>0</v>
      </c>
      <c r="X28" s="12">
        <f t="shared" si="32"/>
        <v>0</v>
      </c>
      <c r="Y28" s="12">
        <f t="shared" si="32"/>
        <v>0</v>
      </c>
      <c r="Z28" s="12">
        <f t="shared" si="32"/>
        <v>0</v>
      </c>
      <c r="AA28" s="12">
        <f t="shared" si="32"/>
        <v>0</v>
      </c>
      <c r="AB28" s="12">
        <f t="shared" si="32"/>
        <v>0</v>
      </c>
      <c r="AC28" s="12">
        <f t="shared" si="32"/>
        <v>0</v>
      </c>
      <c r="AD28" s="12">
        <f t="shared" si="32"/>
        <v>0</v>
      </c>
      <c r="AE28" s="12">
        <f t="shared" si="32"/>
        <v>0</v>
      </c>
      <c r="AF28" s="12">
        <f t="shared" si="32"/>
        <v>0</v>
      </c>
      <c r="AG28" s="12">
        <f t="shared" si="32"/>
        <v>0</v>
      </c>
      <c r="AH28" s="12">
        <f t="shared" si="32"/>
        <v>0</v>
      </c>
      <c r="AI28" s="12">
        <f t="shared" si="32"/>
        <v>0</v>
      </c>
      <c r="AJ28" s="12">
        <f t="shared" si="32"/>
        <v>0</v>
      </c>
      <c r="AK28" s="12">
        <f t="shared" si="32"/>
        <v>0</v>
      </c>
      <c r="AL28" s="12">
        <f t="shared" si="32"/>
        <v>0</v>
      </c>
      <c r="AM28" s="12">
        <f t="shared" si="32"/>
        <v>0</v>
      </c>
      <c r="AN28" s="12">
        <f t="shared" si="32"/>
        <v>0</v>
      </c>
      <c r="AO28" s="12">
        <f t="shared" si="32"/>
        <v>0</v>
      </c>
      <c r="AP28" s="12">
        <f t="shared" si="32"/>
        <v>0</v>
      </c>
      <c r="AQ28" s="12">
        <f t="shared" si="32"/>
        <v>0</v>
      </c>
      <c r="AR28" s="12">
        <f t="shared" si="32"/>
        <v>0</v>
      </c>
      <c r="AS28" s="12">
        <f t="shared" si="32"/>
        <v>0</v>
      </c>
      <c r="AT28" s="12">
        <f t="shared" si="32"/>
        <v>0</v>
      </c>
      <c r="AU28" s="12">
        <f t="shared" si="32"/>
        <v>0</v>
      </c>
      <c r="AV28" s="12">
        <f t="shared" si="32"/>
        <v>0</v>
      </c>
      <c r="AW28" s="12">
        <f t="shared" si="32"/>
        <v>0</v>
      </c>
      <c r="AX28" s="12">
        <f t="shared" si="32"/>
        <v>0</v>
      </c>
      <c r="AY28" s="205"/>
      <c r="AZ28" s="50">
        <f t="shared" si="1"/>
        <v>0</v>
      </c>
      <c r="BA28" s="50"/>
      <c r="BB28" s="50">
        <f t="shared" si="2"/>
        <v>0</v>
      </c>
      <c r="BC28" s="50">
        <f t="shared" si="3"/>
        <v>0</v>
      </c>
      <c r="BD28" s="50"/>
      <c r="BE28" s="50"/>
      <c r="BF28" s="50">
        <f t="shared" si="4"/>
        <v>0</v>
      </c>
      <c r="BG28" s="50"/>
      <c r="BH28" s="50">
        <f t="shared" si="19"/>
        <v>0</v>
      </c>
      <c r="BI28" s="50">
        <f t="shared" si="6"/>
        <v>0</v>
      </c>
    </row>
    <row r="29" spans="1:61" s="17" customFormat="1" ht="12" customHeight="1" x14ac:dyDescent="0.25">
      <c r="A29" s="22" t="s">
        <v>45</v>
      </c>
      <c r="B29" s="23" t="s">
        <v>68</v>
      </c>
      <c r="C29" s="24"/>
      <c r="D29" s="24">
        <v>0</v>
      </c>
      <c r="E29" s="24">
        <f t="shared" si="20"/>
        <v>0</v>
      </c>
      <c r="F29" s="24">
        <v>0</v>
      </c>
      <c r="G29" s="24"/>
      <c r="H29" s="24"/>
      <c r="I29" s="24">
        <f t="shared" si="21"/>
        <v>0</v>
      </c>
      <c r="J29" s="24"/>
      <c r="K29" s="24"/>
      <c r="L29" s="24">
        <v>0</v>
      </c>
      <c r="M29" s="24">
        <f t="shared" si="22"/>
        <v>0</v>
      </c>
      <c r="N29" s="24">
        <v>0</v>
      </c>
      <c r="O29" s="24"/>
      <c r="P29" s="24"/>
      <c r="Q29" s="24">
        <f t="shared" si="23"/>
        <v>0</v>
      </c>
      <c r="R29" s="24"/>
      <c r="S29" s="24"/>
      <c r="T29" s="24">
        <v>0</v>
      </c>
      <c r="U29" s="24">
        <f t="shared" si="24"/>
        <v>0</v>
      </c>
      <c r="V29" s="24">
        <v>0</v>
      </c>
      <c r="W29" s="24"/>
      <c r="X29" s="24"/>
      <c r="Y29" s="24">
        <f t="shared" si="25"/>
        <v>0</v>
      </c>
      <c r="Z29" s="24"/>
      <c r="AA29" s="24"/>
      <c r="AB29" s="24">
        <v>0</v>
      </c>
      <c r="AC29" s="24">
        <f t="shared" si="26"/>
        <v>0</v>
      </c>
      <c r="AD29" s="24">
        <v>0</v>
      </c>
      <c r="AE29" s="24"/>
      <c r="AF29" s="24"/>
      <c r="AG29" s="24">
        <f t="shared" si="27"/>
        <v>0</v>
      </c>
      <c r="AH29" s="24"/>
      <c r="AI29" s="24"/>
      <c r="AJ29" s="24"/>
      <c r="AK29" s="24"/>
      <c r="AL29" s="24"/>
      <c r="AM29" s="24"/>
      <c r="AN29" s="24">
        <v>0</v>
      </c>
      <c r="AO29" s="24">
        <f t="shared" si="28"/>
        <v>0</v>
      </c>
      <c r="AP29" s="24">
        <v>0</v>
      </c>
      <c r="AQ29" s="24"/>
      <c r="AR29" s="24">
        <v>0</v>
      </c>
      <c r="AS29" s="24">
        <f t="shared" si="29"/>
        <v>0</v>
      </c>
      <c r="AT29" s="24">
        <v>0</v>
      </c>
      <c r="AU29" s="24"/>
      <c r="AV29" s="24">
        <v>0</v>
      </c>
      <c r="AW29" s="24">
        <f t="shared" si="30"/>
        <v>0</v>
      </c>
      <c r="AX29" s="24">
        <v>0</v>
      </c>
      <c r="AY29" s="208"/>
      <c r="AZ29" s="50">
        <f t="shared" si="1"/>
        <v>0</v>
      </c>
      <c r="BA29" s="50"/>
      <c r="BB29" s="50">
        <f t="shared" si="2"/>
        <v>0</v>
      </c>
      <c r="BC29" s="50">
        <f t="shared" si="3"/>
        <v>0</v>
      </c>
      <c r="BD29" s="50"/>
      <c r="BE29" s="50"/>
      <c r="BF29" s="50">
        <f t="shared" si="4"/>
        <v>0</v>
      </c>
      <c r="BG29" s="50"/>
      <c r="BH29" s="50">
        <f t="shared" si="19"/>
        <v>0</v>
      </c>
      <c r="BI29" s="50">
        <f t="shared" si="6"/>
        <v>0</v>
      </c>
    </row>
    <row r="30" spans="1:61" s="17" customFormat="1" ht="12" customHeight="1" x14ac:dyDescent="0.25">
      <c r="A30" s="22" t="s">
        <v>47</v>
      </c>
      <c r="B30" s="25" t="s">
        <v>70</v>
      </c>
      <c r="C30" s="26"/>
      <c r="D30" s="26">
        <v>0</v>
      </c>
      <c r="E30" s="26">
        <f t="shared" si="20"/>
        <v>0</v>
      </c>
      <c r="F30" s="26">
        <v>0</v>
      </c>
      <c r="G30" s="26"/>
      <c r="H30" s="26"/>
      <c r="I30" s="26">
        <f t="shared" si="21"/>
        <v>0</v>
      </c>
      <c r="J30" s="26"/>
      <c r="K30" s="26"/>
      <c r="L30" s="26">
        <v>0</v>
      </c>
      <c r="M30" s="26">
        <f t="shared" si="22"/>
        <v>0</v>
      </c>
      <c r="N30" s="26">
        <v>0</v>
      </c>
      <c r="O30" s="26"/>
      <c r="P30" s="26"/>
      <c r="Q30" s="26">
        <f t="shared" si="23"/>
        <v>0</v>
      </c>
      <c r="R30" s="26"/>
      <c r="S30" s="26"/>
      <c r="T30" s="26">
        <v>0</v>
      </c>
      <c r="U30" s="26">
        <f t="shared" si="24"/>
        <v>0</v>
      </c>
      <c r="V30" s="26">
        <v>0</v>
      </c>
      <c r="W30" s="26"/>
      <c r="X30" s="26"/>
      <c r="Y30" s="26">
        <f t="shared" si="25"/>
        <v>0</v>
      </c>
      <c r="Z30" s="26"/>
      <c r="AA30" s="26"/>
      <c r="AB30" s="26">
        <v>0</v>
      </c>
      <c r="AC30" s="26">
        <f t="shared" si="26"/>
        <v>0</v>
      </c>
      <c r="AD30" s="26">
        <v>0</v>
      </c>
      <c r="AE30" s="26"/>
      <c r="AF30" s="26"/>
      <c r="AG30" s="26">
        <f t="shared" si="27"/>
        <v>0</v>
      </c>
      <c r="AH30" s="26"/>
      <c r="AI30" s="26"/>
      <c r="AJ30" s="26"/>
      <c r="AK30" s="26"/>
      <c r="AL30" s="26"/>
      <c r="AM30" s="26"/>
      <c r="AN30" s="26">
        <v>0</v>
      </c>
      <c r="AO30" s="26">
        <f t="shared" si="28"/>
        <v>0</v>
      </c>
      <c r="AP30" s="26">
        <v>0</v>
      </c>
      <c r="AQ30" s="26"/>
      <c r="AR30" s="26">
        <v>0</v>
      </c>
      <c r="AS30" s="26">
        <f t="shared" si="29"/>
        <v>0</v>
      </c>
      <c r="AT30" s="26">
        <v>0</v>
      </c>
      <c r="AU30" s="26"/>
      <c r="AV30" s="26">
        <v>0</v>
      </c>
      <c r="AW30" s="26">
        <f t="shared" si="30"/>
        <v>0</v>
      </c>
      <c r="AX30" s="26">
        <v>0</v>
      </c>
      <c r="AY30" s="208"/>
      <c r="AZ30" s="50">
        <f t="shared" si="1"/>
        <v>0</v>
      </c>
      <c r="BA30" s="50"/>
      <c r="BB30" s="50">
        <f t="shared" si="2"/>
        <v>0</v>
      </c>
      <c r="BC30" s="50">
        <f t="shared" si="3"/>
        <v>0</v>
      </c>
      <c r="BD30" s="50"/>
      <c r="BE30" s="50"/>
      <c r="BF30" s="50">
        <f t="shared" si="4"/>
        <v>0</v>
      </c>
      <c r="BG30" s="50"/>
      <c r="BH30" s="50">
        <f t="shared" si="19"/>
        <v>0</v>
      </c>
      <c r="BI30" s="50">
        <f t="shared" si="6"/>
        <v>0</v>
      </c>
    </row>
    <row r="31" spans="1:61" s="17" customFormat="1" ht="12" customHeight="1" thickBot="1" x14ac:dyDescent="0.3">
      <c r="A31" s="14" t="s">
        <v>49</v>
      </c>
      <c r="B31" s="28" t="s">
        <v>72</v>
      </c>
      <c r="C31" s="27"/>
      <c r="D31" s="27">
        <v>0</v>
      </c>
      <c r="E31" s="27">
        <f t="shared" si="20"/>
        <v>0</v>
      </c>
      <c r="F31" s="27">
        <v>0</v>
      </c>
      <c r="G31" s="27"/>
      <c r="H31" s="27"/>
      <c r="I31" s="27">
        <f t="shared" si="21"/>
        <v>0</v>
      </c>
      <c r="J31" s="27"/>
      <c r="K31" s="27"/>
      <c r="L31" s="27">
        <v>0</v>
      </c>
      <c r="M31" s="27">
        <f t="shared" si="22"/>
        <v>0</v>
      </c>
      <c r="N31" s="27">
        <v>0</v>
      </c>
      <c r="O31" s="27"/>
      <c r="P31" s="27"/>
      <c r="Q31" s="27">
        <f t="shared" si="23"/>
        <v>0</v>
      </c>
      <c r="R31" s="27"/>
      <c r="S31" s="27"/>
      <c r="T31" s="27">
        <v>0</v>
      </c>
      <c r="U31" s="27">
        <f t="shared" si="24"/>
        <v>0</v>
      </c>
      <c r="V31" s="27">
        <v>0</v>
      </c>
      <c r="W31" s="27"/>
      <c r="X31" s="27"/>
      <c r="Y31" s="27">
        <f t="shared" si="25"/>
        <v>0</v>
      </c>
      <c r="Z31" s="27"/>
      <c r="AA31" s="27"/>
      <c r="AB31" s="27">
        <v>0</v>
      </c>
      <c r="AC31" s="27">
        <f t="shared" si="26"/>
        <v>0</v>
      </c>
      <c r="AD31" s="27">
        <v>0</v>
      </c>
      <c r="AE31" s="27"/>
      <c r="AF31" s="27"/>
      <c r="AG31" s="27">
        <f t="shared" si="27"/>
        <v>0</v>
      </c>
      <c r="AH31" s="27"/>
      <c r="AI31" s="27"/>
      <c r="AJ31" s="27"/>
      <c r="AK31" s="27"/>
      <c r="AL31" s="27"/>
      <c r="AM31" s="27"/>
      <c r="AN31" s="27">
        <v>0</v>
      </c>
      <c r="AO31" s="27">
        <f t="shared" si="28"/>
        <v>0</v>
      </c>
      <c r="AP31" s="27">
        <v>0</v>
      </c>
      <c r="AQ31" s="27"/>
      <c r="AR31" s="27">
        <v>0</v>
      </c>
      <c r="AS31" s="27">
        <f t="shared" si="29"/>
        <v>0</v>
      </c>
      <c r="AT31" s="27">
        <v>0</v>
      </c>
      <c r="AU31" s="27"/>
      <c r="AV31" s="27">
        <v>0</v>
      </c>
      <c r="AW31" s="27">
        <f t="shared" si="30"/>
        <v>0</v>
      </c>
      <c r="AX31" s="27">
        <v>0</v>
      </c>
      <c r="AY31" s="208"/>
      <c r="AZ31" s="50">
        <f t="shared" si="1"/>
        <v>0</v>
      </c>
      <c r="BA31" s="50"/>
      <c r="BB31" s="50">
        <f t="shared" si="2"/>
        <v>0</v>
      </c>
      <c r="BC31" s="50">
        <f t="shared" si="3"/>
        <v>0</v>
      </c>
      <c r="BD31" s="50"/>
      <c r="BE31" s="50"/>
      <c r="BF31" s="50">
        <f t="shared" si="4"/>
        <v>0</v>
      </c>
      <c r="BG31" s="50"/>
      <c r="BH31" s="50">
        <f t="shared" si="19"/>
        <v>0</v>
      </c>
      <c r="BI31" s="50">
        <f t="shared" si="6"/>
        <v>0</v>
      </c>
    </row>
    <row r="32" spans="1:61" s="13" customFormat="1" ht="12" customHeight="1" thickBot="1" x14ac:dyDescent="0.3">
      <c r="A32" s="19" t="s">
        <v>65</v>
      </c>
      <c r="B32" s="20" t="s">
        <v>168</v>
      </c>
      <c r="C32" s="21">
        <f t="shared" ref="C32:AX32" si="33">SUM(C33:C37)</f>
        <v>0</v>
      </c>
      <c r="D32" s="21">
        <f t="shared" si="33"/>
        <v>0</v>
      </c>
      <c r="E32" s="21">
        <f t="shared" si="33"/>
        <v>0</v>
      </c>
      <c r="F32" s="21">
        <f t="shared" si="33"/>
        <v>0</v>
      </c>
      <c r="G32" s="21">
        <f t="shared" si="33"/>
        <v>0</v>
      </c>
      <c r="H32" s="21">
        <f t="shared" si="33"/>
        <v>0</v>
      </c>
      <c r="I32" s="21">
        <f t="shared" si="33"/>
        <v>0</v>
      </c>
      <c r="J32" s="21">
        <f t="shared" si="33"/>
        <v>0</v>
      </c>
      <c r="K32" s="21">
        <f t="shared" si="33"/>
        <v>0</v>
      </c>
      <c r="L32" s="21">
        <f t="shared" si="33"/>
        <v>0</v>
      </c>
      <c r="M32" s="21">
        <f t="shared" si="33"/>
        <v>0</v>
      </c>
      <c r="N32" s="21">
        <f t="shared" si="33"/>
        <v>0</v>
      </c>
      <c r="O32" s="21">
        <f t="shared" si="33"/>
        <v>0</v>
      </c>
      <c r="P32" s="21">
        <f t="shared" si="33"/>
        <v>0</v>
      </c>
      <c r="Q32" s="21">
        <f t="shared" si="33"/>
        <v>0</v>
      </c>
      <c r="R32" s="21">
        <f t="shared" si="33"/>
        <v>0</v>
      </c>
      <c r="S32" s="21">
        <f t="shared" si="33"/>
        <v>0</v>
      </c>
      <c r="T32" s="21">
        <f t="shared" si="33"/>
        <v>100000</v>
      </c>
      <c r="U32" s="21">
        <f t="shared" si="33"/>
        <v>0</v>
      </c>
      <c r="V32" s="21">
        <f t="shared" si="33"/>
        <v>100000</v>
      </c>
      <c r="W32" s="21">
        <f t="shared" si="33"/>
        <v>0</v>
      </c>
      <c r="X32" s="21">
        <f t="shared" si="33"/>
        <v>0</v>
      </c>
      <c r="Y32" s="21">
        <f t="shared" si="33"/>
        <v>0</v>
      </c>
      <c r="Z32" s="21">
        <f t="shared" si="33"/>
        <v>0</v>
      </c>
      <c r="AA32" s="21">
        <f t="shared" si="33"/>
        <v>0</v>
      </c>
      <c r="AB32" s="21">
        <f t="shared" si="33"/>
        <v>0</v>
      </c>
      <c r="AC32" s="21">
        <f t="shared" si="33"/>
        <v>0</v>
      </c>
      <c r="AD32" s="21">
        <f t="shared" si="33"/>
        <v>0</v>
      </c>
      <c r="AE32" s="21">
        <f t="shared" si="33"/>
        <v>0</v>
      </c>
      <c r="AF32" s="21">
        <f t="shared" si="33"/>
        <v>0</v>
      </c>
      <c r="AG32" s="21">
        <f t="shared" si="33"/>
        <v>0</v>
      </c>
      <c r="AH32" s="21">
        <f t="shared" si="33"/>
        <v>0</v>
      </c>
      <c r="AI32" s="21">
        <f t="shared" si="33"/>
        <v>0</v>
      </c>
      <c r="AJ32" s="21">
        <f t="shared" si="33"/>
        <v>0</v>
      </c>
      <c r="AK32" s="21">
        <f t="shared" si="33"/>
        <v>0</v>
      </c>
      <c r="AL32" s="21">
        <f t="shared" si="33"/>
        <v>0</v>
      </c>
      <c r="AM32" s="21">
        <f t="shared" si="33"/>
        <v>0</v>
      </c>
      <c r="AN32" s="21">
        <f t="shared" si="33"/>
        <v>0</v>
      </c>
      <c r="AO32" s="21">
        <f t="shared" si="33"/>
        <v>0</v>
      </c>
      <c r="AP32" s="21">
        <f t="shared" si="33"/>
        <v>0</v>
      </c>
      <c r="AQ32" s="21">
        <f t="shared" si="33"/>
        <v>0</v>
      </c>
      <c r="AR32" s="21">
        <f t="shared" si="33"/>
        <v>0</v>
      </c>
      <c r="AS32" s="21">
        <f t="shared" si="33"/>
        <v>0</v>
      </c>
      <c r="AT32" s="21">
        <f t="shared" si="33"/>
        <v>0</v>
      </c>
      <c r="AU32" s="21">
        <f t="shared" si="33"/>
        <v>0</v>
      </c>
      <c r="AV32" s="21">
        <f t="shared" si="33"/>
        <v>0</v>
      </c>
      <c r="AW32" s="21">
        <f t="shared" si="33"/>
        <v>0</v>
      </c>
      <c r="AX32" s="21">
        <f t="shared" si="33"/>
        <v>0</v>
      </c>
      <c r="AY32" s="207"/>
      <c r="AZ32" s="50">
        <f t="shared" si="1"/>
        <v>0</v>
      </c>
      <c r="BA32" s="50"/>
      <c r="BB32" s="50">
        <f t="shared" si="2"/>
        <v>0</v>
      </c>
      <c r="BC32" s="50">
        <f t="shared" si="3"/>
        <v>100000</v>
      </c>
      <c r="BD32" s="50"/>
      <c r="BE32" s="50"/>
      <c r="BF32" s="50">
        <f t="shared" si="4"/>
        <v>0</v>
      </c>
      <c r="BG32" s="50"/>
      <c r="BH32" s="50">
        <f t="shared" si="19"/>
        <v>0</v>
      </c>
      <c r="BI32" s="50">
        <f t="shared" si="6"/>
        <v>0</v>
      </c>
    </row>
    <row r="33" spans="1:63" s="71" customFormat="1" ht="22.5" x14ac:dyDescent="0.2">
      <c r="A33" s="22" t="s">
        <v>411</v>
      </c>
      <c r="B33" s="73" t="s">
        <v>565</v>
      </c>
      <c r="C33" s="74"/>
      <c r="D33" s="74">
        <v>0</v>
      </c>
      <c r="E33" s="74">
        <f t="shared" si="20"/>
        <v>0</v>
      </c>
      <c r="F33" s="74">
        <v>0</v>
      </c>
      <c r="G33" s="74"/>
      <c r="H33" s="74"/>
      <c r="I33" s="74">
        <f t="shared" si="21"/>
        <v>0</v>
      </c>
      <c r="J33" s="74"/>
      <c r="K33" s="74"/>
      <c r="L33" s="74">
        <v>0</v>
      </c>
      <c r="M33" s="74">
        <f t="shared" si="22"/>
        <v>0</v>
      </c>
      <c r="N33" s="74">
        <v>0</v>
      </c>
      <c r="O33" s="74"/>
      <c r="P33" s="74"/>
      <c r="Q33" s="74">
        <f t="shared" si="23"/>
        <v>0</v>
      </c>
      <c r="R33" s="74"/>
      <c r="S33" s="74"/>
      <c r="T33" s="74">
        <v>0</v>
      </c>
      <c r="U33" s="74">
        <f t="shared" si="24"/>
        <v>0</v>
      </c>
      <c r="V33" s="74">
        <v>0</v>
      </c>
      <c r="W33" s="74"/>
      <c r="X33" s="74"/>
      <c r="Y33" s="74">
        <f t="shared" si="25"/>
        <v>0</v>
      </c>
      <c r="Z33" s="74"/>
      <c r="AA33" s="74"/>
      <c r="AB33" s="74">
        <v>0</v>
      </c>
      <c r="AC33" s="74">
        <f t="shared" si="26"/>
        <v>0</v>
      </c>
      <c r="AD33" s="74">
        <v>0</v>
      </c>
      <c r="AE33" s="74"/>
      <c r="AF33" s="74"/>
      <c r="AG33" s="74">
        <f t="shared" si="27"/>
        <v>0</v>
      </c>
      <c r="AH33" s="74"/>
      <c r="AI33" s="74"/>
      <c r="AJ33" s="74"/>
      <c r="AK33" s="74"/>
      <c r="AL33" s="74"/>
      <c r="AM33" s="74"/>
      <c r="AN33" s="74">
        <v>0</v>
      </c>
      <c r="AO33" s="74">
        <f t="shared" si="28"/>
        <v>0</v>
      </c>
      <c r="AP33" s="74">
        <v>0</v>
      </c>
      <c r="AQ33" s="74"/>
      <c r="AR33" s="74">
        <v>0</v>
      </c>
      <c r="AS33" s="74">
        <f t="shared" si="29"/>
        <v>0</v>
      </c>
      <c r="AT33" s="74">
        <v>0</v>
      </c>
      <c r="AU33" s="74"/>
      <c r="AV33" s="74">
        <v>0</v>
      </c>
      <c r="AW33" s="74">
        <f t="shared" si="30"/>
        <v>0</v>
      </c>
      <c r="AX33" s="74">
        <v>0</v>
      </c>
      <c r="AZ33" s="50">
        <f t="shared" si="1"/>
        <v>0</v>
      </c>
      <c r="BA33" s="50"/>
      <c r="BB33" s="50">
        <f t="shared" si="2"/>
        <v>0</v>
      </c>
      <c r="BC33" s="50">
        <f t="shared" si="3"/>
        <v>0</v>
      </c>
      <c r="BD33" s="50"/>
      <c r="BE33" s="50"/>
      <c r="BF33" s="50">
        <f t="shared" si="4"/>
        <v>0</v>
      </c>
      <c r="BG33" s="50"/>
      <c r="BH33" s="50">
        <f t="shared" si="19"/>
        <v>0</v>
      </c>
      <c r="BI33" s="50">
        <f t="shared" si="6"/>
        <v>0</v>
      </c>
    </row>
    <row r="34" spans="1:63" s="71" customFormat="1" ht="22.5" x14ac:dyDescent="0.2">
      <c r="A34" s="22" t="s">
        <v>412</v>
      </c>
      <c r="B34" s="76" t="s">
        <v>599</v>
      </c>
      <c r="C34" s="77"/>
      <c r="D34" s="77">
        <v>0</v>
      </c>
      <c r="E34" s="77">
        <f t="shared" si="20"/>
        <v>0</v>
      </c>
      <c r="F34" s="77">
        <v>0</v>
      </c>
      <c r="G34" s="77"/>
      <c r="H34" s="77"/>
      <c r="I34" s="77">
        <f t="shared" si="21"/>
        <v>0</v>
      </c>
      <c r="J34" s="77"/>
      <c r="K34" s="77"/>
      <c r="L34" s="77">
        <v>0</v>
      </c>
      <c r="M34" s="77">
        <f t="shared" si="22"/>
        <v>0</v>
      </c>
      <c r="N34" s="77">
        <v>0</v>
      </c>
      <c r="O34" s="77"/>
      <c r="P34" s="77"/>
      <c r="Q34" s="77">
        <f t="shared" si="23"/>
        <v>0</v>
      </c>
      <c r="R34" s="77"/>
      <c r="S34" s="77"/>
      <c r="T34" s="77">
        <v>0</v>
      </c>
      <c r="U34" s="77">
        <f t="shared" si="24"/>
        <v>0</v>
      </c>
      <c r="V34" s="77">
        <v>0</v>
      </c>
      <c r="W34" s="77"/>
      <c r="X34" s="77"/>
      <c r="Y34" s="77">
        <f t="shared" si="25"/>
        <v>0</v>
      </c>
      <c r="Z34" s="77"/>
      <c r="AA34" s="77"/>
      <c r="AB34" s="77">
        <v>0</v>
      </c>
      <c r="AC34" s="77">
        <f t="shared" si="26"/>
        <v>0</v>
      </c>
      <c r="AD34" s="77">
        <v>0</v>
      </c>
      <c r="AE34" s="77"/>
      <c r="AF34" s="77"/>
      <c r="AG34" s="77">
        <f t="shared" si="27"/>
        <v>0</v>
      </c>
      <c r="AH34" s="77"/>
      <c r="AI34" s="77"/>
      <c r="AJ34" s="77"/>
      <c r="AK34" s="77"/>
      <c r="AL34" s="77"/>
      <c r="AM34" s="77"/>
      <c r="AN34" s="77">
        <v>0</v>
      </c>
      <c r="AO34" s="77">
        <f t="shared" si="28"/>
        <v>0</v>
      </c>
      <c r="AP34" s="77">
        <v>0</v>
      </c>
      <c r="AQ34" s="77"/>
      <c r="AR34" s="77">
        <v>0</v>
      </c>
      <c r="AS34" s="77">
        <f t="shared" si="29"/>
        <v>0</v>
      </c>
      <c r="AT34" s="77">
        <v>0</v>
      </c>
      <c r="AU34" s="77"/>
      <c r="AV34" s="77">
        <v>0</v>
      </c>
      <c r="AW34" s="77">
        <f t="shared" si="30"/>
        <v>0</v>
      </c>
      <c r="AX34" s="77">
        <v>0</v>
      </c>
      <c r="AZ34" s="50">
        <f t="shared" si="1"/>
        <v>0</v>
      </c>
      <c r="BA34" s="50"/>
      <c r="BB34" s="50">
        <f t="shared" si="2"/>
        <v>0</v>
      </c>
      <c r="BC34" s="50">
        <f t="shared" si="3"/>
        <v>0</v>
      </c>
      <c r="BD34" s="50"/>
      <c r="BE34" s="50"/>
      <c r="BF34" s="50">
        <f t="shared" si="4"/>
        <v>0</v>
      </c>
      <c r="BG34" s="50"/>
      <c r="BH34" s="50">
        <f t="shared" si="19"/>
        <v>0</v>
      </c>
      <c r="BI34" s="50">
        <f t="shared" si="6"/>
        <v>0</v>
      </c>
    </row>
    <row r="35" spans="1:63" s="71" customFormat="1" ht="22.5" x14ac:dyDescent="0.2">
      <c r="A35" s="22" t="s">
        <v>413</v>
      </c>
      <c r="B35" s="76" t="s">
        <v>594</v>
      </c>
      <c r="C35" s="77"/>
      <c r="D35" s="77">
        <v>0</v>
      </c>
      <c r="E35" s="77">
        <f t="shared" si="20"/>
        <v>0</v>
      </c>
      <c r="F35" s="77">
        <v>0</v>
      </c>
      <c r="G35" s="77"/>
      <c r="H35" s="77"/>
      <c r="I35" s="77">
        <f t="shared" si="21"/>
        <v>0</v>
      </c>
      <c r="J35" s="77"/>
      <c r="K35" s="77"/>
      <c r="L35" s="77">
        <v>0</v>
      </c>
      <c r="M35" s="77">
        <f t="shared" si="22"/>
        <v>0</v>
      </c>
      <c r="N35" s="77">
        <v>0</v>
      </c>
      <c r="O35" s="77"/>
      <c r="P35" s="77"/>
      <c r="Q35" s="77">
        <f t="shared" si="23"/>
        <v>0</v>
      </c>
      <c r="R35" s="77"/>
      <c r="S35" s="77"/>
      <c r="T35" s="77">
        <v>0</v>
      </c>
      <c r="U35" s="77">
        <f t="shared" si="24"/>
        <v>0</v>
      </c>
      <c r="V35" s="77">
        <v>0</v>
      </c>
      <c r="W35" s="77"/>
      <c r="X35" s="77"/>
      <c r="Y35" s="77">
        <f t="shared" si="25"/>
        <v>0</v>
      </c>
      <c r="Z35" s="77"/>
      <c r="AA35" s="77"/>
      <c r="AB35" s="77">
        <v>0</v>
      </c>
      <c r="AC35" s="77">
        <f t="shared" si="26"/>
        <v>0</v>
      </c>
      <c r="AD35" s="77">
        <v>0</v>
      </c>
      <c r="AE35" s="77"/>
      <c r="AF35" s="77"/>
      <c r="AG35" s="77">
        <f t="shared" si="27"/>
        <v>0</v>
      </c>
      <c r="AH35" s="77"/>
      <c r="AI35" s="77"/>
      <c r="AJ35" s="77"/>
      <c r="AK35" s="77"/>
      <c r="AL35" s="77"/>
      <c r="AM35" s="77"/>
      <c r="AN35" s="77">
        <v>0</v>
      </c>
      <c r="AO35" s="77">
        <f t="shared" si="28"/>
        <v>0</v>
      </c>
      <c r="AP35" s="77">
        <v>0</v>
      </c>
      <c r="AQ35" s="77"/>
      <c r="AR35" s="77">
        <v>0</v>
      </c>
      <c r="AS35" s="77">
        <f t="shared" si="29"/>
        <v>0</v>
      </c>
      <c r="AT35" s="77">
        <v>0</v>
      </c>
      <c r="AU35" s="77"/>
      <c r="AV35" s="77">
        <v>0</v>
      </c>
      <c r="AW35" s="77">
        <f t="shared" si="30"/>
        <v>0</v>
      </c>
      <c r="AX35" s="77">
        <v>0</v>
      </c>
      <c r="AZ35" s="50">
        <f t="shared" si="1"/>
        <v>0</v>
      </c>
      <c r="BA35" s="50"/>
      <c r="BB35" s="50">
        <f t="shared" si="2"/>
        <v>0</v>
      </c>
      <c r="BC35" s="50">
        <f t="shared" si="3"/>
        <v>0</v>
      </c>
      <c r="BD35" s="50"/>
      <c r="BE35" s="50"/>
      <c r="BF35" s="50">
        <f t="shared" si="4"/>
        <v>0</v>
      </c>
      <c r="BG35" s="50"/>
      <c r="BH35" s="50">
        <f t="shared" si="19"/>
        <v>0</v>
      </c>
      <c r="BI35" s="50">
        <f t="shared" si="6"/>
        <v>0</v>
      </c>
    </row>
    <row r="36" spans="1:63" s="71" customFormat="1" ht="22.5" x14ac:dyDescent="0.2">
      <c r="A36" s="22" t="s">
        <v>414</v>
      </c>
      <c r="B36" s="79" t="s">
        <v>573</v>
      </c>
      <c r="C36" s="81"/>
      <c r="D36" s="81">
        <v>0</v>
      </c>
      <c r="E36" s="81">
        <f t="shared" si="20"/>
        <v>0</v>
      </c>
      <c r="F36" s="81">
        <v>0</v>
      </c>
      <c r="G36" s="81"/>
      <c r="H36" s="81"/>
      <c r="I36" s="81">
        <f t="shared" si="21"/>
        <v>0</v>
      </c>
      <c r="J36" s="81"/>
      <c r="K36" s="81"/>
      <c r="L36" s="81">
        <v>0</v>
      </c>
      <c r="M36" s="81">
        <f t="shared" si="22"/>
        <v>0</v>
      </c>
      <c r="N36" s="81">
        <v>0</v>
      </c>
      <c r="O36" s="81"/>
      <c r="P36" s="81"/>
      <c r="Q36" s="81">
        <f t="shared" si="23"/>
        <v>0</v>
      </c>
      <c r="R36" s="81"/>
      <c r="S36" s="81"/>
      <c r="T36" s="81">
        <v>0</v>
      </c>
      <c r="U36" s="81">
        <f t="shared" si="24"/>
        <v>0</v>
      </c>
      <c r="V36" s="81">
        <v>0</v>
      </c>
      <c r="W36" s="81"/>
      <c r="X36" s="81"/>
      <c r="Y36" s="81">
        <f t="shared" si="25"/>
        <v>0</v>
      </c>
      <c r="Z36" s="81"/>
      <c r="AA36" s="81"/>
      <c r="AB36" s="81">
        <v>0</v>
      </c>
      <c r="AC36" s="81">
        <f t="shared" si="26"/>
        <v>0</v>
      </c>
      <c r="AD36" s="81">
        <v>0</v>
      </c>
      <c r="AE36" s="81"/>
      <c r="AF36" s="81"/>
      <c r="AG36" s="81">
        <f t="shared" si="27"/>
        <v>0</v>
      </c>
      <c r="AH36" s="81"/>
      <c r="AI36" s="81"/>
      <c r="AJ36" s="81"/>
      <c r="AK36" s="81"/>
      <c r="AL36" s="81"/>
      <c r="AM36" s="81"/>
      <c r="AN36" s="81">
        <v>0</v>
      </c>
      <c r="AO36" s="81">
        <f t="shared" si="28"/>
        <v>0</v>
      </c>
      <c r="AP36" s="81">
        <v>0</v>
      </c>
      <c r="AQ36" s="81"/>
      <c r="AR36" s="81">
        <v>0</v>
      </c>
      <c r="AS36" s="81">
        <f t="shared" si="29"/>
        <v>0</v>
      </c>
      <c r="AT36" s="81">
        <v>0</v>
      </c>
      <c r="AU36" s="81"/>
      <c r="AV36" s="81">
        <v>0</v>
      </c>
      <c r="AW36" s="81">
        <f t="shared" si="30"/>
        <v>0</v>
      </c>
      <c r="AX36" s="81">
        <v>0</v>
      </c>
      <c r="AZ36" s="50">
        <f t="shared" ref="AZ36:AZ61" si="34">C36+K36+S36+AA36+AI36+AQ36</f>
        <v>0</v>
      </c>
      <c r="BA36" s="50"/>
      <c r="BB36" s="50">
        <f t="shared" ref="BB36:BB61" si="35">E36+M36+U36+AC36+AK36+AS36</f>
        <v>0</v>
      </c>
      <c r="BC36" s="50">
        <f t="shared" ref="BC36:BC61" si="36">F36+N36+V36+AD36+AL36+AT36</f>
        <v>0</v>
      </c>
      <c r="BD36" s="50"/>
      <c r="BE36" s="50"/>
      <c r="BF36" s="50">
        <f t="shared" ref="BF36:BF61" si="37">G36+O36+W36+AE36+AM36+AU36</f>
        <v>0</v>
      </c>
      <c r="BG36" s="50"/>
      <c r="BH36" s="50">
        <f t="shared" si="19"/>
        <v>0</v>
      </c>
      <c r="BI36" s="50">
        <f t="shared" ref="BI36:BI61" si="38">J36+R36+Z36+AH36+AP36+AX36</f>
        <v>0</v>
      </c>
    </row>
    <row r="37" spans="1:63" s="71" customFormat="1" ht="12" customHeight="1" thickBot="1" x14ac:dyDescent="0.25">
      <c r="A37" s="22" t="s">
        <v>598</v>
      </c>
      <c r="B37" s="79" t="s">
        <v>574</v>
      </c>
      <c r="C37" s="81"/>
      <c r="D37" s="81">
        <v>0</v>
      </c>
      <c r="E37" s="81">
        <f t="shared" si="20"/>
        <v>0</v>
      </c>
      <c r="F37" s="81">
        <v>0</v>
      </c>
      <c r="G37" s="81"/>
      <c r="H37" s="81"/>
      <c r="I37" s="81">
        <f t="shared" si="21"/>
        <v>0</v>
      </c>
      <c r="J37" s="81"/>
      <c r="K37" s="81"/>
      <c r="L37" s="81">
        <v>0</v>
      </c>
      <c r="M37" s="81">
        <f t="shared" si="22"/>
        <v>0</v>
      </c>
      <c r="N37" s="81">
        <v>0</v>
      </c>
      <c r="O37" s="81"/>
      <c r="P37" s="81"/>
      <c r="Q37" s="81">
        <f t="shared" si="23"/>
        <v>0</v>
      </c>
      <c r="R37" s="81"/>
      <c r="S37" s="81"/>
      <c r="T37" s="81">
        <v>100000</v>
      </c>
      <c r="U37" s="81">
        <f t="shared" si="24"/>
        <v>0</v>
      </c>
      <c r="V37" s="81">
        <v>100000</v>
      </c>
      <c r="W37" s="81"/>
      <c r="X37" s="81"/>
      <c r="Y37" s="81">
        <f t="shared" si="25"/>
        <v>0</v>
      </c>
      <c r="Z37" s="81"/>
      <c r="AA37" s="81"/>
      <c r="AB37" s="81">
        <v>0</v>
      </c>
      <c r="AC37" s="81">
        <f t="shared" si="26"/>
        <v>0</v>
      </c>
      <c r="AD37" s="81">
        <v>0</v>
      </c>
      <c r="AE37" s="81"/>
      <c r="AF37" s="81"/>
      <c r="AG37" s="81">
        <f t="shared" si="27"/>
        <v>0</v>
      </c>
      <c r="AH37" s="81"/>
      <c r="AI37" s="81"/>
      <c r="AJ37" s="81"/>
      <c r="AK37" s="81"/>
      <c r="AL37" s="81"/>
      <c r="AM37" s="81"/>
      <c r="AN37" s="81">
        <v>0</v>
      </c>
      <c r="AO37" s="81">
        <f t="shared" si="28"/>
        <v>0</v>
      </c>
      <c r="AP37" s="81">
        <v>0</v>
      </c>
      <c r="AQ37" s="81"/>
      <c r="AR37" s="81">
        <v>0</v>
      </c>
      <c r="AS37" s="81">
        <f t="shared" si="29"/>
        <v>0</v>
      </c>
      <c r="AT37" s="81">
        <v>0</v>
      </c>
      <c r="AU37" s="81"/>
      <c r="AV37" s="81">
        <v>0</v>
      </c>
      <c r="AW37" s="81">
        <f t="shared" si="30"/>
        <v>0</v>
      </c>
      <c r="AX37" s="81">
        <v>0</v>
      </c>
      <c r="AZ37" s="50">
        <f t="shared" si="34"/>
        <v>0</v>
      </c>
      <c r="BA37" s="50"/>
      <c r="BB37" s="50">
        <f t="shared" si="35"/>
        <v>0</v>
      </c>
      <c r="BC37" s="50">
        <f t="shared" si="36"/>
        <v>100000</v>
      </c>
      <c r="BD37" s="50"/>
      <c r="BE37" s="50"/>
      <c r="BF37" s="50">
        <f t="shared" si="37"/>
        <v>0</v>
      </c>
      <c r="BG37" s="50"/>
      <c r="BH37" s="50">
        <f t="shared" si="19"/>
        <v>0</v>
      </c>
      <c r="BI37" s="50">
        <f t="shared" si="38"/>
        <v>0</v>
      </c>
    </row>
    <row r="38" spans="1:63" s="13" customFormat="1" ht="12" customHeight="1" thickBot="1" x14ac:dyDescent="0.3">
      <c r="A38" s="19" t="s">
        <v>148</v>
      </c>
      <c r="B38" s="20" t="s">
        <v>262</v>
      </c>
      <c r="C38" s="29"/>
      <c r="D38" s="29">
        <v>0</v>
      </c>
      <c r="E38" s="29">
        <f t="shared" si="20"/>
        <v>0</v>
      </c>
      <c r="F38" s="29">
        <v>0</v>
      </c>
      <c r="G38" s="29"/>
      <c r="H38" s="29"/>
      <c r="I38" s="29">
        <f t="shared" si="21"/>
        <v>0</v>
      </c>
      <c r="J38" s="29"/>
      <c r="K38" s="29"/>
      <c r="L38" s="29">
        <v>0</v>
      </c>
      <c r="M38" s="29">
        <f t="shared" si="22"/>
        <v>0</v>
      </c>
      <c r="N38" s="29">
        <v>0</v>
      </c>
      <c r="O38" s="29"/>
      <c r="P38" s="29"/>
      <c r="Q38" s="29">
        <f t="shared" si="23"/>
        <v>0</v>
      </c>
      <c r="R38" s="29"/>
      <c r="S38" s="29"/>
      <c r="T38" s="29">
        <v>0</v>
      </c>
      <c r="U38" s="29">
        <f t="shared" si="24"/>
        <v>0</v>
      </c>
      <c r="V38" s="29">
        <v>0</v>
      </c>
      <c r="W38" s="29"/>
      <c r="X38" s="29"/>
      <c r="Y38" s="29">
        <f t="shared" si="25"/>
        <v>0</v>
      </c>
      <c r="Z38" s="29"/>
      <c r="AA38" s="29"/>
      <c r="AB38" s="29">
        <v>0</v>
      </c>
      <c r="AC38" s="29">
        <f t="shared" si="26"/>
        <v>0</v>
      </c>
      <c r="AD38" s="29">
        <v>0</v>
      </c>
      <c r="AE38" s="29"/>
      <c r="AF38" s="29"/>
      <c r="AG38" s="29">
        <f t="shared" si="27"/>
        <v>0</v>
      </c>
      <c r="AH38" s="29"/>
      <c r="AI38" s="29"/>
      <c r="AJ38" s="29"/>
      <c r="AK38" s="29"/>
      <c r="AL38" s="29"/>
      <c r="AM38" s="29"/>
      <c r="AN38" s="29">
        <v>0</v>
      </c>
      <c r="AO38" s="29">
        <f t="shared" si="28"/>
        <v>0</v>
      </c>
      <c r="AP38" s="29">
        <v>0</v>
      </c>
      <c r="AQ38" s="29"/>
      <c r="AR38" s="29">
        <v>0</v>
      </c>
      <c r="AS38" s="29">
        <f t="shared" si="29"/>
        <v>0</v>
      </c>
      <c r="AT38" s="29">
        <v>0</v>
      </c>
      <c r="AU38" s="29"/>
      <c r="AV38" s="29">
        <v>0</v>
      </c>
      <c r="AW38" s="29">
        <f t="shared" si="30"/>
        <v>0</v>
      </c>
      <c r="AX38" s="29">
        <v>0</v>
      </c>
      <c r="AY38" s="207"/>
      <c r="AZ38" s="50">
        <f t="shared" si="34"/>
        <v>0</v>
      </c>
      <c r="BA38" s="50"/>
      <c r="BB38" s="50">
        <f t="shared" si="35"/>
        <v>0</v>
      </c>
      <c r="BC38" s="50">
        <f t="shared" si="36"/>
        <v>0</v>
      </c>
      <c r="BD38" s="50"/>
      <c r="BE38" s="50"/>
      <c r="BF38" s="50">
        <f t="shared" si="37"/>
        <v>0</v>
      </c>
      <c r="BG38" s="50"/>
      <c r="BH38" s="50">
        <f t="shared" si="19"/>
        <v>0</v>
      </c>
      <c r="BI38" s="50">
        <f t="shared" si="38"/>
        <v>0</v>
      </c>
    </row>
    <row r="39" spans="1:63" s="13" customFormat="1" ht="12" customHeight="1" thickBot="1" x14ac:dyDescent="0.3">
      <c r="A39" s="7" t="s">
        <v>83</v>
      </c>
      <c r="B39" s="20" t="s">
        <v>263</v>
      </c>
      <c r="C39" s="30">
        <f t="shared" ref="C39:AX39" si="39">+C4+C15+C21+C22+C28+C32+C38</f>
        <v>46190000</v>
      </c>
      <c r="D39" s="30">
        <f t="shared" si="39"/>
        <v>42690000</v>
      </c>
      <c r="E39" s="30">
        <f t="shared" si="39"/>
        <v>0</v>
      </c>
      <c r="F39" s="30">
        <f t="shared" si="39"/>
        <v>42690000</v>
      </c>
      <c r="G39" s="30">
        <f t="shared" si="39"/>
        <v>0</v>
      </c>
      <c r="H39" s="30">
        <f t="shared" si="39"/>
        <v>0</v>
      </c>
      <c r="I39" s="30">
        <f t="shared" si="39"/>
        <v>0</v>
      </c>
      <c r="J39" s="30">
        <f t="shared" si="39"/>
        <v>0</v>
      </c>
      <c r="K39" s="30">
        <f t="shared" si="39"/>
        <v>19248000</v>
      </c>
      <c r="L39" s="30">
        <f t="shared" si="39"/>
        <v>17904681</v>
      </c>
      <c r="M39" s="30">
        <f t="shared" si="39"/>
        <v>242513</v>
      </c>
      <c r="N39" s="30">
        <f t="shared" si="39"/>
        <v>18147194</v>
      </c>
      <c r="O39" s="30">
        <f t="shared" si="39"/>
        <v>0</v>
      </c>
      <c r="P39" s="30">
        <f t="shared" si="39"/>
        <v>0</v>
      </c>
      <c r="Q39" s="30">
        <f t="shared" si="39"/>
        <v>0</v>
      </c>
      <c r="R39" s="30">
        <f t="shared" si="39"/>
        <v>0</v>
      </c>
      <c r="S39" s="30">
        <f t="shared" si="39"/>
        <v>7775000</v>
      </c>
      <c r="T39" s="30">
        <f t="shared" si="39"/>
        <v>20819680</v>
      </c>
      <c r="U39" s="30">
        <f t="shared" si="39"/>
        <v>-2049680</v>
      </c>
      <c r="V39" s="30">
        <f t="shared" si="39"/>
        <v>18770000</v>
      </c>
      <c r="W39" s="30">
        <f t="shared" si="39"/>
        <v>0</v>
      </c>
      <c r="X39" s="30">
        <f t="shared" si="39"/>
        <v>0</v>
      </c>
      <c r="Y39" s="30">
        <f t="shared" si="39"/>
        <v>0</v>
      </c>
      <c r="Z39" s="30">
        <f t="shared" si="39"/>
        <v>0</v>
      </c>
      <c r="AA39" s="30">
        <f t="shared" si="39"/>
        <v>1245000</v>
      </c>
      <c r="AB39" s="30">
        <f t="shared" si="39"/>
        <v>2018036</v>
      </c>
      <c r="AC39" s="30">
        <f t="shared" si="39"/>
        <v>0</v>
      </c>
      <c r="AD39" s="30">
        <f t="shared" si="39"/>
        <v>2018036</v>
      </c>
      <c r="AE39" s="30">
        <f t="shared" si="39"/>
        <v>0</v>
      </c>
      <c r="AF39" s="30">
        <f t="shared" si="39"/>
        <v>0</v>
      </c>
      <c r="AG39" s="30">
        <f t="shared" si="39"/>
        <v>0</v>
      </c>
      <c r="AH39" s="30">
        <f t="shared" si="39"/>
        <v>0</v>
      </c>
      <c r="AI39" s="30">
        <f t="shared" si="39"/>
        <v>0</v>
      </c>
      <c r="AJ39" s="30">
        <f t="shared" si="39"/>
        <v>0</v>
      </c>
      <c r="AK39" s="30">
        <f t="shared" si="39"/>
        <v>0</v>
      </c>
      <c r="AL39" s="30">
        <f t="shared" si="39"/>
        <v>0</v>
      </c>
      <c r="AM39" s="30">
        <f t="shared" si="39"/>
        <v>825000</v>
      </c>
      <c r="AN39" s="30">
        <f t="shared" si="39"/>
        <v>835000</v>
      </c>
      <c r="AO39" s="30">
        <f t="shared" si="39"/>
        <v>420000</v>
      </c>
      <c r="AP39" s="30">
        <f t="shared" si="39"/>
        <v>1255000</v>
      </c>
      <c r="AQ39" s="30">
        <f t="shared" si="39"/>
        <v>0</v>
      </c>
      <c r="AR39" s="30">
        <f t="shared" si="39"/>
        <v>6100000</v>
      </c>
      <c r="AS39" s="30">
        <f t="shared" si="39"/>
        <v>0</v>
      </c>
      <c r="AT39" s="30">
        <f t="shared" si="39"/>
        <v>6100000</v>
      </c>
      <c r="AU39" s="30">
        <f t="shared" si="39"/>
        <v>0</v>
      </c>
      <c r="AV39" s="30">
        <f t="shared" si="39"/>
        <v>11560000</v>
      </c>
      <c r="AW39" s="30">
        <f t="shared" si="39"/>
        <v>0</v>
      </c>
      <c r="AX39" s="30">
        <f t="shared" si="39"/>
        <v>11560000</v>
      </c>
      <c r="AY39" s="205"/>
      <c r="AZ39" s="50">
        <f t="shared" si="34"/>
        <v>74458000</v>
      </c>
      <c r="BA39" s="50"/>
      <c r="BB39" s="50">
        <f t="shared" si="35"/>
        <v>-1807167</v>
      </c>
      <c r="BC39" s="50">
        <f t="shared" si="36"/>
        <v>87725230</v>
      </c>
      <c r="BD39" s="50"/>
      <c r="BE39" s="50"/>
      <c r="BF39" s="50">
        <f t="shared" si="37"/>
        <v>825000</v>
      </c>
      <c r="BG39" s="50"/>
      <c r="BH39" s="50">
        <f t="shared" si="19"/>
        <v>420000</v>
      </c>
      <c r="BI39" s="50">
        <f t="shared" si="38"/>
        <v>12815000</v>
      </c>
    </row>
    <row r="40" spans="1:63" s="13" customFormat="1" ht="12" customHeight="1" thickBot="1" x14ac:dyDescent="0.3">
      <c r="A40" s="31" t="s">
        <v>85</v>
      </c>
      <c r="B40" s="20" t="s">
        <v>264</v>
      </c>
      <c r="C40" s="30">
        <f t="shared" ref="C40:AX40" si="40">+C41+C42+C43</f>
        <v>69246602</v>
      </c>
      <c r="D40" s="30">
        <f t="shared" si="40"/>
        <v>68106389</v>
      </c>
      <c r="E40" s="30">
        <f t="shared" si="40"/>
        <v>70264</v>
      </c>
      <c r="F40" s="30">
        <f t="shared" si="40"/>
        <v>68176653</v>
      </c>
      <c r="G40" s="30">
        <f t="shared" si="40"/>
        <v>0</v>
      </c>
      <c r="H40" s="30">
        <f t="shared" si="40"/>
        <v>0</v>
      </c>
      <c r="I40" s="30">
        <f t="shared" si="40"/>
        <v>0</v>
      </c>
      <c r="J40" s="30">
        <f t="shared" si="40"/>
        <v>0</v>
      </c>
      <c r="K40" s="30">
        <f t="shared" si="40"/>
        <v>429257373</v>
      </c>
      <c r="L40" s="30">
        <f t="shared" si="40"/>
        <v>427908251</v>
      </c>
      <c r="M40" s="30">
        <f t="shared" si="40"/>
        <v>196806</v>
      </c>
      <c r="N40" s="30">
        <f t="shared" si="40"/>
        <v>428105057</v>
      </c>
      <c r="O40" s="30">
        <f t="shared" si="40"/>
        <v>0</v>
      </c>
      <c r="P40" s="30">
        <f t="shared" si="40"/>
        <v>0</v>
      </c>
      <c r="Q40" s="30">
        <f t="shared" si="40"/>
        <v>0</v>
      </c>
      <c r="R40" s="30">
        <f t="shared" si="40"/>
        <v>0</v>
      </c>
      <c r="S40" s="30">
        <f t="shared" si="40"/>
        <v>48739379</v>
      </c>
      <c r="T40" s="30">
        <f t="shared" si="40"/>
        <v>52102792</v>
      </c>
      <c r="U40" s="30">
        <f t="shared" si="40"/>
        <v>468574</v>
      </c>
      <c r="V40" s="30">
        <f t="shared" si="40"/>
        <v>52571366</v>
      </c>
      <c r="W40" s="30">
        <f t="shared" si="40"/>
        <v>0</v>
      </c>
      <c r="X40" s="30">
        <f t="shared" si="40"/>
        <v>0</v>
      </c>
      <c r="Y40" s="30">
        <f t="shared" si="40"/>
        <v>0</v>
      </c>
      <c r="Z40" s="30">
        <f t="shared" si="40"/>
        <v>0</v>
      </c>
      <c r="AA40" s="30">
        <f t="shared" si="40"/>
        <v>26681503</v>
      </c>
      <c r="AB40" s="30">
        <f t="shared" si="40"/>
        <v>28746429</v>
      </c>
      <c r="AC40" s="30">
        <f t="shared" si="40"/>
        <v>268168</v>
      </c>
      <c r="AD40" s="30">
        <f t="shared" si="40"/>
        <v>29014597</v>
      </c>
      <c r="AE40" s="30">
        <f t="shared" si="40"/>
        <v>0</v>
      </c>
      <c r="AF40" s="30">
        <f t="shared" si="40"/>
        <v>0</v>
      </c>
      <c r="AG40" s="30">
        <f t="shared" si="40"/>
        <v>0</v>
      </c>
      <c r="AH40" s="30">
        <f t="shared" si="40"/>
        <v>0</v>
      </c>
      <c r="AI40" s="30">
        <f t="shared" si="40"/>
        <v>0</v>
      </c>
      <c r="AJ40" s="30">
        <f t="shared" si="40"/>
        <v>0</v>
      </c>
      <c r="AK40" s="30">
        <f t="shared" si="40"/>
        <v>0</v>
      </c>
      <c r="AL40" s="30">
        <f t="shared" si="40"/>
        <v>0</v>
      </c>
      <c r="AM40" s="30">
        <f t="shared" si="40"/>
        <v>13211199</v>
      </c>
      <c r="AN40" s="30">
        <f t="shared" si="40"/>
        <v>14101585</v>
      </c>
      <c r="AO40" s="30">
        <f t="shared" si="40"/>
        <v>191921</v>
      </c>
      <c r="AP40" s="30">
        <f t="shared" si="40"/>
        <v>14293506</v>
      </c>
      <c r="AQ40" s="30">
        <f t="shared" si="40"/>
        <v>0</v>
      </c>
      <c r="AR40" s="30">
        <f t="shared" si="40"/>
        <v>28598222</v>
      </c>
      <c r="AS40" s="30">
        <f t="shared" si="40"/>
        <v>66202</v>
      </c>
      <c r="AT40" s="30">
        <f t="shared" si="40"/>
        <v>28664424</v>
      </c>
      <c r="AU40" s="30">
        <f t="shared" si="40"/>
        <v>0</v>
      </c>
      <c r="AV40" s="30">
        <f t="shared" si="40"/>
        <v>236000</v>
      </c>
      <c r="AW40" s="30">
        <f t="shared" si="40"/>
        <v>0</v>
      </c>
      <c r="AX40" s="30">
        <f t="shared" si="40"/>
        <v>236000</v>
      </c>
      <c r="AY40" s="205"/>
      <c r="AZ40" s="50">
        <f t="shared" si="34"/>
        <v>573924857</v>
      </c>
      <c r="BA40" s="50"/>
      <c r="BB40" s="50">
        <f t="shared" si="35"/>
        <v>1070014</v>
      </c>
      <c r="BC40" s="50">
        <f t="shared" si="36"/>
        <v>606532097</v>
      </c>
      <c r="BD40" s="50"/>
      <c r="BE40" s="50"/>
      <c r="BF40" s="50">
        <f t="shared" si="37"/>
        <v>13211199</v>
      </c>
      <c r="BG40" s="50"/>
      <c r="BH40" s="50">
        <f t="shared" si="19"/>
        <v>191921</v>
      </c>
      <c r="BI40" s="50">
        <f t="shared" si="38"/>
        <v>14529506</v>
      </c>
    </row>
    <row r="41" spans="1:63" s="13" customFormat="1" ht="12" customHeight="1" x14ac:dyDescent="0.25">
      <c r="A41" s="22" t="s">
        <v>265</v>
      </c>
      <c r="B41" s="23" t="s">
        <v>221</v>
      </c>
      <c r="C41" s="24">
        <v>335602</v>
      </c>
      <c r="D41" s="24">
        <v>335602</v>
      </c>
      <c r="E41" s="24">
        <f>F41-D41</f>
        <v>0</v>
      </c>
      <c r="F41" s="24">
        <v>335602</v>
      </c>
      <c r="G41" s="24"/>
      <c r="H41" s="24"/>
      <c r="I41" s="24">
        <f>J41-H41</f>
        <v>0</v>
      </c>
      <c r="J41" s="24"/>
      <c r="K41" s="24">
        <v>416373</v>
      </c>
      <c r="L41" s="24">
        <v>416373</v>
      </c>
      <c r="M41" s="24">
        <f>N41-L41</f>
        <v>0</v>
      </c>
      <c r="N41" s="24">
        <v>416373</v>
      </c>
      <c r="O41" s="24"/>
      <c r="P41" s="24"/>
      <c r="Q41" s="24">
        <f>R41-P41</f>
        <v>0</v>
      </c>
      <c r="R41" s="24"/>
      <c r="S41" s="24">
        <v>1062379.4000000001</v>
      </c>
      <c r="T41" s="24">
        <v>1062379.4000000001</v>
      </c>
      <c r="U41" s="24">
        <f>V41-T41</f>
        <v>0</v>
      </c>
      <c r="V41" s="24">
        <v>1062379.4000000001</v>
      </c>
      <c r="W41" s="24"/>
      <c r="X41" s="24"/>
      <c r="Y41" s="24">
        <f>Z41-X41</f>
        <v>0</v>
      </c>
      <c r="Z41" s="24"/>
      <c r="AA41" s="24">
        <v>493503</v>
      </c>
      <c r="AB41" s="24">
        <v>493503</v>
      </c>
      <c r="AC41" s="24">
        <f>AD41-AB41</f>
        <v>0</v>
      </c>
      <c r="AD41" s="24">
        <v>493503</v>
      </c>
      <c r="AE41" s="24"/>
      <c r="AF41" s="24"/>
      <c r="AG41" s="24">
        <f>AH41-AF41</f>
        <v>0</v>
      </c>
      <c r="AH41" s="24"/>
      <c r="AI41" s="24"/>
      <c r="AJ41" s="24"/>
      <c r="AK41" s="24"/>
      <c r="AL41" s="24"/>
      <c r="AM41" s="24">
        <v>343199</v>
      </c>
      <c r="AN41" s="24">
        <v>343199</v>
      </c>
      <c r="AO41" s="24">
        <f>AP41-AN41</f>
        <v>0</v>
      </c>
      <c r="AP41" s="24">
        <v>343199</v>
      </c>
      <c r="AQ41" s="24"/>
      <c r="AR41" s="24">
        <v>0</v>
      </c>
      <c r="AS41" s="24">
        <f>AT41-AR41</f>
        <v>0</v>
      </c>
      <c r="AT41" s="24">
        <v>0</v>
      </c>
      <c r="AU41" s="24"/>
      <c r="AV41" s="24">
        <v>0</v>
      </c>
      <c r="AW41" s="24">
        <f>AX41-AV41</f>
        <v>0</v>
      </c>
      <c r="AX41" s="24">
        <v>0</v>
      </c>
      <c r="AY41" s="208"/>
      <c r="AZ41" s="50">
        <f t="shared" si="34"/>
        <v>2307857.4000000004</v>
      </c>
      <c r="BA41" s="50"/>
      <c r="BB41" s="50">
        <f t="shared" si="35"/>
        <v>0</v>
      </c>
      <c r="BC41" s="50">
        <f t="shared" si="36"/>
        <v>2307857.4000000004</v>
      </c>
      <c r="BD41" s="50"/>
      <c r="BE41" s="50"/>
      <c r="BF41" s="50">
        <f t="shared" si="37"/>
        <v>343199</v>
      </c>
      <c r="BG41" s="50"/>
      <c r="BH41" s="50">
        <f t="shared" si="19"/>
        <v>0</v>
      </c>
      <c r="BI41" s="50">
        <f t="shared" si="38"/>
        <v>343199</v>
      </c>
    </row>
    <row r="42" spans="1:63" s="13" customFormat="1" ht="12" customHeight="1" x14ac:dyDescent="0.25">
      <c r="A42" s="22" t="s">
        <v>266</v>
      </c>
      <c r="B42" s="25" t="s">
        <v>267</v>
      </c>
      <c r="C42" s="26"/>
      <c r="D42" s="26">
        <v>0</v>
      </c>
      <c r="E42" s="26">
        <f t="shared" ref="E42" si="41">F42-C42</f>
        <v>0</v>
      </c>
      <c r="F42" s="26">
        <v>0</v>
      </c>
      <c r="G42" s="26"/>
      <c r="H42" s="26"/>
      <c r="I42" s="26">
        <f t="shared" ref="I42" si="42">J42-G42</f>
        <v>0</v>
      </c>
      <c r="J42" s="26"/>
      <c r="K42" s="26"/>
      <c r="L42" s="26">
        <v>0</v>
      </c>
      <c r="M42" s="26">
        <f t="shared" ref="M42" si="43">N42-K42</f>
        <v>0</v>
      </c>
      <c r="N42" s="26">
        <v>0</v>
      </c>
      <c r="O42" s="26"/>
      <c r="P42" s="26"/>
      <c r="Q42" s="26">
        <f t="shared" ref="Q42" si="44">R42-O42</f>
        <v>0</v>
      </c>
      <c r="R42" s="26"/>
      <c r="S42" s="26"/>
      <c r="T42" s="26">
        <v>0</v>
      </c>
      <c r="U42" s="26">
        <f t="shared" ref="U42" si="45">V42-S42</f>
        <v>0</v>
      </c>
      <c r="V42" s="26">
        <v>0</v>
      </c>
      <c r="W42" s="26"/>
      <c r="X42" s="26"/>
      <c r="Y42" s="26">
        <f t="shared" ref="Y42" si="46">Z42-W42</f>
        <v>0</v>
      </c>
      <c r="Z42" s="26"/>
      <c r="AA42" s="26"/>
      <c r="AB42" s="26">
        <v>0</v>
      </c>
      <c r="AC42" s="26">
        <f t="shared" ref="AC42" si="47">AD42-AA42</f>
        <v>0</v>
      </c>
      <c r="AD42" s="26">
        <v>0</v>
      </c>
      <c r="AE42" s="26"/>
      <c r="AF42" s="26"/>
      <c r="AG42" s="26">
        <f t="shared" ref="AG42" si="48">AH42-AE42</f>
        <v>0</v>
      </c>
      <c r="AH42" s="26"/>
      <c r="AI42" s="26"/>
      <c r="AJ42" s="26"/>
      <c r="AK42" s="26"/>
      <c r="AL42" s="26"/>
      <c r="AM42" s="26"/>
      <c r="AN42" s="26">
        <v>0</v>
      </c>
      <c r="AO42" s="26">
        <f t="shared" ref="AO42" si="49">AP42-AM42</f>
        <v>0</v>
      </c>
      <c r="AP42" s="26">
        <v>0</v>
      </c>
      <c r="AQ42" s="26"/>
      <c r="AR42" s="26">
        <v>0</v>
      </c>
      <c r="AS42" s="26">
        <f t="shared" ref="AS42" si="50">AT42-AQ42</f>
        <v>0</v>
      </c>
      <c r="AT42" s="26">
        <v>0</v>
      </c>
      <c r="AU42" s="26"/>
      <c r="AV42" s="26">
        <v>0</v>
      </c>
      <c r="AW42" s="26">
        <f t="shared" ref="AW42" si="51">AX42-AU42</f>
        <v>0</v>
      </c>
      <c r="AX42" s="26">
        <v>0</v>
      </c>
      <c r="AY42" s="208"/>
      <c r="AZ42" s="50">
        <f t="shared" si="34"/>
        <v>0</v>
      </c>
      <c r="BA42" s="50"/>
      <c r="BB42" s="50">
        <f t="shared" si="35"/>
        <v>0</v>
      </c>
      <c r="BC42" s="50">
        <f t="shared" si="36"/>
        <v>0</v>
      </c>
      <c r="BD42" s="50"/>
      <c r="BE42" s="50"/>
      <c r="BF42" s="50">
        <f t="shared" si="37"/>
        <v>0</v>
      </c>
      <c r="BG42" s="50"/>
      <c r="BH42" s="50">
        <f t="shared" si="19"/>
        <v>0</v>
      </c>
      <c r="BI42" s="50">
        <f t="shared" si="38"/>
        <v>0</v>
      </c>
    </row>
    <row r="43" spans="1:63" s="17" customFormat="1" ht="12" customHeight="1" thickBot="1" x14ac:dyDescent="0.3">
      <c r="A43" s="14" t="s">
        <v>268</v>
      </c>
      <c r="B43" s="28" t="s">
        <v>269</v>
      </c>
      <c r="C43" s="27">
        <f t="shared" ref="C43:AX43" si="52">C61-(C39+C41+C42)</f>
        <v>68911000</v>
      </c>
      <c r="D43" s="27">
        <f t="shared" si="52"/>
        <v>67770787</v>
      </c>
      <c r="E43" s="27">
        <f t="shared" si="52"/>
        <v>70264</v>
      </c>
      <c r="F43" s="27">
        <f t="shared" si="52"/>
        <v>67841051</v>
      </c>
      <c r="G43" s="27">
        <f t="shared" si="52"/>
        <v>0</v>
      </c>
      <c r="H43" s="27">
        <f t="shared" si="52"/>
        <v>0</v>
      </c>
      <c r="I43" s="27">
        <f t="shared" si="52"/>
        <v>0</v>
      </c>
      <c r="J43" s="27">
        <f t="shared" si="52"/>
        <v>0</v>
      </c>
      <c r="K43" s="27">
        <f t="shared" si="52"/>
        <v>428841000</v>
      </c>
      <c r="L43" s="27">
        <f t="shared" si="52"/>
        <v>427491878</v>
      </c>
      <c r="M43" s="27">
        <f t="shared" si="52"/>
        <v>196806</v>
      </c>
      <c r="N43" s="27">
        <f t="shared" si="52"/>
        <v>427688684</v>
      </c>
      <c r="O43" s="27">
        <f t="shared" si="52"/>
        <v>0</v>
      </c>
      <c r="P43" s="27">
        <f t="shared" si="52"/>
        <v>0</v>
      </c>
      <c r="Q43" s="27">
        <f t="shared" si="52"/>
        <v>0</v>
      </c>
      <c r="R43" s="27">
        <f t="shared" si="52"/>
        <v>0</v>
      </c>
      <c r="S43" s="27">
        <f t="shared" si="52"/>
        <v>47676999.600000001</v>
      </c>
      <c r="T43" s="27">
        <f t="shared" si="52"/>
        <v>51040412.600000001</v>
      </c>
      <c r="U43" s="27">
        <f t="shared" si="52"/>
        <v>468574</v>
      </c>
      <c r="V43" s="27">
        <f t="shared" si="52"/>
        <v>51508986.600000001</v>
      </c>
      <c r="W43" s="27">
        <f t="shared" si="52"/>
        <v>0</v>
      </c>
      <c r="X43" s="27">
        <f t="shared" si="52"/>
        <v>0</v>
      </c>
      <c r="Y43" s="27">
        <f t="shared" si="52"/>
        <v>0</v>
      </c>
      <c r="Z43" s="27">
        <f t="shared" si="52"/>
        <v>0</v>
      </c>
      <c r="AA43" s="27">
        <f t="shared" si="52"/>
        <v>26188000</v>
      </c>
      <c r="AB43" s="27">
        <f t="shared" si="52"/>
        <v>28252926</v>
      </c>
      <c r="AC43" s="27">
        <f t="shared" si="52"/>
        <v>268168</v>
      </c>
      <c r="AD43" s="27">
        <f t="shared" si="52"/>
        <v>28521094</v>
      </c>
      <c r="AE43" s="27">
        <f t="shared" si="52"/>
        <v>0</v>
      </c>
      <c r="AF43" s="27">
        <f t="shared" si="52"/>
        <v>0</v>
      </c>
      <c r="AG43" s="27">
        <f t="shared" si="52"/>
        <v>0</v>
      </c>
      <c r="AH43" s="27">
        <f t="shared" si="52"/>
        <v>0</v>
      </c>
      <c r="AI43" s="27">
        <f t="shared" si="52"/>
        <v>0</v>
      </c>
      <c r="AJ43" s="27">
        <f t="shared" si="52"/>
        <v>0</v>
      </c>
      <c r="AK43" s="27">
        <f t="shared" si="52"/>
        <v>0</v>
      </c>
      <c r="AL43" s="27">
        <f t="shared" si="52"/>
        <v>0</v>
      </c>
      <c r="AM43" s="27">
        <f t="shared" si="52"/>
        <v>12868000</v>
      </c>
      <c r="AN43" s="27">
        <f t="shared" si="52"/>
        <v>13758386</v>
      </c>
      <c r="AO43" s="27">
        <f t="shared" si="52"/>
        <v>191921</v>
      </c>
      <c r="AP43" s="27">
        <f t="shared" si="52"/>
        <v>13950307</v>
      </c>
      <c r="AQ43" s="27">
        <f t="shared" si="52"/>
        <v>0</v>
      </c>
      <c r="AR43" s="27">
        <f t="shared" si="52"/>
        <v>28598222</v>
      </c>
      <c r="AS43" s="27">
        <f t="shared" si="52"/>
        <v>66202</v>
      </c>
      <c r="AT43" s="27">
        <f t="shared" si="52"/>
        <v>28664424</v>
      </c>
      <c r="AU43" s="27">
        <f t="shared" si="52"/>
        <v>0</v>
      </c>
      <c r="AV43" s="27">
        <f t="shared" si="52"/>
        <v>236000</v>
      </c>
      <c r="AW43" s="27">
        <f t="shared" si="52"/>
        <v>0</v>
      </c>
      <c r="AX43" s="27">
        <f t="shared" si="52"/>
        <v>236000</v>
      </c>
      <c r="AY43" s="208"/>
      <c r="AZ43" s="50">
        <f t="shared" si="34"/>
        <v>571616999.60000002</v>
      </c>
      <c r="BA43" s="50"/>
      <c r="BB43" s="50">
        <f t="shared" si="35"/>
        <v>1070014</v>
      </c>
      <c r="BC43" s="50">
        <f t="shared" si="36"/>
        <v>604224239.60000002</v>
      </c>
      <c r="BD43" s="50" t="e">
        <f>#REF!+#REF!+#REF!+#REF!+#REF!+#REF!</f>
        <v>#REF!</v>
      </c>
      <c r="BE43" s="50" t="e">
        <f>#REF!+#REF!+#REF!+#REF!+#REF!+#REF!</f>
        <v>#REF!</v>
      </c>
      <c r="BF43" s="50">
        <f t="shared" si="37"/>
        <v>12868000</v>
      </c>
      <c r="BG43" s="50">
        <f>H43+P43+X43+AF43+AN43+AV43</f>
        <v>13994386</v>
      </c>
      <c r="BH43" s="50">
        <f t="shared" si="19"/>
        <v>191921</v>
      </c>
      <c r="BI43" s="50">
        <f t="shared" si="38"/>
        <v>14186307</v>
      </c>
      <c r="BJ43" s="50" t="e">
        <f>#REF!+#REF!+#REF!+#REF!+#REF!+#REF!</f>
        <v>#REF!</v>
      </c>
      <c r="BK43" s="50" t="e">
        <f>#REF!+#REF!+#REF!+#REF!+#REF!+#REF!</f>
        <v>#REF!</v>
      </c>
    </row>
    <row r="44" spans="1:63" s="17" customFormat="1" ht="15" customHeight="1" thickBot="1" x14ac:dyDescent="0.25">
      <c r="A44" s="31" t="s">
        <v>154</v>
      </c>
      <c r="B44" s="32" t="s">
        <v>270</v>
      </c>
      <c r="C44" s="33">
        <f t="shared" ref="C44:AX44" si="53">+C39+C40</f>
        <v>115436602</v>
      </c>
      <c r="D44" s="33">
        <f t="shared" si="53"/>
        <v>110796389</v>
      </c>
      <c r="E44" s="33">
        <f t="shared" si="53"/>
        <v>70264</v>
      </c>
      <c r="F44" s="33">
        <f t="shared" si="53"/>
        <v>110866653</v>
      </c>
      <c r="G44" s="33">
        <f t="shared" si="53"/>
        <v>0</v>
      </c>
      <c r="H44" s="33">
        <f t="shared" si="53"/>
        <v>0</v>
      </c>
      <c r="I44" s="33">
        <f t="shared" si="53"/>
        <v>0</v>
      </c>
      <c r="J44" s="33">
        <f t="shared" si="53"/>
        <v>0</v>
      </c>
      <c r="K44" s="33">
        <f t="shared" si="53"/>
        <v>448505373</v>
      </c>
      <c r="L44" s="33">
        <f t="shared" si="53"/>
        <v>445812932</v>
      </c>
      <c r="M44" s="33">
        <f t="shared" si="53"/>
        <v>439319</v>
      </c>
      <c r="N44" s="33">
        <f t="shared" si="53"/>
        <v>446252251</v>
      </c>
      <c r="O44" s="33">
        <f t="shared" si="53"/>
        <v>0</v>
      </c>
      <c r="P44" s="33">
        <f t="shared" si="53"/>
        <v>0</v>
      </c>
      <c r="Q44" s="33">
        <f t="shared" si="53"/>
        <v>0</v>
      </c>
      <c r="R44" s="33">
        <f t="shared" si="53"/>
        <v>0</v>
      </c>
      <c r="S44" s="33">
        <f t="shared" si="53"/>
        <v>56514379</v>
      </c>
      <c r="T44" s="33">
        <f t="shared" si="53"/>
        <v>72922472</v>
      </c>
      <c r="U44" s="33">
        <f t="shared" si="53"/>
        <v>-1581106</v>
      </c>
      <c r="V44" s="33">
        <f t="shared" si="53"/>
        <v>71341366</v>
      </c>
      <c r="W44" s="33">
        <f t="shared" si="53"/>
        <v>0</v>
      </c>
      <c r="X44" s="33">
        <f t="shared" si="53"/>
        <v>0</v>
      </c>
      <c r="Y44" s="33">
        <f t="shared" si="53"/>
        <v>0</v>
      </c>
      <c r="Z44" s="33">
        <f t="shared" si="53"/>
        <v>0</v>
      </c>
      <c r="AA44" s="33">
        <f t="shared" si="53"/>
        <v>27926503</v>
      </c>
      <c r="AB44" s="33">
        <f t="shared" si="53"/>
        <v>30764465</v>
      </c>
      <c r="AC44" s="33">
        <f t="shared" si="53"/>
        <v>268168</v>
      </c>
      <c r="AD44" s="33">
        <f t="shared" si="53"/>
        <v>31032633</v>
      </c>
      <c r="AE44" s="33">
        <f t="shared" si="53"/>
        <v>0</v>
      </c>
      <c r="AF44" s="33">
        <f t="shared" si="53"/>
        <v>0</v>
      </c>
      <c r="AG44" s="33">
        <f t="shared" si="53"/>
        <v>0</v>
      </c>
      <c r="AH44" s="33">
        <f t="shared" si="53"/>
        <v>0</v>
      </c>
      <c r="AI44" s="33">
        <f t="shared" si="53"/>
        <v>0</v>
      </c>
      <c r="AJ44" s="33">
        <f t="shared" si="53"/>
        <v>0</v>
      </c>
      <c r="AK44" s="33">
        <f t="shared" si="53"/>
        <v>0</v>
      </c>
      <c r="AL44" s="33">
        <f t="shared" si="53"/>
        <v>0</v>
      </c>
      <c r="AM44" s="33">
        <f t="shared" si="53"/>
        <v>14036199</v>
      </c>
      <c r="AN44" s="33">
        <f t="shared" si="53"/>
        <v>14936585</v>
      </c>
      <c r="AO44" s="33">
        <f t="shared" si="53"/>
        <v>611921</v>
      </c>
      <c r="AP44" s="33">
        <f t="shared" si="53"/>
        <v>15548506</v>
      </c>
      <c r="AQ44" s="33">
        <f t="shared" si="53"/>
        <v>0</v>
      </c>
      <c r="AR44" s="33">
        <f t="shared" si="53"/>
        <v>34698222</v>
      </c>
      <c r="AS44" s="33">
        <f t="shared" si="53"/>
        <v>66202</v>
      </c>
      <c r="AT44" s="33">
        <f t="shared" si="53"/>
        <v>34764424</v>
      </c>
      <c r="AU44" s="33">
        <f t="shared" si="53"/>
        <v>0</v>
      </c>
      <c r="AV44" s="33">
        <f t="shared" si="53"/>
        <v>11796000</v>
      </c>
      <c r="AW44" s="33">
        <f t="shared" si="53"/>
        <v>0</v>
      </c>
      <c r="AX44" s="33">
        <f t="shared" si="53"/>
        <v>11796000</v>
      </c>
      <c r="AY44" s="36"/>
      <c r="AZ44" s="50">
        <f t="shared" si="34"/>
        <v>648382857</v>
      </c>
      <c r="BA44" s="50"/>
      <c r="BB44" s="50">
        <f t="shared" si="35"/>
        <v>-737153</v>
      </c>
      <c r="BC44" s="50">
        <f t="shared" si="36"/>
        <v>694257327</v>
      </c>
      <c r="BD44" s="50"/>
      <c r="BE44" s="50"/>
      <c r="BF44" s="50">
        <f t="shared" si="37"/>
        <v>14036199</v>
      </c>
      <c r="BG44" s="50"/>
      <c r="BH44" s="50">
        <f t="shared" si="19"/>
        <v>611921</v>
      </c>
      <c r="BI44" s="50">
        <f t="shared" si="38"/>
        <v>27344506</v>
      </c>
    </row>
    <row r="45" spans="1:63" s="17" customFormat="1" ht="15" customHeight="1" thickBot="1" x14ac:dyDescent="0.3">
      <c r="A45" s="34"/>
      <c r="B45" s="35"/>
      <c r="C45" s="469"/>
      <c r="D45" s="469"/>
      <c r="E45" s="469"/>
      <c r="F45" s="469"/>
      <c r="G45" s="469"/>
      <c r="H45" s="469"/>
      <c r="I45" s="469"/>
      <c r="J45" s="469"/>
      <c r="K45" s="469"/>
      <c r="L45" s="469"/>
      <c r="M45" s="469"/>
      <c r="N45" s="469"/>
      <c r="O45" s="469"/>
      <c r="P45" s="469"/>
      <c r="Q45" s="469"/>
      <c r="R45" s="469"/>
      <c r="S45" s="469"/>
      <c r="T45" s="469"/>
      <c r="U45" s="469"/>
      <c r="V45" s="469"/>
      <c r="W45" s="469"/>
      <c r="X45" s="469"/>
      <c r="Y45" s="469"/>
      <c r="Z45" s="469"/>
      <c r="AA45" s="469"/>
      <c r="AB45" s="469"/>
      <c r="AC45" s="469"/>
      <c r="AD45" s="469"/>
      <c r="AE45" s="469"/>
      <c r="AF45" s="469"/>
      <c r="AG45" s="469"/>
      <c r="AH45" s="469"/>
      <c r="AI45" s="469"/>
      <c r="AJ45" s="469"/>
      <c r="AK45" s="469"/>
      <c r="AL45" s="469"/>
      <c r="AM45" s="469"/>
      <c r="AN45" s="469"/>
      <c r="AO45" s="469"/>
      <c r="AP45" s="469"/>
      <c r="AQ45" s="469"/>
      <c r="AR45" s="469"/>
      <c r="AS45" s="469"/>
      <c r="AT45" s="469"/>
      <c r="AU45" s="469"/>
      <c r="AV45" s="469"/>
      <c r="AW45" s="469"/>
      <c r="AX45" s="469"/>
      <c r="AY45" s="36"/>
      <c r="AZ45" s="50">
        <f t="shared" si="34"/>
        <v>0</v>
      </c>
      <c r="BA45" s="50"/>
      <c r="BB45" s="50">
        <f t="shared" si="35"/>
        <v>0</v>
      </c>
      <c r="BC45" s="50">
        <f t="shared" si="36"/>
        <v>0</v>
      </c>
      <c r="BD45" s="50"/>
      <c r="BE45" s="50"/>
      <c r="BF45" s="50">
        <f t="shared" si="37"/>
        <v>0</v>
      </c>
      <c r="BG45" s="50"/>
      <c r="BH45" s="50">
        <f t="shared" si="19"/>
        <v>0</v>
      </c>
      <c r="BI45" s="50">
        <f t="shared" si="38"/>
        <v>0</v>
      </c>
    </row>
    <row r="46" spans="1:63" s="8" customFormat="1" ht="16.5" customHeight="1" thickBot="1" x14ac:dyDescent="0.3">
      <c r="A46" s="39"/>
      <c r="B46" s="201" t="s">
        <v>161</v>
      </c>
      <c r="C46" s="843" t="s">
        <v>247</v>
      </c>
      <c r="D46" s="844"/>
      <c r="E46" s="844"/>
      <c r="F46" s="844"/>
      <c r="G46" s="844"/>
      <c r="H46" s="844"/>
      <c r="I46" s="844"/>
      <c r="J46" s="844"/>
      <c r="K46" s="843" t="s">
        <v>248</v>
      </c>
      <c r="L46" s="844"/>
      <c r="M46" s="844"/>
      <c r="N46" s="844"/>
      <c r="O46" s="844"/>
      <c r="P46" s="844"/>
      <c r="Q46" s="844"/>
      <c r="R46" s="844"/>
      <c r="S46" s="843" t="s">
        <v>249</v>
      </c>
      <c r="T46" s="844"/>
      <c r="U46" s="844"/>
      <c r="V46" s="844"/>
      <c r="W46" s="844"/>
      <c r="X46" s="844"/>
      <c r="Y46" s="844"/>
      <c r="Z46" s="844"/>
      <c r="AA46" s="843" t="s">
        <v>250</v>
      </c>
      <c r="AB46" s="844"/>
      <c r="AC46" s="844"/>
      <c r="AD46" s="844"/>
      <c r="AE46" s="844"/>
      <c r="AF46" s="844"/>
      <c r="AG46" s="844"/>
      <c r="AH46" s="844"/>
      <c r="AI46" s="843" t="s">
        <v>251</v>
      </c>
      <c r="AJ46" s="844"/>
      <c r="AK46" s="844"/>
      <c r="AL46" s="844"/>
      <c r="AM46" s="844"/>
      <c r="AN46" s="844"/>
      <c r="AO46" s="844"/>
      <c r="AP46" s="844"/>
      <c r="AQ46" s="843" t="s">
        <v>726</v>
      </c>
      <c r="AR46" s="844"/>
      <c r="AS46" s="844"/>
      <c r="AT46" s="844"/>
      <c r="AU46" s="844"/>
      <c r="AV46" s="844"/>
      <c r="AW46" s="844"/>
      <c r="AX46" s="844"/>
      <c r="AY46" s="36"/>
      <c r="AZ46" s="50" t="e">
        <f t="shared" si="34"/>
        <v>#VALUE!</v>
      </c>
      <c r="BA46" s="50"/>
      <c r="BB46" s="50">
        <f t="shared" si="35"/>
        <v>0</v>
      </c>
      <c r="BC46" s="50">
        <f t="shared" si="36"/>
        <v>0</v>
      </c>
      <c r="BD46" s="50"/>
      <c r="BE46" s="50"/>
      <c r="BF46" s="50">
        <f t="shared" si="37"/>
        <v>0</v>
      </c>
      <c r="BG46" s="50"/>
      <c r="BH46" s="50">
        <f t="shared" si="19"/>
        <v>0</v>
      </c>
      <c r="BI46" s="50">
        <f t="shared" si="38"/>
        <v>0</v>
      </c>
    </row>
    <row r="47" spans="1:63" s="40" customFormat="1" ht="12" customHeight="1" thickBot="1" x14ac:dyDescent="0.3">
      <c r="A47" s="19" t="s">
        <v>6</v>
      </c>
      <c r="B47" s="20" t="s">
        <v>271</v>
      </c>
      <c r="C47" s="12">
        <f t="shared" ref="C47:AX47" si="54">SUM(C48:C52)</f>
        <v>115186602</v>
      </c>
      <c r="D47" s="12">
        <f t="shared" si="54"/>
        <v>110010787</v>
      </c>
      <c r="E47" s="12">
        <f t="shared" si="54"/>
        <v>70264</v>
      </c>
      <c r="F47" s="12">
        <f t="shared" si="54"/>
        <v>110081051</v>
      </c>
      <c r="G47" s="12">
        <f t="shared" si="54"/>
        <v>0</v>
      </c>
      <c r="H47" s="12">
        <f t="shared" si="54"/>
        <v>0</v>
      </c>
      <c r="I47" s="12">
        <f t="shared" si="54"/>
        <v>0</v>
      </c>
      <c r="J47" s="12">
        <f t="shared" si="54"/>
        <v>0</v>
      </c>
      <c r="K47" s="12">
        <f t="shared" si="54"/>
        <v>444172373</v>
      </c>
      <c r="L47" s="12">
        <f t="shared" si="54"/>
        <v>442679932</v>
      </c>
      <c r="M47" s="12">
        <f t="shared" si="54"/>
        <v>1724666</v>
      </c>
      <c r="N47" s="12">
        <f t="shared" si="54"/>
        <v>444404598</v>
      </c>
      <c r="O47" s="12">
        <f t="shared" si="54"/>
        <v>0</v>
      </c>
      <c r="P47" s="12">
        <f t="shared" si="54"/>
        <v>0</v>
      </c>
      <c r="Q47" s="12">
        <f t="shared" si="54"/>
        <v>0</v>
      </c>
      <c r="R47" s="12">
        <f t="shared" si="54"/>
        <v>0</v>
      </c>
      <c r="S47" s="12">
        <f t="shared" si="54"/>
        <v>56514379</v>
      </c>
      <c r="T47" s="12">
        <f t="shared" si="54"/>
        <v>72195472</v>
      </c>
      <c r="U47" s="12">
        <f t="shared" si="54"/>
        <v>-1581106</v>
      </c>
      <c r="V47" s="12">
        <f t="shared" si="54"/>
        <v>70614366</v>
      </c>
      <c r="W47" s="12">
        <f t="shared" si="54"/>
        <v>0</v>
      </c>
      <c r="X47" s="12">
        <f t="shared" si="54"/>
        <v>0</v>
      </c>
      <c r="Y47" s="12">
        <f t="shared" si="54"/>
        <v>0</v>
      </c>
      <c r="Z47" s="12">
        <f t="shared" si="54"/>
        <v>0</v>
      </c>
      <c r="AA47" s="12">
        <f t="shared" si="54"/>
        <v>25699503</v>
      </c>
      <c r="AB47" s="12">
        <f t="shared" si="54"/>
        <v>27005414</v>
      </c>
      <c r="AC47" s="12">
        <f t="shared" si="54"/>
        <v>268168</v>
      </c>
      <c r="AD47" s="12">
        <f t="shared" si="54"/>
        <v>27273582</v>
      </c>
      <c r="AE47" s="12">
        <f t="shared" si="54"/>
        <v>0</v>
      </c>
      <c r="AF47" s="12">
        <f t="shared" si="54"/>
        <v>0</v>
      </c>
      <c r="AG47" s="12">
        <f t="shared" si="54"/>
        <v>0</v>
      </c>
      <c r="AH47" s="12">
        <f t="shared" si="54"/>
        <v>0</v>
      </c>
      <c r="AI47" s="12">
        <f t="shared" si="54"/>
        <v>0</v>
      </c>
      <c r="AJ47" s="12">
        <f t="shared" si="54"/>
        <v>0</v>
      </c>
      <c r="AK47" s="12">
        <f t="shared" si="54"/>
        <v>0</v>
      </c>
      <c r="AL47" s="12">
        <f t="shared" si="54"/>
        <v>0</v>
      </c>
      <c r="AM47" s="12">
        <f t="shared" si="54"/>
        <v>13886199</v>
      </c>
      <c r="AN47" s="12">
        <f t="shared" si="54"/>
        <v>14786585</v>
      </c>
      <c r="AO47" s="12">
        <f t="shared" si="54"/>
        <v>611921</v>
      </c>
      <c r="AP47" s="12">
        <f t="shared" si="54"/>
        <v>15398506</v>
      </c>
      <c r="AQ47" s="12">
        <f t="shared" si="54"/>
        <v>0</v>
      </c>
      <c r="AR47" s="12">
        <f t="shared" si="54"/>
        <v>27341222</v>
      </c>
      <c r="AS47" s="12">
        <f t="shared" si="54"/>
        <v>66202</v>
      </c>
      <c r="AT47" s="12">
        <f t="shared" si="54"/>
        <v>27407424</v>
      </c>
      <c r="AU47" s="12">
        <f t="shared" si="54"/>
        <v>0</v>
      </c>
      <c r="AV47" s="12">
        <f t="shared" si="54"/>
        <v>11626000</v>
      </c>
      <c r="AW47" s="12">
        <f t="shared" si="54"/>
        <v>0</v>
      </c>
      <c r="AX47" s="12">
        <f t="shared" si="54"/>
        <v>11626000</v>
      </c>
      <c r="AY47" s="205"/>
      <c r="AZ47" s="50">
        <f t="shared" si="34"/>
        <v>641572857</v>
      </c>
      <c r="BA47" s="50">
        <f t="shared" ref="BA47:BA61" si="55">D47+L47+T47+AB47+AJ47+AR47</f>
        <v>679232827</v>
      </c>
      <c r="BB47" s="50">
        <f t="shared" si="35"/>
        <v>548194</v>
      </c>
      <c r="BC47" s="50">
        <f t="shared" si="36"/>
        <v>679781021</v>
      </c>
      <c r="BD47" s="50" t="e">
        <f>#REF!+#REF!+#REF!+#REF!+#REF!+#REF!</f>
        <v>#REF!</v>
      </c>
      <c r="BE47" s="50" t="e">
        <f>#REF!+#REF!+#REF!+#REF!+#REF!+#REF!</f>
        <v>#REF!</v>
      </c>
      <c r="BF47" s="50">
        <f t="shared" si="37"/>
        <v>13886199</v>
      </c>
      <c r="BG47" s="50">
        <f t="shared" ref="BG47:BG61" si="56">H47+P47+X47+AF47+AN47+AV47</f>
        <v>26412585</v>
      </c>
      <c r="BH47" s="50">
        <f t="shared" si="19"/>
        <v>611921</v>
      </c>
      <c r="BI47" s="50">
        <f t="shared" si="38"/>
        <v>27024506</v>
      </c>
      <c r="BJ47" s="50" t="e">
        <f>#REF!+#REF!+#REF!+#REF!+#REF!+#REF!</f>
        <v>#REF!</v>
      </c>
      <c r="BK47" s="50" t="e">
        <f>#REF!+#REF!+#REF!+#REF!+#REF!+#REF!</f>
        <v>#REF!</v>
      </c>
    </row>
    <row r="48" spans="1:63" ht="12" customHeight="1" x14ac:dyDescent="0.25">
      <c r="A48" s="14" t="s">
        <v>8</v>
      </c>
      <c r="B48" s="18" t="s">
        <v>129</v>
      </c>
      <c r="C48" s="24">
        <v>21941000</v>
      </c>
      <c r="D48" s="24">
        <v>22241200</v>
      </c>
      <c r="E48" s="24">
        <f t="shared" ref="E48:E52" si="57">F48-D48</f>
        <v>58800</v>
      </c>
      <c r="F48" s="24">
        <v>22300000</v>
      </c>
      <c r="G48" s="24"/>
      <c r="H48" s="24"/>
      <c r="I48" s="24">
        <f t="shared" ref="I48:I52" si="58">J48-H48</f>
        <v>0</v>
      </c>
      <c r="J48" s="24"/>
      <c r="K48" s="24">
        <v>276980000</v>
      </c>
      <c r="L48" s="24">
        <v>277407415</v>
      </c>
      <c r="M48" s="24">
        <f t="shared" ref="M48:M52" si="59">N48-L48</f>
        <v>164692</v>
      </c>
      <c r="N48" s="24">
        <v>277572107</v>
      </c>
      <c r="O48" s="24"/>
      <c r="P48" s="24"/>
      <c r="Q48" s="24">
        <f t="shared" ref="Q48:Q52" si="60">R48-P48</f>
        <v>0</v>
      </c>
      <c r="R48" s="24"/>
      <c r="S48" s="24">
        <v>31031000</v>
      </c>
      <c r="T48" s="24">
        <v>33232134</v>
      </c>
      <c r="U48" s="24">
        <f t="shared" ref="U48:U52" si="61">V48-T48</f>
        <v>719731</v>
      </c>
      <c r="V48" s="24">
        <v>33951865</v>
      </c>
      <c r="W48" s="24"/>
      <c r="X48" s="24"/>
      <c r="Y48" s="24">
        <f t="shared" ref="Y48:Y52" si="62">Z48-X48</f>
        <v>0</v>
      </c>
      <c r="Z48" s="24"/>
      <c r="AA48" s="24">
        <v>15205000</v>
      </c>
      <c r="AB48" s="24">
        <v>16751931</v>
      </c>
      <c r="AC48" s="24">
        <f t="shared" ref="AC48:AC52" si="63">AD48-AB48</f>
        <v>324406</v>
      </c>
      <c r="AD48" s="24">
        <v>17076337</v>
      </c>
      <c r="AE48" s="24"/>
      <c r="AF48" s="24"/>
      <c r="AG48" s="24">
        <f t="shared" ref="AG48:AG52" si="64">AH48-AF48</f>
        <v>0</v>
      </c>
      <c r="AH48" s="24"/>
      <c r="AI48" s="24"/>
      <c r="AJ48" s="24"/>
      <c r="AK48" s="24"/>
      <c r="AL48" s="24"/>
      <c r="AM48" s="24">
        <v>8632000</v>
      </c>
      <c r="AN48" s="24">
        <v>9377093</v>
      </c>
      <c r="AO48" s="24">
        <f t="shared" ref="AO48:AO52" si="65">AP48-AN48</f>
        <v>160601</v>
      </c>
      <c r="AP48" s="24">
        <v>9537694</v>
      </c>
      <c r="AQ48" s="24"/>
      <c r="AR48" s="24">
        <v>12696500</v>
      </c>
      <c r="AS48" s="24">
        <f t="shared" ref="AS48:AS52" si="66">AT48-AR48</f>
        <v>55400</v>
      </c>
      <c r="AT48" s="24">
        <v>12751900</v>
      </c>
      <c r="AU48" s="24"/>
      <c r="AV48" s="24">
        <v>2438000</v>
      </c>
      <c r="AW48" s="24">
        <f t="shared" ref="AW48:AW52" si="67">AX48-AV48</f>
        <v>0</v>
      </c>
      <c r="AX48" s="24">
        <v>2438000</v>
      </c>
      <c r="AY48" s="208"/>
      <c r="AZ48" s="50">
        <f t="shared" si="34"/>
        <v>345157000</v>
      </c>
      <c r="BA48" s="50">
        <f t="shared" si="55"/>
        <v>362329180</v>
      </c>
      <c r="BB48" s="50">
        <f t="shared" si="35"/>
        <v>1323029</v>
      </c>
      <c r="BC48" s="50">
        <f t="shared" si="36"/>
        <v>363652209</v>
      </c>
      <c r="BD48" s="50" t="e">
        <f>#REF!+#REF!+#REF!+#REF!+#REF!+#REF!</f>
        <v>#REF!</v>
      </c>
      <c r="BE48" s="50" t="e">
        <f>#REF!+#REF!+#REF!+#REF!+#REF!+#REF!</f>
        <v>#REF!</v>
      </c>
      <c r="BF48" s="50">
        <f t="shared" si="37"/>
        <v>8632000</v>
      </c>
      <c r="BG48" s="50">
        <f t="shared" si="56"/>
        <v>11815093</v>
      </c>
      <c r="BH48" s="50">
        <f t="shared" si="19"/>
        <v>160601</v>
      </c>
      <c r="BI48" s="50">
        <f t="shared" si="38"/>
        <v>11975694</v>
      </c>
      <c r="BJ48" s="50" t="e">
        <f>#REF!+#REF!+#REF!+#REF!+#REF!+#REF!</f>
        <v>#REF!</v>
      </c>
      <c r="BK48" s="50" t="e">
        <f>#REF!+#REF!+#REF!+#REF!+#REF!+#REF!</f>
        <v>#REF!</v>
      </c>
    </row>
    <row r="49" spans="1:63" ht="12" customHeight="1" x14ac:dyDescent="0.25">
      <c r="A49" s="14" t="s">
        <v>10</v>
      </c>
      <c r="B49" s="15" t="s">
        <v>130</v>
      </c>
      <c r="C49" s="41">
        <v>4515000</v>
      </c>
      <c r="D49" s="41">
        <v>4574587</v>
      </c>
      <c r="E49" s="41">
        <f t="shared" si="57"/>
        <v>11464</v>
      </c>
      <c r="F49" s="41">
        <v>4586051</v>
      </c>
      <c r="G49" s="41"/>
      <c r="H49" s="41"/>
      <c r="I49" s="41">
        <f t="shared" si="58"/>
        <v>0</v>
      </c>
      <c r="J49" s="41"/>
      <c r="K49" s="41">
        <v>60806000</v>
      </c>
      <c r="L49" s="41">
        <v>60969463</v>
      </c>
      <c r="M49" s="41">
        <f t="shared" si="59"/>
        <v>32114</v>
      </c>
      <c r="N49" s="41">
        <v>61001577</v>
      </c>
      <c r="O49" s="41"/>
      <c r="P49" s="41"/>
      <c r="Q49" s="41">
        <f t="shared" si="60"/>
        <v>0</v>
      </c>
      <c r="R49" s="41"/>
      <c r="S49" s="41">
        <v>6234000</v>
      </c>
      <c r="T49" s="41">
        <v>6995848</v>
      </c>
      <c r="U49" s="41">
        <f t="shared" si="61"/>
        <v>76462</v>
      </c>
      <c r="V49" s="41">
        <v>7072310</v>
      </c>
      <c r="W49" s="41"/>
      <c r="X49" s="41"/>
      <c r="Y49" s="41">
        <f t="shared" si="62"/>
        <v>0</v>
      </c>
      <c r="Z49" s="41"/>
      <c r="AA49" s="41">
        <v>2981000</v>
      </c>
      <c r="AB49" s="41">
        <v>3368447</v>
      </c>
      <c r="AC49" s="41">
        <f t="shared" si="63"/>
        <v>43762</v>
      </c>
      <c r="AD49" s="41">
        <v>3412209</v>
      </c>
      <c r="AE49" s="41"/>
      <c r="AF49" s="41"/>
      <c r="AG49" s="41">
        <f t="shared" si="64"/>
        <v>0</v>
      </c>
      <c r="AH49" s="41"/>
      <c r="AI49" s="41"/>
      <c r="AJ49" s="41"/>
      <c r="AK49" s="41"/>
      <c r="AL49" s="41"/>
      <c r="AM49" s="41">
        <v>1725000</v>
      </c>
      <c r="AN49" s="41">
        <v>1870293</v>
      </c>
      <c r="AO49" s="41">
        <f t="shared" si="65"/>
        <v>31320</v>
      </c>
      <c r="AP49" s="41">
        <v>1901613</v>
      </c>
      <c r="AQ49" s="41"/>
      <c r="AR49" s="41">
        <v>2681007</v>
      </c>
      <c r="AS49" s="41">
        <f t="shared" si="66"/>
        <v>10802</v>
      </c>
      <c r="AT49" s="41">
        <v>2691809</v>
      </c>
      <c r="AU49" s="41"/>
      <c r="AV49" s="41">
        <v>481000</v>
      </c>
      <c r="AW49" s="41">
        <f t="shared" si="67"/>
        <v>0</v>
      </c>
      <c r="AX49" s="41">
        <v>481000</v>
      </c>
      <c r="AY49" s="208"/>
      <c r="AZ49" s="50">
        <f t="shared" si="34"/>
        <v>74536000</v>
      </c>
      <c r="BA49" s="50">
        <f t="shared" si="55"/>
        <v>78589352</v>
      </c>
      <c r="BB49" s="50">
        <f t="shared" si="35"/>
        <v>174604</v>
      </c>
      <c r="BC49" s="50">
        <f t="shared" si="36"/>
        <v>78763956</v>
      </c>
      <c r="BD49" s="50" t="e">
        <f>#REF!+#REF!+#REF!+#REF!+#REF!+#REF!</f>
        <v>#REF!</v>
      </c>
      <c r="BE49" s="50" t="e">
        <f>#REF!+#REF!+#REF!+#REF!+#REF!+#REF!</f>
        <v>#REF!</v>
      </c>
      <c r="BF49" s="50">
        <f t="shared" si="37"/>
        <v>1725000</v>
      </c>
      <c r="BG49" s="50">
        <f t="shared" si="56"/>
        <v>2351293</v>
      </c>
      <c r="BH49" s="50">
        <f t="shared" si="19"/>
        <v>31320</v>
      </c>
      <c r="BI49" s="50">
        <f t="shared" si="38"/>
        <v>2382613</v>
      </c>
      <c r="BJ49" s="50" t="e">
        <f>#REF!+#REF!+#REF!+#REF!+#REF!+#REF!</f>
        <v>#REF!</v>
      </c>
      <c r="BK49" s="50" t="e">
        <f>#REF!+#REF!+#REF!+#REF!+#REF!+#REF!</f>
        <v>#REF!</v>
      </c>
    </row>
    <row r="50" spans="1:63" ht="12" customHeight="1" x14ac:dyDescent="0.25">
      <c r="A50" s="14" t="s">
        <v>12</v>
      </c>
      <c r="B50" s="15" t="s">
        <v>131</v>
      </c>
      <c r="C50" s="41">
        <v>88395000</v>
      </c>
      <c r="D50" s="41">
        <v>83195000</v>
      </c>
      <c r="E50" s="41">
        <f t="shared" si="57"/>
        <v>0</v>
      </c>
      <c r="F50" s="41">
        <v>83195000</v>
      </c>
      <c r="G50" s="41"/>
      <c r="H50" s="41"/>
      <c r="I50" s="41">
        <f t="shared" si="58"/>
        <v>0</v>
      </c>
      <c r="J50" s="41"/>
      <c r="K50" s="41">
        <v>105519000</v>
      </c>
      <c r="L50" s="41">
        <v>104303054</v>
      </c>
      <c r="M50" s="41">
        <f t="shared" si="59"/>
        <v>1527860</v>
      </c>
      <c r="N50" s="41">
        <v>105830914</v>
      </c>
      <c r="O50" s="41"/>
      <c r="P50" s="41"/>
      <c r="Q50" s="41">
        <f t="shared" si="60"/>
        <v>0</v>
      </c>
      <c r="R50" s="41"/>
      <c r="S50" s="41">
        <v>18159000</v>
      </c>
      <c r="T50" s="41">
        <v>31967490</v>
      </c>
      <c r="U50" s="41">
        <f t="shared" si="61"/>
        <v>-2377299</v>
      </c>
      <c r="V50" s="41">
        <v>29590191</v>
      </c>
      <c r="W50" s="41"/>
      <c r="X50" s="41"/>
      <c r="Y50" s="41">
        <f t="shared" si="62"/>
        <v>0</v>
      </c>
      <c r="Z50" s="41"/>
      <c r="AA50" s="41">
        <v>7048000</v>
      </c>
      <c r="AB50" s="41">
        <v>6885036</v>
      </c>
      <c r="AC50" s="41">
        <f t="shared" si="63"/>
        <v>-100000</v>
      </c>
      <c r="AD50" s="41">
        <v>6785036</v>
      </c>
      <c r="AE50" s="41"/>
      <c r="AF50" s="41"/>
      <c r="AG50" s="41">
        <f t="shared" si="64"/>
        <v>0</v>
      </c>
      <c r="AH50" s="41"/>
      <c r="AI50" s="41"/>
      <c r="AJ50" s="41"/>
      <c r="AK50" s="41"/>
      <c r="AL50" s="41"/>
      <c r="AM50" s="41">
        <v>3179000</v>
      </c>
      <c r="AN50" s="41">
        <v>3539199</v>
      </c>
      <c r="AO50" s="41">
        <f t="shared" si="65"/>
        <v>20000</v>
      </c>
      <c r="AP50" s="41">
        <v>3559199</v>
      </c>
      <c r="AQ50" s="41"/>
      <c r="AR50" s="41">
        <v>11963715</v>
      </c>
      <c r="AS50" s="41">
        <f t="shared" si="66"/>
        <v>0</v>
      </c>
      <c r="AT50" s="41">
        <v>11963715</v>
      </c>
      <c r="AU50" s="41"/>
      <c r="AV50" s="41">
        <v>8707000</v>
      </c>
      <c r="AW50" s="41">
        <f t="shared" si="67"/>
        <v>0</v>
      </c>
      <c r="AX50" s="41">
        <v>8707000</v>
      </c>
      <c r="AY50" s="208"/>
      <c r="AZ50" s="50">
        <f t="shared" si="34"/>
        <v>219121000</v>
      </c>
      <c r="BA50" s="50">
        <f t="shared" si="55"/>
        <v>238314295</v>
      </c>
      <c r="BB50" s="50">
        <f t="shared" si="35"/>
        <v>-949439</v>
      </c>
      <c r="BC50" s="50">
        <f t="shared" si="36"/>
        <v>237364856</v>
      </c>
      <c r="BD50" s="50" t="e">
        <f>#REF!+#REF!+#REF!+#REF!+#REF!+#REF!</f>
        <v>#REF!</v>
      </c>
      <c r="BE50" s="50" t="e">
        <f>#REF!+#REF!+#REF!+#REF!+#REF!+#REF!</f>
        <v>#REF!</v>
      </c>
      <c r="BF50" s="50">
        <f t="shared" si="37"/>
        <v>3179000</v>
      </c>
      <c r="BG50" s="50">
        <f t="shared" si="56"/>
        <v>12246199</v>
      </c>
      <c r="BH50" s="50">
        <f t="shared" si="19"/>
        <v>20000</v>
      </c>
      <c r="BI50" s="50">
        <f t="shared" si="38"/>
        <v>12266199</v>
      </c>
      <c r="BJ50" s="50" t="e">
        <f>#REF!+#REF!+#REF!+#REF!+#REF!+#REF!</f>
        <v>#REF!</v>
      </c>
      <c r="BK50" s="50" t="e">
        <f>#REF!+#REF!+#REF!+#REF!+#REF!+#REF!</f>
        <v>#REF!</v>
      </c>
    </row>
    <row r="51" spans="1:63" ht="12" customHeight="1" x14ac:dyDescent="0.25">
      <c r="A51" s="14" t="s">
        <v>13</v>
      </c>
      <c r="B51" s="15" t="s">
        <v>132</v>
      </c>
      <c r="C51" s="41">
        <v>0</v>
      </c>
      <c r="D51" s="41">
        <v>0</v>
      </c>
      <c r="E51" s="41">
        <f t="shared" si="57"/>
        <v>0</v>
      </c>
      <c r="F51" s="41">
        <v>0</v>
      </c>
      <c r="G51" s="41"/>
      <c r="H51" s="41"/>
      <c r="I51" s="41">
        <f t="shared" si="58"/>
        <v>0</v>
      </c>
      <c r="J51" s="41"/>
      <c r="K51" s="41">
        <v>0</v>
      </c>
      <c r="L51" s="41">
        <v>0</v>
      </c>
      <c r="M51" s="41">
        <f t="shared" si="59"/>
        <v>0</v>
      </c>
      <c r="N51" s="41">
        <v>0</v>
      </c>
      <c r="O51" s="41"/>
      <c r="P51" s="41"/>
      <c r="Q51" s="41">
        <f t="shared" si="60"/>
        <v>0</v>
      </c>
      <c r="R51" s="41"/>
      <c r="S51" s="41">
        <v>0</v>
      </c>
      <c r="T51" s="41">
        <v>0</v>
      </c>
      <c r="U51" s="41">
        <f t="shared" si="61"/>
        <v>0</v>
      </c>
      <c r="V51" s="41">
        <v>0</v>
      </c>
      <c r="W51" s="41"/>
      <c r="X51" s="41"/>
      <c r="Y51" s="41">
        <f t="shared" si="62"/>
        <v>0</v>
      </c>
      <c r="Z51" s="41"/>
      <c r="AA51" s="41">
        <v>0</v>
      </c>
      <c r="AB51" s="41">
        <v>0</v>
      </c>
      <c r="AC51" s="41">
        <f t="shared" si="63"/>
        <v>0</v>
      </c>
      <c r="AD51" s="41">
        <v>0</v>
      </c>
      <c r="AE51" s="41"/>
      <c r="AF51" s="41"/>
      <c r="AG51" s="41">
        <f t="shared" si="64"/>
        <v>0</v>
      </c>
      <c r="AH51" s="41"/>
      <c r="AI51" s="41"/>
      <c r="AJ51" s="41"/>
      <c r="AK51" s="41"/>
      <c r="AL51" s="41"/>
      <c r="AM51" s="41">
        <v>0</v>
      </c>
      <c r="AN51" s="41">
        <v>0</v>
      </c>
      <c r="AO51" s="41">
        <f t="shared" si="65"/>
        <v>0</v>
      </c>
      <c r="AP51" s="41">
        <v>0</v>
      </c>
      <c r="AQ51" s="41"/>
      <c r="AR51" s="41">
        <v>0</v>
      </c>
      <c r="AS51" s="41">
        <f t="shared" si="66"/>
        <v>0</v>
      </c>
      <c r="AT51" s="41">
        <v>0</v>
      </c>
      <c r="AU51" s="41"/>
      <c r="AV51" s="41">
        <v>0</v>
      </c>
      <c r="AW51" s="41">
        <f t="shared" si="67"/>
        <v>0</v>
      </c>
      <c r="AX51" s="41">
        <v>0</v>
      </c>
      <c r="AY51" s="208"/>
      <c r="AZ51" s="50">
        <f t="shared" si="34"/>
        <v>0</v>
      </c>
      <c r="BA51" s="50">
        <f t="shared" si="55"/>
        <v>0</v>
      </c>
      <c r="BB51" s="50">
        <f t="shared" si="35"/>
        <v>0</v>
      </c>
      <c r="BC51" s="50">
        <f t="shared" si="36"/>
        <v>0</v>
      </c>
      <c r="BD51" s="50" t="e">
        <f>#REF!+#REF!+#REF!+#REF!+#REF!+#REF!</f>
        <v>#REF!</v>
      </c>
      <c r="BE51" s="50" t="e">
        <f>#REF!+#REF!+#REF!+#REF!+#REF!+#REF!</f>
        <v>#REF!</v>
      </c>
      <c r="BF51" s="50">
        <f t="shared" si="37"/>
        <v>0</v>
      </c>
      <c r="BG51" s="50">
        <f t="shared" si="56"/>
        <v>0</v>
      </c>
      <c r="BH51" s="50">
        <f t="shared" si="19"/>
        <v>0</v>
      </c>
      <c r="BI51" s="50">
        <f t="shared" si="38"/>
        <v>0</v>
      </c>
      <c r="BJ51" s="50" t="e">
        <f>#REF!+#REF!+#REF!+#REF!+#REF!+#REF!</f>
        <v>#REF!</v>
      </c>
      <c r="BK51" s="50" t="e">
        <f>#REF!+#REF!+#REF!+#REF!+#REF!+#REF!</f>
        <v>#REF!</v>
      </c>
    </row>
    <row r="52" spans="1:63" ht="12" customHeight="1" thickBot="1" x14ac:dyDescent="0.3">
      <c r="A52" s="14" t="s">
        <v>15</v>
      </c>
      <c r="B52" s="15" t="s">
        <v>134</v>
      </c>
      <c r="C52" s="41">
        <v>335602</v>
      </c>
      <c r="D52" s="41">
        <v>0</v>
      </c>
      <c r="E52" s="41">
        <f t="shared" si="57"/>
        <v>0</v>
      </c>
      <c r="F52" s="41">
        <v>0</v>
      </c>
      <c r="G52" s="41"/>
      <c r="H52" s="41"/>
      <c r="I52" s="41">
        <f t="shared" si="58"/>
        <v>0</v>
      </c>
      <c r="J52" s="41"/>
      <c r="K52" s="41">
        <v>867373</v>
      </c>
      <c r="L52" s="41">
        <v>0</v>
      </c>
      <c r="M52" s="41">
        <f t="shared" si="59"/>
        <v>0</v>
      </c>
      <c r="N52" s="41">
        <v>0</v>
      </c>
      <c r="O52" s="41"/>
      <c r="P52" s="41"/>
      <c r="Q52" s="41">
        <f t="shared" si="60"/>
        <v>0</v>
      </c>
      <c r="R52" s="41"/>
      <c r="S52" s="41">
        <v>1090379</v>
      </c>
      <c r="T52" s="41">
        <v>0</v>
      </c>
      <c r="U52" s="41">
        <f t="shared" si="61"/>
        <v>0</v>
      </c>
      <c r="V52" s="41">
        <v>0</v>
      </c>
      <c r="W52" s="41"/>
      <c r="X52" s="41"/>
      <c r="Y52" s="41">
        <f t="shared" si="62"/>
        <v>0</v>
      </c>
      <c r="Z52" s="41"/>
      <c r="AA52" s="41">
        <v>465503</v>
      </c>
      <c r="AB52" s="41">
        <v>0</v>
      </c>
      <c r="AC52" s="41">
        <f t="shared" si="63"/>
        <v>0</v>
      </c>
      <c r="AD52" s="41">
        <v>0</v>
      </c>
      <c r="AE52" s="41"/>
      <c r="AF52" s="41"/>
      <c r="AG52" s="41">
        <f t="shared" si="64"/>
        <v>0</v>
      </c>
      <c r="AH52" s="41"/>
      <c r="AI52" s="41"/>
      <c r="AJ52" s="41"/>
      <c r="AK52" s="41"/>
      <c r="AL52" s="41"/>
      <c r="AM52" s="41">
        <v>350199</v>
      </c>
      <c r="AN52" s="41">
        <v>0</v>
      </c>
      <c r="AO52" s="41">
        <f t="shared" si="65"/>
        <v>400000</v>
      </c>
      <c r="AP52" s="41">
        <v>400000</v>
      </c>
      <c r="AQ52" s="41"/>
      <c r="AR52" s="41">
        <v>0</v>
      </c>
      <c r="AS52" s="41">
        <f t="shared" si="66"/>
        <v>0</v>
      </c>
      <c r="AT52" s="41">
        <v>0</v>
      </c>
      <c r="AU52" s="41"/>
      <c r="AV52" s="41">
        <v>0</v>
      </c>
      <c r="AW52" s="41">
        <f t="shared" si="67"/>
        <v>0</v>
      </c>
      <c r="AX52" s="41">
        <v>0</v>
      </c>
      <c r="AY52" s="208"/>
      <c r="AZ52" s="50">
        <f t="shared" si="34"/>
        <v>2758857</v>
      </c>
      <c r="BA52" s="50">
        <f t="shared" si="55"/>
        <v>0</v>
      </c>
      <c r="BB52" s="50">
        <f t="shared" si="35"/>
        <v>0</v>
      </c>
      <c r="BC52" s="50">
        <f t="shared" si="36"/>
        <v>0</v>
      </c>
      <c r="BD52" s="50" t="e">
        <f>#REF!+#REF!+#REF!+#REF!+#REF!+#REF!</f>
        <v>#REF!</v>
      </c>
      <c r="BE52" s="50" t="e">
        <f>#REF!+#REF!+#REF!+#REF!+#REF!+#REF!</f>
        <v>#REF!</v>
      </c>
      <c r="BF52" s="50">
        <f t="shared" si="37"/>
        <v>350199</v>
      </c>
      <c r="BG52" s="50">
        <f t="shared" si="56"/>
        <v>0</v>
      </c>
      <c r="BH52" s="50">
        <f t="shared" si="19"/>
        <v>400000</v>
      </c>
      <c r="BI52" s="50">
        <f t="shared" si="38"/>
        <v>400000</v>
      </c>
      <c r="BJ52" s="50" t="e">
        <f>#REF!+#REF!+#REF!+#REF!+#REF!+#REF!</f>
        <v>#REF!</v>
      </c>
      <c r="BK52" s="50" t="e">
        <f>#REF!+#REF!+#REF!+#REF!+#REF!+#REF!</f>
        <v>#REF!</v>
      </c>
    </row>
    <row r="53" spans="1:63" ht="12" customHeight="1" thickBot="1" x14ac:dyDescent="0.3">
      <c r="A53" s="19" t="s">
        <v>17</v>
      </c>
      <c r="B53" s="20" t="s">
        <v>272</v>
      </c>
      <c r="C53" s="12">
        <f>C54+C56+C58</f>
        <v>250000</v>
      </c>
      <c r="D53" s="12">
        <f t="shared" ref="D53:AX53" si="68">D54+D56+D58</f>
        <v>785602</v>
      </c>
      <c r="E53" s="12">
        <f t="shared" si="68"/>
        <v>0</v>
      </c>
      <c r="F53" s="12">
        <f t="shared" si="68"/>
        <v>785602</v>
      </c>
      <c r="G53" s="12">
        <f t="shared" si="68"/>
        <v>0</v>
      </c>
      <c r="H53" s="12">
        <f t="shared" si="68"/>
        <v>0</v>
      </c>
      <c r="I53" s="12">
        <f t="shared" si="68"/>
        <v>0</v>
      </c>
      <c r="J53" s="12">
        <f t="shared" si="68"/>
        <v>0</v>
      </c>
      <c r="K53" s="12">
        <f t="shared" si="68"/>
        <v>4333000</v>
      </c>
      <c r="L53" s="12">
        <f t="shared" si="68"/>
        <v>3133000</v>
      </c>
      <c r="M53" s="12">
        <f t="shared" si="68"/>
        <v>-1285347</v>
      </c>
      <c r="N53" s="12">
        <f t="shared" si="68"/>
        <v>1847653</v>
      </c>
      <c r="O53" s="12">
        <f t="shared" si="68"/>
        <v>0</v>
      </c>
      <c r="P53" s="12">
        <f t="shared" si="68"/>
        <v>0</v>
      </c>
      <c r="Q53" s="12">
        <f t="shared" si="68"/>
        <v>0</v>
      </c>
      <c r="R53" s="12">
        <f t="shared" si="68"/>
        <v>0</v>
      </c>
      <c r="S53" s="12">
        <f t="shared" si="68"/>
        <v>0</v>
      </c>
      <c r="T53" s="12">
        <f t="shared" si="68"/>
        <v>727000</v>
      </c>
      <c r="U53" s="12">
        <f t="shared" si="68"/>
        <v>0</v>
      </c>
      <c r="V53" s="12">
        <f t="shared" si="68"/>
        <v>727000</v>
      </c>
      <c r="W53" s="12">
        <f t="shared" si="68"/>
        <v>0</v>
      </c>
      <c r="X53" s="12">
        <f t="shared" si="68"/>
        <v>0</v>
      </c>
      <c r="Y53" s="12">
        <f t="shared" si="68"/>
        <v>0</v>
      </c>
      <c r="Z53" s="12">
        <f t="shared" si="68"/>
        <v>0</v>
      </c>
      <c r="AA53" s="12">
        <f t="shared" si="68"/>
        <v>2227000</v>
      </c>
      <c r="AB53" s="12">
        <f t="shared" si="68"/>
        <v>3759051</v>
      </c>
      <c r="AC53" s="12">
        <f t="shared" si="68"/>
        <v>0</v>
      </c>
      <c r="AD53" s="12">
        <f t="shared" si="68"/>
        <v>3759051</v>
      </c>
      <c r="AE53" s="12">
        <f t="shared" si="68"/>
        <v>0</v>
      </c>
      <c r="AF53" s="12">
        <f t="shared" si="68"/>
        <v>0</v>
      </c>
      <c r="AG53" s="12">
        <f t="shared" si="68"/>
        <v>0</v>
      </c>
      <c r="AH53" s="12">
        <f t="shared" si="68"/>
        <v>0</v>
      </c>
      <c r="AI53" s="12">
        <f t="shared" si="68"/>
        <v>0</v>
      </c>
      <c r="AJ53" s="12">
        <f t="shared" si="68"/>
        <v>0</v>
      </c>
      <c r="AK53" s="12">
        <f t="shared" si="68"/>
        <v>0</v>
      </c>
      <c r="AL53" s="12">
        <f t="shared" si="68"/>
        <v>0</v>
      </c>
      <c r="AM53" s="12">
        <f t="shared" si="68"/>
        <v>150000</v>
      </c>
      <c r="AN53" s="12">
        <f t="shared" si="68"/>
        <v>150000</v>
      </c>
      <c r="AO53" s="12">
        <f t="shared" si="68"/>
        <v>0</v>
      </c>
      <c r="AP53" s="12">
        <f t="shared" si="68"/>
        <v>150000</v>
      </c>
      <c r="AQ53" s="12">
        <f t="shared" si="68"/>
        <v>0</v>
      </c>
      <c r="AR53" s="12">
        <f t="shared" si="68"/>
        <v>7357000</v>
      </c>
      <c r="AS53" s="12">
        <f t="shared" si="68"/>
        <v>0</v>
      </c>
      <c r="AT53" s="12">
        <f t="shared" si="68"/>
        <v>7357000</v>
      </c>
      <c r="AU53" s="12">
        <f t="shared" si="68"/>
        <v>0</v>
      </c>
      <c r="AV53" s="12">
        <f t="shared" si="68"/>
        <v>170000</v>
      </c>
      <c r="AW53" s="12">
        <f t="shared" si="68"/>
        <v>0</v>
      </c>
      <c r="AX53" s="12">
        <f t="shared" si="68"/>
        <v>170000</v>
      </c>
      <c r="AY53" s="205"/>
      <c r="AZ53" s="50">
        <f t="shared" si="34"/>
        <v>6810000</v>
      </c>
      <c r="BA53" s="50">
        <f t="shared" si="55"/>
        <v>15761653</v>
      </c>
      <c r="BB53" s="50">
        <f t="shared" si="35"/>
        <v>-1285347</v>
      </c>
      <c r="BC53" s="50">
        <f t="shared" si="36"/>
        <v>14476306</v>
      </c>
      <c r="BD53" s="50" t="e">
        <f>#REF!+#REF!+#REF!+#REF!+#REF!+#REF!</f>
        <v>#REF!</v>
      </c>
      <c r="BE53" s="50" t="e">
        <f>#REF!+#REF!+#REF!+#REF!+#REF!+#REF!</f>
        <v>#REF!</v>
      </c>
      <c r="BF53" s="50">
        <f t="shared" si="37"/>
        <v>150000</v>
      </c>
      <c r="BG53" s="50">
        <f t="shared" si="56"/>
        <v>320000</v>
      </c>
      <c r="BH53" s="50">
        <f t="shared" si="19"/>
        <v>0</v>
      </c>
      <c r="BI53" s="50">
        <f t="shared" si="38"/>
        <v>320000</v>
      </c>
      <c r="BJ53" s="50" t="e">
        <f>#REF!+#REF!+#REF!+#REF!+#REF!+#REF!</f>
        <v>#REF!</v>
      </c>
      <c r="BK53" s="50" t="e">
        <f>#REF!+#REF!+#REF!+#REF!+#REF!+#REF!</f>
        <v>#REF!</v>
      </c>
    </row>
    <row r="54" spans="1:63" s="40" customFormat="1" ht="12" customHeight="1" x14ac:dyDescent="0.25">
      <c r="A54" s="14" t="s">
        <v>19</v>
      </c>
      <c r="B54" s="15" t="s">
        <v>135</v>
      </c>
      <c r="C54" s="24">
        <v>250000</v>
      </c>
      <c r="D54" s="24">
        <v>785602</v>
      </c>
      <c r="E54" s="24">
        <f t="shared" ref="E54:E59" si="69">F54-D54</f>
        <v>0</v>
      </c>
      <c r="F54" s="24">
        <v>785602</v>
      </c>
      <c r="G54" s="24"/>
      <c r="H54" s="24"/>
      <c r="I54" s="24">
        <f t="shared" ref="I54:I59" si="70">J54-H54</f>
        <v>0</v>
      </c>
      <c r="J54" s="24"/>
      <c r="K54" s="24">
        <v>4333000</v>
      </c>
      <c r="L54" s="24">
        <v>3133000</v>
      </c>
      <c r="M54" s="24">
        <f t="shared" ref="M54:M59" si="71">N54-L54</f>
        <v>-1285347</v>
      </c>
      <c r="N54" s="24">
        <v>1847653</v>
      </c>
      <c r="O54" s="24"/>
      <c r="P54" s="24"/>
      <c r="Q54" s="24">
        <f t="shared" ref="Q54:Q59" si="72">R54-P54</f>
        <v>0</v>
      </c>
      <c r="R54" s="24"/>
      <c r="S54" s="24"/>
      <c r="T54" s="24">
        <v>727000</v>
      </c>
      <c r="U54" s="24">
        <f t="shared" ref="U54:U59" si="73">V54-T54</f>
        <v>0</v>
      </c>
      <c r="V54" s="24">
        <v>727000</v>
      </c>
      <c r="W54" s="24"/>
      <c r="X54" s="24"/>
      <c r="Y54" s="24">
        <f t="shared" ref="Y54:Y59" si="74">Z54-X54</f>
        <v>0</v>
      </c>
      <c r="Z54" s="24"/>
      <c r="AA54" s="24">
        <v>2227000</v>
      </c>
      <c r="AB54" s="24">
        <v>3759051</v>
      </c>
      <c r="AC54" s="24">
        <f t="shared" ref="AC54:AC59" si="75">AD54-AB54</f>
        <v>0</v>
      </c>
      <c r="AD54" s="24">
        <v>3759051</v>
      </c>
      <c r="AE54" s="24"/>
      <c r="AF54" s="24"/>
      <c r="AG54" s="24">
        <f t="shared" ref="AG54:AG59" si="76">AH54-AF54</f>
        <v>0</v>
      </c>
      <c r="AH54" s="24"/>
      <c r="AI54" s="24"/>
      <c r="AJ54" s="24"/>
      <c r="AK54" s="24"/>
      <c r="AL54" s="24"/>
      <c r="AM54" s="24">
        <v>150000</v>
      </c>
      <c r="AN54" s="24">
        <v>150000</v>
      </c>
      <c r="AO54" s="24">
        <f t="shared" ref="AO54:AO59" si="77">AP54-AN54</f>
        <v>0</v>
      </c>
      <c r="AP54" s="24">
        <v>150000</v>
      </c>
      <c r="AQ54" s="24"/>
      <c r="AR54" s="24">
        <v>7357000</v>
      </c>
      <c r="AS54" s="24">
        <f t="shared" ref="AS54:AS59" si="78">AT54-AR54</f>
        <v>0</v>
      </c>
      <c r="AT54" s="24">
        <v>7357000</v>
      </c>
      <c r="AU54" s="24"/>
      <c r="AV54" s="24">
        <v>170000</v>
      </c>
      <c r="AW54" s="24">
        <f t="shared" ref="AW54:AW59" si="79">AX54-AV54</f>
        <v>0</v>
      </c>
      <c r="AX54" s="24">
        <v>170000</v>
      </c>
      <c r="AY54" s="208"/>
      <c r="AZ54" s="50">
        <f t="shared" si="34"/>
        <v>6810000</v>
      </c>
      <c r="BA54" s="50">
        <f t="shared" si="55"/>
        <v>15761653</v>
      </c>
      <c r="BB54" s="50">
        <f t="shared" si="35"/>
        <v>-1285347</v>
      </c>
      <c r="BC54" s="50">
        <f t="shared" si="36"/>
        <v>14476306</v>
      </c>
      <c r="BD54" s="50" t="e">
        <f>#REF!+#REF!+#REF!+#REF!+#REF!+#REF!</f>
        <v>#REF!</v>
      </c>
      <c r="BE54" s="50" t="e">
        <f>#REF!+#REF!+#REF!+#REF!+#REF!+#REF!</f>
        <v>#REF!</v>
      </c>
      <c r="BF54" s="50">
        <f t="shared" si="37"/>
        <v>150000</v>
      </c>
      <c r="BG54" s="50">
        <f t="shared" si="56"/>
        <v>320000</v>
      </c>
      <c r="BH54" s="50">
        <f t="shared" si="19"/>
        <v>0</v>
      </c>
      <c r="BI54" s="50">
        <f t="shared" si="38"/>
        <v>320000</v>
      </c>
      <c r="BJ54" s="50" t="e">
        <f>#REF!+#REF!+#REF!+#REF!+#REF!+#REF!</f>
        <v>#REF!</v>
      </c>
      <c r="BK54" s="50" t="e">
        <f>#REF!+#REF!+#REF!+#REF!+#REF!+#REF!</f>
        <v>#REF!</v>
      </c>
    </row>
    <row r="55" spans="1:63" s="40" customFormat="1" ht="12" customHeight="1" x14ac:dyDescent="0.25">
      <c r="A55" s="14" t="s">
        <v>21</v>
      </c>
      <c r="B55" s="107" t="s">
        <v>136</v>
      </c>
      <c r="C55" s="24"/>
      <c r="D55" s="24">
        <v>0</v>
      </c>
      <c r="E55" s="24">
        <f t="shared" si="69"/>
        <v>0</v>
      </c>
      <c r="F55" s="24">
        <v>0</v>
      </c>
      <c r="G55" s="24"/>
      <c r="H55" s="24"/>
      <c r="I55" s="24">
        <f t="shared" si="70"/>
        <v>0</v>
      </c>
      <c r="J55" s="24"/>
      <c r="K55" s="24"/>
      <c r="L55" s="24">
        <v>0</v>
      </c>
      <c r="M55" s="24">
        <f t="shared" si="71"/>
        <v>0</v>
      </c>
      <c r="N55" s="24">
        <v>0</v>
      </c>
      <c r="O55" s="24"/>
      <c r="P55" s="24"/>
      <c r="Q55" s="24">
        <f t="shared" si="72"/>
        <v>0</v>
      </c>
      <c r="R55" s="24"/>
      <c r="S55" s="24"/>
      <c r="T55" s="24">
        <v>0</v>
      </c>
      <c r="U55" s="24">
        <f t="shared" si="73"/>
        <v>0</v>
      </c>
      <c r="V55" s="24">
        <v>0</v>
      </c>
      <c r="W55" s="24"/>
      <c r="X55" s="24"/>
      <c r="Y55" s="24">
        <f t="shared" si="74"/>
        <v>0</v>
      </c>
      <c r="Z55" s="24"/>
      <c r="AA55" s="24"/>
      <c r="AB55" s="24">
        <v>0</v>
      </c>
      <c r="AC55" s="24">
        <f t="shared" si="75"/>
        <v>0</v>
      </c>
      <c r="AD55" s="24">
        <v>0</v>
      </c>
      <c r="AE55" s="24"/>
      <c r="AF55" s="24"/>
      <c r="AG55" s="24">
        <f t="shared" si="76"/>
        <v>0</v>
      </c>
      <c r="AH55" s="24"/>
      <c r="AI55" s="24"/>
      <c r="AJ55" s="24"/>
      <c r="AK55" s="24"/>
      <c r="AL55" s="24"/>
      <c r="AM55" s="24"/>
      <c r="AN55" s="24">
        <v>0</v>
      </c>
      <c r="AO55" s="24">
        <f t="shared" si="77"/>
        <v>0</v>
      </c>
      <c r="AP55" s="24">
        <v>0</v>
      </c>
      <c r="AQ55" s="24"/>
      <c r="AR55" s="24">
        <v>0</v>
      </c>
      <c r="AS55" s="24">
        <f t="shared" si="78"/>
        <v>0</v>
      </c>
      <c r="AT55" s="24">
        <v>0</v>
      </c>
      <c r="AU55" s="24"/>
      <c r="AV55" s="24">
        <v>0</v>
      </c>
      <c r="AW55" s="24">
        <f t="shared" si="79"/>
        <v>0</v>
      </c>
      <c r="AX55" s="24">
        <v>0</v>
      </c>
      <c r="AY55" s="208"/>
      <c r="AZ55" s="50">
        <f t="shared" si="34"/>
        <v>0</v>
      </c>
      <c r="BA55" s="50">
        <f t="shared" si="55"/>
        <v>0</v>
      </c>
      <c r="BB55" s="50">
        <f t="shared" si="35"/>
        <v>0</v>
      </c>
      <c r="BC55" s="50">
        <f t="shared" si="36"/>
        <v>0</v>
      </c>
      <c r="BD55" s="50" t="e">
        <f>#REF!+#REF!+#REF!+#REF!+#REF!+#REF!</f>
        <v>#REF!</v>
      </c>
      <c r="BE55" s="50" t="e">
        <f>#REF!+#REF!+#REF!+#REF!+#REF!+#REF!</f>
        <v>#REF!</v>
      </c>
      <c r="BF55" s="50">
        <f t="shared" si="37"/>
        <v>0</v>
      </c>
      <c r="BG55" s="50">
        <f t="shared" si="56"/>
        <v>0</v>
      </c>
      <c r="BH55" s="50">
        <f t="shared" si="19"/>
        <v>0</v>
      </c>
      <c r="BI55" s="50">
        <f t="shared" si="38"/>
        <v>0</v>
      </c>
      <c r="BJ55" s="50" t="e">
        <f>#REF!+#REF!+#REF!+#REF!+#REF!+#REF!</f>
        <v>#REF!</v>
      </c>
      <c r="BK55" s="50" t="e">
        <f>#REF!+#REF!+#REF!+#REF!+#REF!+#REF!</f>
        <v>#REF!</v>
      </c>
    </row>
    <row r="56" spans="1:63" ht="12" customHeight="1" x14ac:dyDescent="0.25">
      <c r="A56" s="14" t="s">
        <v>23</v>
      </c>
      <c r="B56" s="107" t="s">
        <v>137</v>
      </c>
      <c r="C56" s="41"/>
      <c r="D56" s="41">
        <v>0</v>
      </c>
      <c r="E56" s="41">
        <f t="shared" si="69"/>
        <v>0</v>
      </c>
      <c r="F56" s="41">
        <v>0</v>
      </c>
      <c r="G56" s="41"/>
      <c r="H56" s="41"/>
      <c r="I56" s="41">
        <f t="shared" si="70"/>
        <v>0</v>
      </c>
      <c r="J56" s="41"/>
      <c r="K56" s="41"/>
      <c r="L56" s="41">
        <v>0</v>
      </c>
      <c r="M56" s="41">
        <f t="shared" si="71"/>
        <v>0</v>
      </c>
      <c r="N56" s="41">
        <v>0</v>
      </c>
      <c r="O56" s="41"/>
      <c r="P56" s="41"/>
      <c r="Q56" s="41">
        <f t="shared" si="72"/>
        <v>0</v>
      </c>
      <c r="R56" s="41"/>
      <c r="S56" s="41"/>
      <c r="T56" s="41">
        <v>0</v>
      </c>
      <c r="U56" s="41">
        <f t="shared" si="73"/>
        <v>0</v>
      </c>
      <c r="V56" s="41">
        <v>0</v>
      </c>
      <c r="W56" s="41"/>
      <c r="X56" s="41"/>
      <c r="Y56" s="41">
        <f t="shared" si="74"/>
        <v>0</v>
      </c>
      <c r="Z56" s="41"/>
      <c r="AA56" s="41"/>
      <c r="AB56" s="41">
        <v>0</v>
      </c>
      <c r="AC56" s="41">
        <f t="shared" si="75"/>
        <v>0</v>
      </c>
      <c r="AD56" s="41">
        <v>0</v>
      </c>
      <c r="AE56" s="41"/>
      <c r="AF56" s="41"/>
      <c r="AG56" s="41">
        <f t="shared" si="76"/>
        <v>0</v>
      </c>
      <c r="AH56" s="41"/>
      <c r="AI56" s="41"/>
      <c r="AJ56" s="41"/>
      <c r="AK56" s="41"/>
      <c r="AL56" s="41"/>
      <c r="AM56" s="41"/>
      <c r="AN56" s="41">
        <v>0</v>
      </c>
      <c r="AO56" s="41">
        <f t="shared" si="77"/>
        <v>0</v>
      </c>
      <c r="AP56" s="41">
        <v>0</v>
      </c>
      <c r="AQ56" s="41"/>
      <c r="AR56" s="41">
        <v>0</v>
      </c>
      <c r="AS56" s="41">
        <f t="shared" si="78"/>
        <v>0</v>
      </c>
      <c r="AT56" s="41">
        <v>0</v>
      </c>
      <c r="AU56" s="41"/>
      <c r="AV56" s="41">
        <v>0</v>
      </c>
      <c r="AW56" s="41">
        <f t="shared" si="79"/>
        <v>0</v>
      </c>
      <c r="AX56" s="41">
        <v>0</v>
      </c>
      <c r="AY56" s="208"/>
      <c r="AZ56" s="50">
        <f t="shared" si="34"/>
        <v>0</v>
      </c>
      <c r="BA56" s="50">
        <f t="shared" si="55"/>
        <v>0</v>
      </c>
      <c r="BB56" s="50">
        <f t="shared" si="35"/>
        <v>0</v>
      </c>
      <c r="BC56" s="50">
        <f t="shared" si="36"/>
        <v>0</v>
      </c>
      <c r="BD56" s="50" t="e">
        <f>#REF!+#REF!+#REF!+#REF!+#REF!+#REF!</f>
        <v>#REF!</v>
      </c>
      <c r="BE56" s="50" t="e">
        <f>#REF!+#REF!+#REF!+#REF!+#REF!+#REF!</f>
        <v>#REF!</v>
      </c>
      <c r="BF56" s="50">
        <f t="shared" si="37"/>
        <v>0</v>
      </c>
      <c r="BG56" s="50">
        <f t="shared" si="56"/>
        <v>0</v>
      </c>
      <c r="BH56" s="50">
        <f t="shared" si="19"/>
        <v>0</v>
      </c>
      <c r="BI56" s="50">
        <f t="shared" si="38"/>
        <v>0</v>
      </c>
      <c r="BJ56" s="50" t="e">
        <f>#REF!+#REF!+#REF!+#REF!+#REF!+#REF!</f>
        <v>#REF!</v>
      </c>
      <c r="BK56" s="50" t="e">
        <f>#REF!+#REF!+#REF!+#REF!+#REF!+#REF!</f>
        <v>#REF!</v>
      </c>
    </row>
    <row r="57" spans="1:63" ht="12" customHeight="1" x14ac:dyDescent="0.25">
      <c r="A57" s="14" t="s">
        <v>25</v>
      </c>
      <c r="B57" s="107" t="s">
        <v>138</v>
      </c>
      <c r="C57" s="41"/>
      <c r="D57" s="41">
        <v>0</v>
      </c>
      <c r="E57" s="41">
        <f t="shared" si="69"/>
        <v>0</v>
      </c>
      <c r="F57" s="41">
        <v>0</v>
      </c>
      <c r="G57" s="41"/>
      <c r="H57" s="41"/>
      <c r="I57" s="41">
        <f t="shared" si="70"/>
        <v>0</v>
      </c>
      <c r="J57" s="41"/>
      <c r="K57" s="41"/>
      <c r="L57" s="41">
        <v>0</v>
      </c>
      <c r="M57" s="41">
        <f t="shared" si="71"/>
        <v>0</v>
      </c>
      <c r="N57" s="41">
        <v>0</v>
      </c>
      <c r="O57" s="41"/>
      <c r="P57" s="41"/>
      <c r="Q57" s="41">
        <f t="shared" si="72"/>
        <v>0</v>
      </c>
      <c r="R57" s="41"/>
      <c r="S57" s="41"/>
      <c r="T57" s="41">
        <v>0</v>
      </c>
      <c r="U57" s="41">
        <f t="shared" si="73"/>
        <v>0</v>
      </c>
      <c r="V57" s="41">
        <v>0</v>
      </c>
      <c r="W57" s="41"/>
      <c r="X57" s="41"/>
      <c r="Y57" s="41">
        <f t="shared" si="74"/>
        <v>0</v>
      </c>
      <c r="Z57" s="41"/>
      <c r="AA57" s="41"/>
      <c r="AB57" s="41">
        <v>0</v>
      </c>
      <c r="AC57" s="41">
        <f t="shared" si="75"/>
        <v>0</v>
      </c>
      <c r="AD57" s="41">
        <v>0</v>
      </c>
      <c r="AE57" s="41"/>
      <c r="AF57" s="41"/>
      <c r="AG57" s="41">
        <f t="shared" si="76"/>
        <v>0</v>
      </c>
      <c r="AH57" s="41"/>
      <c r="AI57" s="41"/>
      <c r="AJ57" s="41"/>
      <c r="AK57" s="41"/>
      <c r="AL57" s="41"/>
      <c r="AM57" s="41"/>
      <c r="AN57" s="41">
        <v>0</v>
      </c>
      <c r="AO57" s="41">
        <f t="shared" si="77"/>
        <v>0</v>
      </c>
      <c r="AP57" s="41">
        <v>0</v>
      </c>
      <c r="AQ57" s="41"/>
      <c r="AR57" s="41">
        <v>0</v>
      </c>
      <c r="AS57" s="41">
        <f t="shared" si="78"/>
        <v>0</v>
      </c>
      <c r="AT57" s="41">
        <v>0</v>
      </c>
      <c r="AU57" s="41"/>
      <c r="AV57" s="41">
        <v>0</v>
      </c>
      <c r="AW57" s="41">
        <f t="shared" si="79"/>
        <v>0</v>
      </c>
      <c r="AX57" s="41">
        <v>0</v>
      </c>
      <c r="AY57" s="208"/>
      <c r="AZ57" s="50">
        <f t="shared" si="34"/>
        <v>0</v>
      </c>
      <c r="BA57" s="50">
        <f t="shared" si="55"/>
        <v>0</v>
      </c>
      <c r="BB57" s="50">
        <f t="shared" si="35"/>
        <v>0</v>
      </c>
      <c r="BC57" s="50">
        <f t="shared" si="36"/>
        <v>0</v>
      </c>
      <c r="BD57" s="50" t="e">
        <f>#REF!+#REF!+#REF!+#REF!+#REF!+#REF!</f>
        <v>#REF!</v>
      </c>
      <c r="BE57" s="50" t="e">
        <f>#REF!+#REF!+#REF!+#REF!+#REF!+#REF!</f>
        <v>#REF!</v>
      </c>
      <c r="BF57" s="50">
        <f t="shared" si="37"/>
        <v>0</v>
      </c>
      <c r="BG57" s="50">
        <f t="shared" si="56"/>
        <v>0</v>
      </c>
      <c r="BH57" s="50">
        <f t="shared" si="19"/>
        <v>0</v>
      </c>
      <c r="BI57" s="50">
        <f t="shared" si="38"/>
        <v>0</v>
      </c>
      <c r="BJ57" s="50" t="e">
        <f>#REF!+#REF!+#REF!+#REF!+#REF!+#REF!</f>
        <v>#REF!</v>
      </c>
      <c r="BK57" s="50" t="e">
        <f>#REF!+#REF!+#REF!+#REF!+#REF!+#REF!</f>
        <v>#REF!</v>
      </c>
    </row>
    <row r="58" spans="1:63" ht="12" customHeight="1" x14ac:dyDescent="0.25">
      <c r="A58" s="14" t="s">
        <v>27</v>
      </c>
      <c r="B58" s="108" t="s">
        <v>139</v>
      </c>
      <c r="C58" s="41"/>
      <c r="D58" s="41">
        <v>0</v>
      </c>
      <c r="E58" s="41">
        <f t="shared" si="69"/>
        <v>0</v>
      </c>
      <c r="F58" s="41">
        <v>0</v>
      </c>
      <c r="G58" s="41"/>
      <c r="H58" s="41"/>
      <c r="I58" s="41">
        <f t="shared" si="70"/>
        <v>0</v>
      </c>
      <c r="J58" s="41"/>
      <c r="K58" s="41"/>
      <c r="L58" s="41">
        <v>0</v>
      </c>
      <c r="M58" s="41">
        <f t="shared" si="71"/>
        <v>0</v>
      </c>
      <c r="N58" s="41">
        <v>0</v>
      </c>
      <c r="O58" s="41"/>
      <c r="P58" s="41"/>
      <c r="Q58" s="41">
        <f t="shared" si="72"/>
        <v>0</v>
      </c>
      <c r="R58" s="41"/>
      <c r="S58" s="41"/>
      <c r="T58" s="41">
        <v>0</v>
      </c>
      <c r="U58" s="41">
        <f t="shared" si="73"/>
        <v>0</v>
      </c>
      <c r="V58" s="41">
        <v>0</v>
      </c>
      <c r="W58" s="41"/>
      <c r="X58" s="41"/>
      <c r="Y58" s="41">
        <f t="shared" si="74"/>
        <v>0</v>
      </c>
      <c r="Z58" s="41"/>
      <c r="AA58" s="41"/>
      <c r="AB58" s="41">
        <v>0</v>
      </c>
      <c r="AC58" s="41">
        <f t="shared" si="75"/>
        <v>0</v>
      </c>
      <c r="AD58" s="41">
        <v>0</v>
      </c>
      <c r="AE58" s="41"/>
      <c r="AF58" s="41"/>
      <c r="AG58" s="41">
        <f t="shared" si="76"/>
        <v>0</v>
      </c>
      <c r="AH58" s="41"/>
      <c r="AI58" s="41"/>
      <c r="AJ58" s="41"/>
      <c r="AK58" s="41"/>
      <c r="AL58" s="41"/>
      <c r="AM58" s="41"/>
      <c r="AN58" s="41">
        <v>0</v>
      </c>
      <c r="AO58" s="41">
        <f t="shared" si="77"/>
        <v>0</v>
      </c>
      <c r="AP58" s="41">
        <v>0</v>
      </c>
      <c r="AQ58" s="41"/>
      <c r="AR58" s="41">
        <v>0</v>
      </c>
      <c r="AS58" s="41">
        <f t="shared" si="78"/>
        <v>0</v>
      </c>
      <c r="AT58" s="41">
        <v>0</v>
      </c>
      <c r="AU58" s="41"/>
      <c r="AV58" s="41">
        <v>0</v>
      </c>
      <c r="AW58" s="41">
        <f t="shared" si="79"/>
        <v>0</v>
      </c>
      <c r="AX58" s="41">
        <v>0</v>
      </c>
      <c r="AY58" s="208"/>
      <c r="AZ58" s="50">
        <f t="shared" si="34"/>
        <v>0</v>
      </c>
      <c r="BA58" s="50">
        <f t="shared" si="55"/>
        <v>0</v>
      </c>
      <c r="BB58" s="50">
        <f t="shared" si="35"/>
        <v>0</v>
      </c>
      <c r="BC58" s="50">
        <f t="shared" si="36"/>
        <v>0</v>
      </c>
      <c r="BD58" s="50" t="e">
        <f>#REF!+#REF!+#REF!+#REF!+#REF!+#REF!</f>
        <v>#REF!</v>
      </c>
      <c r="BE58" s="50" t="e">
        <f>#REF!+#REF!+#REF!+#REF!+#REF!+#REF!</f>
        <v>#REF!</v>
      </c>
      <c r="BF58" s="50">
        <f t="shared" si="37"/>
        <v>0</v>
      </c>
      <c r="BG58" s="50">
        <f t="shared" si="56"/>
        <v>0</v>
      </c>
      <c r="BH58" s="50">
        <f t="shared" si="19"/>
        <v>0</v>
      </c>
      <c r="BI58" s="50">
        <f t="shared" si="38"/>
        <v>0</v>
      </c>
      <c r="BJ58" s="50" t="e">
        <f>#REF!+#REF!+#REF!+#REF!+#REF!+#REF!</f>
        <v>#REF!</v>
      </c>
      <c r="BK58" s="50" t="e">
        <f>#REF!+#REF!+#REF!+#REF!+#REF!+#REF!</f>
        <v>#REF!</v>
      </c>
    </row>
    <row r="59" spans="1:63" ht="12" customHeight="1" thickBot="1" x14ac:dyDescent="0.3">
      <c r="A59" s="14" t="s">
        <v>25</v>
      </c>
      <c r="B59" s="107" t="s">
        <v>273</v>
      </c>
      <c r="C59" s="197"/>
      <c r="D59" s="197">
        <v>0</v>
      </c>
      <c r="E59" s="197">
        <f t="shared" si="69"/>
        <v>0</v>
      </c>
      <c r="F59" s="197">
        <v>0</v>
      </c>
      <c r="G59" s="197"/>
      <c r="H59" s="197"/>
      <c r="I59" s="197">
        <f t="shared" si="70"/>
        <v>0</v>
      </c>
      <c r="J59" s="197"/>
      <c r="K59" s="197"/>
      <c r="L59" s="197">
        <v>0</v>
      </c>
      <c r="M59" s="197">
        <f t="shared" si="71"/>
        <v>0</v>
      </c>
      <c r="N59" s="197">
        <v>0</v>
      </c>
      <c r="O59" s="197"/>
      <c r="P59" s="197"/>
      <c r="Q59" s="197">
        <f t="shared" si="72"/>
        <v>0</v>
      </c>
      <c r="R59" s="197"/>
      <c r="S59" s="197"/>
      <c r="T59" s="197">
        <v>0</v>
      </c>
      <c r="U59" s="197">
        <f t="shared" si="73"/>
        <v>0</v>
      </c>
      <c r="V59" s="197">
        <v>0</v>
      </c>
      <c r="W59" s="197"/>
      <c r="X59" s="197"/>
      <c r="Y59" s="197">
        <f t="shared" si="74"/>
        <v>0</v>
      </c>
      <c r="Z59" s="197"/>
      <c r="AA59" s="197"/>
      <c r="AB59" s="197">
        <v>0</v>
      </c>
      <c r="AC59" s="197">
        <f t="shared" si="75"/>
        <v>0</v>
      </c>
      <c r="AD59" s="197">
        <v>0</v>
      </c>
      <c r="AE59" s="197"/>
      <c r="AF59" s="197"/>
      <c r="AG59" s="197">
        <f t="shared" si="76"/>
        <v>0</v>
      </c>
      <c r="AH59" s="197"/>
      <c r="AI59" s="197"/>
      <c r="AJ59" s="197"/>
      <c r="AK59" s="197"/>
      <c r="AL59" s="197"/>
      <c r="AM59" s="197"/>
      <c r="AN59" s="197">
        <v>0</v>
      </c>
      <c r="AO59" s="197">
        <f t="shared" si="77"/>
        <v>0</v>
      </c>
      <c r="AP59" s="197">
        <v>0</v>
      </c>
      <c r="AQ59" s="197"/>
      <c r="AR59" s="197">
        <v>0</v>
      </c>
      <c r="AS59" s="197">
        <f t="shared" si="78"/>
        <v>0</v>
      </c>
      <c r="AT59" s="197">
        <v>0</v>
      </c>
      <c r="AU59" s="197"/>
      <c r="AV59" s="197">
        <v>0</v>
      </c>
      <c r="AW59" s="197">
        <f t="shared" si="79"/>
        <v>0</v>
      </c>
      <c r="AX59" s="197">
        <v>0</v>
      </c>
      <c r="AY59" s="208"/>
      <c r="AZ59" s="50">
        <f t="shared" si="34"/>
        <v>0</v>
      </c>
      <c r="BA59" s="50">
        <f t="shared" si="55"/>
        <v>0</v>
      </c>
      <c r="BB59" s="50">
        <f t="shared" si="35"/>
        <v>0</v>
      </c>
      <c r="BC59" s="50">
        <f t="shared" si="36"/>
        <v>0</v>
      </c>
      <c r="BD59" s="50" t="e">
        <f>#REF!+#REF!+#REF!+#REF!+#REF!+#REF!</f>
        <v>#REF!</v>
      </c>
      <c r="BE59" s="50" t="e">
        <f>#REF!+#REF!+#REF!+#REF!+#REF!+#REF!</f>
        <v>#REF!</v>
      </c>
      <c r="BF59" s="50">
        <f t="shared" si="37"/>
        <v>0</v>
      </c>
      <c r="BG59" s="50">
        <f t="shared" si="56"/>
        <v>0</v>
      </c>
      <c r="BH59" s="50">
        <f t="shared" si="19"/>
        <v>0</v>
      </c>
      <c r="BI59" s="50">
        <f t="shared" si="38"/>
        <v>0</v>
      </c>
      <c r="BJ59" s="50" t="e">
        <f>#REF!+#REF!+#REF!+#REF!+#REF!+#REF!</f>
        <v>#REF!</v>
      </c>
      <c r="BK59" s="50" t="e">
        <f>#REF!+#REF!+#REF!+#REF!+#REF!+#REF!</f>
        <v>#REF!</v>
      </c>
    </row>
    <row r="60" spans="1:63" ht="12" customHeight="1" thickBot="1" x14ac:dyDescent="0.3">
      <c r="A60" s="199" t="s">
        <v>274</v>
      </c>
      <c r="B60" s="20" t="s">
        <v>294</v>
      </c>
      <c r="C60" s="198"/>
      <c r="D60" s="198">
        <v>0</v>
      </c>
      <c r="E60" s="198">
        <f t="shared" ref="E60" si="80">F60-C60</f>
        <v>0</v>
      </c>
      <c r="F60" s="198">
        <v>0</v>
      </c>
      <c r="G60" s="198"/>
      <c r="H60" s="198"/>
      <c r="I60" s="198">
        <f t="shared" ref="I60" si="81">J60-G60</f>
        <v>0</v>
      </c>
      <c r="J60" s="198"/>
      <c r="K60" s="198"/>
      <c r="L60" s="198">
        <v>0</v>
      </c>
      <c r="M60" s="198">
        <f t="shared" ref="M60" si="82">N60-K60</f>
        <v>0</v>
      </c>
      <c r="N60" s="198">
        <v>0</v>
      </c>
      <c r="O60" s="198"/>
      <c r="P60" s="198"/>
      <c r="Q60" s="198">
        <f t="shared" ref="Q60" si="83">R60-O60</f>
        <v>0</v>
      </c>
      <c r="R60" s="198"/>
      <c r="S60" s="198"/>
      <c r="T60" s="198">
        <v>0</v>
      </c>
      <c r="U60" s="198">
        <f t="shared" ref="U60" si="84">V60-S60</f>
        <v>0</v>
      </c>
      <c r="V60" s="198">
        <v>0</v>
      </c>
      <c r="W60" s="198"/>
      <c r="X60" s="198"/>
      <c r="Y60" s="198">
        <f t="shared" ref="Y60" si="85">Z60-W60</f>
        <v>0</v>
      </c>
      <c r="Z60" s="198"/>
      <c r="AA60" s="198"/>
      <c r="AB60" s="198">
        <v>0</v>
      </c>
      <c r="AC60" s="198">
        <f t="shared" ref="AC60" si="86">AD60-AA60</f>
        <v>0</v>
      </c>
      <c r="AD60" s="198">
        <v>0</v>
      </c>
      <c r="AE60" s="198"/>
      <c r="AF60" s="198"/>
      <c r="AG60" s="198">
        <f t="shared" ref="AG60" si="87">AH60-AE60</f>
        <v>0</v>
      </c>
      <c r="AH60" s="198"/>
      <c r="AI60" s="198"/>
      <c r="AJ60" s="198"/>
      <c r="AK60" s="198"/>
      <c r="AL60" s="198"/>
      <c r="AM60" s="198"/>
      <c r="AN60" s="198">
        <v>0</v>
      </c>
      <c r="AO60" s="198">
        <f t="shared" ref="AO60" si="88">AP60-AM60</f>
        <v>0</v>
      </c>
      <c r="AP60" s="198">
        <v>0</v>
      </c>
      <c r="AQ60" s="198"/>
      <c r="AR60" s="198">
        <v>0</v>
      </c>
      <c r="AS60" s="198">
        <f t="shared" ref="AS60" si="89">AT60-AQ60</f>
        <v>0</v>
      </c>
      <c r="AT60" s="198">
        <v>0</v>
      </c>
      <c r="AU60" s="198"/>
      <c r="AV60" s="198">
        <v>0</v>
      </c>
      <c r="AW60" s="198">
        <f t="shared" ref="AW60" si="90">AX60-AU60</f>
        <v>0</v>
      </c>
      <c r="AX60" s="198">
        <v>0</v>
      </c>
      <c r="AY60" s="208"/>
      <c r="AZ60" s="50">
        <f t="shared" si="34"/>
        <v>0</v>
      </c>
      <c r="BA60" s="50">
        <f t="shared" si="55"/>
        <v>0</v>
      </c>
      <c r="BB60" s="50">
        <f t="shared" si="35"/>
        <v>0</v>
      </c>
      <c r="BC60" s="50">
        <f t="shared" si="36"/>
        <v>0</v>
      </c>
      <c r="BD60" s="50" t="e">
        <f>#REF!+#REF!+#REF!+#REF!+#REF!+#REF!</f>
        <v>#REF!</v>
      </c>
      <c r="BE60" s="50" t="e">
        <f>#REF!+#REF!+#REF!+#REF!+#REF!+#REF!</f>
        <v>#REF!</v>
      </c>
      <c r="BF60" s="50">
        <f t="shared" si="37"/>
        <v>0</v>
      </c>
      <c r="BG60" s="50">
        <f t="shared" si="56"/>
        <v>0</v>
      </c>
      <c r="BH60" s="50">
        <f t="shared" si="19"/>
        <v>0</v>
      </c>
      <c r="BI60" s="50">
        <f t="shared" si="38"/>
        <v>0</v>
      </c>
      <c r="BJ60" s="50" t="e">
        <f>#REF!+#REF!+#REF!+#REF!+#REF!+#REF!</f>
        <v>#REF!</v>
      </c>
      <c r="BK60" s="50" t="e">
        <f>#REF!+#REF!+#REF!+#REF!+#REF!+#REF!</f>
        <v>#REF!</v>
      </c>
    </row>
    <row r="61" spans="1:63" ht="15" customHeight="1" thickBot="1" x14ac:dyDescent="0.3">
      <c r="A61" s="19" t="s">
        <v>141</v>
      </c>
      <c r="B61" s="42" t="s">
        <v>275</v>
      </c>
      <c r="C61" s="43">
        <f>+C47+C53+C60</f>
        <v>115436602</v>
      </c>
      <c r="D61" s="43">
        <f t="shared" ref="D61:AX61" si="91">+D47+D53+D60</f>
        <v>110796389</v>
      </c>
      <c r="E61" s="43">
        <f t="shared" si="91"/>
        <v>70264</v>
      </c>
      <c r="F61" s="43">
        <f t="shared" si="91"/>
        <v>110866653</v>
      </c>
      <c r="G61" s="43">
        <f t="shared" si="91"/>
        <v>0</v>
      </c>
      <c r="H61" s="43">
        <f t="shared" si="91"/>
        <v>0</v>
      </c>
      <c r="I61" s="43">
        <f t="shared" si="91"/>
        <v>0</v>
      </c>
      <c r="J61" s="43">
        <f t="shared" si="91"/>
        <v>0</v>
      </c>
      <c r="K61" s="43">
        <f t="shared" si="91"/>
        <v>448505373</v>
      </c>
      <c r="L61" s="43">
        <f t="shared" si="91"/>
        <v>445812932</v>
      </c>
      <c r="M61" s="43">
        <f t="shared" si="91"/>
        <v>439319</v>
      </c>
      <c r="N61" s="43">
        <f t="shared" si="91"/>
        <v>446252251</v>
      </c>
      <c r="O61" s="43">
        <f t="shared" si="91"/>
        <v>0</v>
      </c>
      <c r="P61" s="43">
        <f t="shared" si="91"/>
        <v>0</v>
      </c>
      <c r="Q61" s="43">
        <f t="shared" si="91"/>
        <v>0</v>
      </c>
      <c r="R61" s="43">
        <f t="shared" si="91"/>
        <v>0</v>
      </c>
      <c r="S61" s="43">
        <f t="shared" si="91"/>
        <v>56514379</v>
      </c>
      <c r="T61" s="43">
        <f t="shared" si="91"/>
        <v>72922472</v>
      </c>
      <c r="U61" s="43">
        <f t="shared" si="91"/>
        <v>-1581106</v>
      </c>
      <c r="V61" s="43">
        <f t="shared" si="91"/>
        <v>71341366</v>
      </c>
      <c r="W61" s="43">
        <f t="shared" si="91"/>
        <v>0</v>
      </c>
      <c r="X61" s="43">
        <f t="shared" si="91"/>
        <v>0</v>
      </c>
      <c r="Y61" s="43">
        <f t="shared" si="91"/>
        <v>0</v>
      </c>
      <c r="Z61" s="43">
        <f t="shared" si="91"/>
        <v>0</v>
      </c>
      <c r="AA61" s="43">
        <f t="shared" si="91"/>
        <v>27926503</v>
      </c>
      <c r="AB61" s="43">
        <f t="shared" si="91"/>
        <v>30764465</v>
      </c>
      <c r="AC61" s="43">
        <f t="shared" si="91"/>
        <v>268168</v>
      </c>
      <c r="AD61" s="43">
        <f t="shared" si="91"/>
        <v>31032633</v>
      </c>
      <c r="AE61" s="43">
        <f t="shared" si="91"/>
        <v>0</v>
      </c>
      <c r="AF61" s="43">
        <f t="shared" si="91"/>
        <v>0</v>
      </c>
      <c r="AG61" s="43">
        <f t="shared" si="91"/>
        <v>0</v>
      </c>
      <c r="AH61" s="43">
        <f t="shared" si="91"/>
        <v>0</v>
      </c>
      <c r="AI61" s="43">
        <f t="shared" si="91"/>
        <v>0</v>
      </c>
      <c r="AJ61" s="43">
        <f t="shared" si="91"/>
        <v>0</v>
      </c>
      <c r="AK61" s="43">
        <f t="shared" si="91"/>
        <v>0</v>
      </c>
      <c r="AL61" s="43">
        <f t="shared" si="91"/>
        <v>0</v>
      </c>
      <c r="AM61" s="43">
        <f t="shared" si="91"/>
        <v>14036199</v>
      </c>
      <c r="AN61" s="43">
        <f t="shared" si="91"/>
        <v>14936585</v>
      </c>
      <c r="AO61" s="43">
        <f t="shared" si="91"/>
        <v>611921</v>
      </c>
      <c r="AP61" s="43">
        <f t="shared" si="91"/>
        <v>15548506</v>
      </c>
      <c r="AQ61" s="43">
        <f t="shared" si="91"/>
        <v>0</v>
      </c>
      <c r="AR61" s="43">
        <f t="shared" si="91"/>
        <v>34698222</v>
      </c>
      <c r="AS61" s="43">
        <f t="shared" si="91"/>
        <v>66202</v>
      </c>
      <c r="AT61" s="43">
        <f t="shared" si="91"/>
        <v>34764424</v>
      </c>
      <c r="AU61" s="43">
        <f t="shared" si="91"/>
        <v>0</v>
      </c>
      <c r="AV61" s="43">
        <f t="shared" si="91"/>
        <v>11796000</v>
      </c>
      <c r="AW61" s="43">
        <f t="shared" si="91"/>
        <v>0</v>
      </c>
      <c r="AX61" s="43">
        <f t="shared" si="91"/>
        <v>11796000</v>
      </c>
      <c r="AY61" s="36"/>
      <c r="AZ61" s="50">
        <f t="shared" si="34"/>
        <v>648382857</v>
      </c>
      <c r="BA61" s="50">
        <f t="shared" si="55"/>
        <v>694994480</v>
      </c>
      <c r="BB61" s="50">
        <f t="shared" si="35"/>
        <v>-737153</v>
      </c>
      <c r="BC61" s="50">
        <f t="shared" si="36"/>
        <v>694257327</v>
      </c>
      <c r="BD61" s="50" t="e">
        <f>#REF!+#REF!+#REF!+#REF!+#REF!+#REF!</f>
        <v>#REF!</v>
      </c>
      <c r="BE61" s="50" t="e">
        <f>#REF!+#REF!+#REF!+#REF!+#REF!+#REF!</f>
        <v>#REF!</v>
      </c>
      <c r="BF61" s="50">
        <f t="shared" si="37"/>
        <v>14036199</v>
      </c>
      <c r="BG61" s="50">
        <f t="shared" si="56"/>
        <v>26732585</v>
      </c>
      <c r="BH61" s="50">
        <f t="shared" si="19"/>
        <v>611921</v>
      </c>
      <c r="BI61" s="50">
        <f t="shared" si="38"/>
        <v>27344506</v>
      </c>
      <c r="BJ61" s="50" t="e">
        <f>#REF!+#REF!+#REF!+#REF!+#REF!+#REF!</f>
        <v>#REF!</v>
      </c>
      <c r="BK61" s="50" t="e">
        <f>#REF!+#REF!+#REF!+#REF!+#REF!+#REF!</f>
        <v>#REF!</v>
      </c>
    </row>
    <row r="62" spans="1:63" ht="13.5" thickBot="1" x14ac:dyDescent="0.3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50">
        <f>SUM(C62,K62,S62,AA62,AQ62)</f>
        <v>0</v>
      </c>
      <c r="BA62" s="50"/>
      <c r="BB62" s="50">
        <f>SUM(G62,O62,W62,AE62,AU62)</f>
        <v>0</v>
      </c>
      <c r="BC62" s="50"/>
      <c r="BD62" s="50"/>
      <c r="BE62" s="50"/>
      <c r="BF62" s="50"/>
      <c r="BG62" s="50"/>
    </row>
    <row r="63" spans="1:63" ht="15" customHeight="1" thickBot="1" x14ac:dyDescent="0.3">
      <c r="A63" s="46" t="s">
        <v>276</v>
      </c>
      <c r="B63" s="47"/>
      <c r="C63" s="468">
        <v>8.75</v>
      </c>
      <c r="D63" s="468">
        <v>8.75</v>
      </c>
      <c r="E63" s="468"/>
      <c r="F63" s="468">
        <v>8.75</v>
      </c>
      <c r="G63" s="468"/>
      <c r="H63" s="468"/>
      <c r="I63" s="468"/>
      <c r="J63" s="468"/>
      <c r="K63" s="467">
        <v>82.5</v>
      </c>
      <c r="L63" s="467">
        <v>82.5</v>
      </c>
      <c r="M63" s="467"/>
      <c r="N63" s="467">
        <v>82.5</v>
      </c>
      <c r="O63" s="467"/>
      <c r="P63" s="467"/>
      <c r="Q63" s="467"/>
      <c r="R63" s="467"/>
      <c r="S63" s="467">
        <v>14</v>
      </c>
      <c r="T63" s="467">
        <v>14</v>
      </c>
      <c r="U63" s="467"/>
      <c r="V63" s="467">
        <v>14</v>
      </c>
      <c r="W63" s="467"/>
      <c r="X63" s="467"/>
      <c r="Y63" s="467"/>
      <c r="Z63" s="467"/>
      <c r="AA63" s="467">
        <v>6</v>
      </c>
      <c r="AB63" s="467">
        <v>6</v>
      </c>
      <c r="AC63" s="467"/>
      <c r="AD63" s="467">
        <v>6</v>
      </c>
      <c r="AE63" s="467"/>
      <c r="AF63" s="467"/>
      <c r="AG63" s="467"/>
      <c r="AH63" s="467"/>
      <c r="AI63" s="467"/>
      <c r="AJ63" s="467"/>
      <c r="AK63" s="467"/>
      <c r="AL63" s="467"/>
      <c r="AM63" s="468">
        <v>2.75</v>
      </c>
      <c r="AN63" s="468">
        <v>2.75</v>
      </c>
      <c r="AO63" s="468"/>
      <c r="AP63" s="468">
        <v>2.75</v>
      </c>
      <c r="AQ63" s="467"/>
      <c r="AR63" s="467">
        <v>8.6</v>
      </c>
      <c r="AS63" s="467"/>
      <c r="AT63" s="467">
        <v>8.6</v>
      </c>
      <c r="AU63" s="468"/>
      <c r="AV63" s="468">
        <v>1.4</v>
      </c>
      <c r="AW63" s="468"/>
      <c r="AX63" s="468">
        <v>1.4</v>
      </c>
      <c r="AY63" s="209"/>
      <c r="AZ63" s="50">
        <f>SUM(C63,K63,S63,AA63,AQ63)</f>
        <v>111.25</v>
      </c>
      <c r="BA63" s="50"/>
      <c r="BB63" s="50">
        <f>SUM(G63,O63,W63,AE63,AU63)</f>
        <v>0</v>
      </c>
      <c r="BC63" s="50"/>
      <c r="BD63" s="50"/>
      <c r="BE63" s="50"/>
      <c r="BF63" s="50"/>
      <c r="BG63" s="50"/>
    </row>
    <row r="64" spans="1:63" ht="14.25" customHeight="1" thickBot="1" x14ac:dyDescent="0.3">
      <c r="A64" s="46" t="s">
        <v>277</v>
      </c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209"/>
      <c r="AZ64" s="209"/>
      <c r="BA64" s="209"/>
    </row>
  </sheetData>
  <sheetProtection formatCells="0"/>
  <mergeCells count="20">
    <mergeCell ref="A1:A2"/>
    <mergeCell ref="B1:B2"/>
    <mergeCell ref="C1:J1"/>
    <mergeCell ref="K1:R1"/>
    <mergeCell ref="AQ1:AX1"/>
    <mergeCell ref="S1:Z1"/>
    <mergeCell ref="AA1:AH1"/>
    <mergeCell ref="AI1:AP1"/>
    <mergeCell ref="AQ46:AX46"/>
    <mergeCell ref="C3:G3"/>
    <mergeCell ref="K3:O3"/>
    <mergeCell ref="S3:W3"/>
    <mergeCell ref="AA3:AE3"/>
    <mergeCell ref="AQ3:AU3"/>
    <mergeCell ref="C46:J46"/>
    <mergeCell ref="K46:R46"/>
    <mergeCell ref="S46:Z46"/>
    <mergeCell ref="AA46:AH46"/>
    <mergeCell ref="AI46:AP46"/>
    <mergeCell ref="AI3:AM3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verticalDpi="300" r:id="rId1"/>
  <headerFooter alignWithMargins="0">
    <oddHeader>&amp;C&amp;"-,Félkövér"&amp;14Bonyhád Város Önkormányzata Intézményei
 bevételei és kiadásai előirányzat csoport és kiemelt előirányzat szerinti bontásban&amp;R3.  melléklet
Adatok: Ft-ban</oddHeader>
  </headerFooter>
  <rowBreaks count="1" manualBreakCount="1">
    <brk id="45" max="73" man="1"/>
  </rowBreaks>
  <colBreaks count="5" manualBreakCount="5">
    <brk id="10" max="63" man="1"/>
    <brk id="18" max="63" man="1"/>
    <brk id="26" max="63" man="1"/>
    <brk id="34" max="63" man="1"/>
    <brk id="42" max="6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64"/>
  <sheetViews>
    <sheetView view="pageBreakPreview" zoomScale="115" zoomScaleNormal="130" zoomScaleSheetLayoutView="115" workbookViewId="0">
      <pane xSplit="2" ySplit="5" topLeftCell="C18" activePane="bottomRight" state="frozen"/>
      <selection activeCell="U51" sqref="U51"/>
      <selection pane="topRight" activeCell="U51" sqref="U51"/>
      <selection pane="bottomLeft" activeCell="U51" sqref="U51"/>
      <selection pane="bottomRight" activeCell="K1" activeCellId="2" sqref="C1:E1048576 G1:I1048576 K1:M1048576"/>
    </sheetView>
  </sheetViews>
  <sheetFormatPr defaultColWidth="9.140625" defaultRowHeight="12.75" x14ac:dyDescent="0.25"/>
  <cols>
    <col min="1" max="1" width="8.42578125" style="44" customWidth="1"/>
    <col min="2" max="2" width="54.85546875" style="6" bestFit="1" customWidth="1"/>
    <col min="3" max="5" width="10.85546875" style="6" hidden="1" customWidth="1"/>
    <col min="6" max="6" width="10.85546875" style="6" bestFit="1" customWidth="1"/>
    <col min="7" max="7" width="9.140625" style="6" hidden="1" customWidth="1"/>
    <col min="8" max="8" width="10.5703125" style="6" hidden="1" customWidth="1"/>
    <col min="9" max="9" width="9.140625" style="6" hidden="1" customWidth="1"/>
    <col min="10" max="10" width="10.5703125" style="6" customWidth="1"/>
    <col min="11" max="13" width="10" style="6" hidden="1" customWidth="1"/>
    <col min="14" max="14" width="10" style="6" bestFit="1" customWidth="1"/>
    <col min="15" max="17" width="14.140625" style="6" customWidth="1"/>
    <col min="18" max="252" width="9.140625" style="6"/>
    <col min="253" max="253" width="11.85546875" style="6" customWidth="1"/>
    <col min="254" max="254" width="67.85546875" style="6" customWidth="1"/>
    <col min="255" max="255" width="21.42578125" style="6" customWidth="1"/>
    <col min="256" max="16384" width="9.140625" style="6"/>
  </cols>
  <sheetData>
    <row r="1" spans="1:14" s="5" customFormat="1" ht="15.9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.75" customHeight="1" thickBot="1" x14ac:dyDescent="0.3">
      <c r="A2" s="202" t="s">
        <v>245</v>
      </c>
      <c r="B2" s="179" t="s">
        <v>246</v>
      </c>
      <c r="C2" s="852" t="s">
        <v>278</v>
      </c>
      <c r="D2" s="844"/>
      <c r="E2" s="844"/>
      <c r="F2" s="844"/>
      <c r="G2" s="844"/>
      <c r="H2" s="844"/>
      <c r="I2" s="844"/>
      <c r="J2" s="844"/>
      <c r="K2" s="844"/>
      <c r="L2" s="844"/>
      <c r="M2" s="844"/>
      <c r="N2" s="844"/>
    </row>
    <row r="3" spans="1:14" s="8" customFormat="1" ht="60.75" thickBot="1" x14ac:dyDescent="0.3">
      <c r="A3" s="7">
        <v>1</v>
      </c>
      <c r="B3" s="49">
        <v>2</v>
      </c>
      <c r="C3" s="188" t="s">
        <v>252</v>
      </c>
      <c r="D3" s="64" t="s">
        <v>1379</v>
      </c>
      <c r="E3" s="49" t="s">
        <v>724</v>
      </c>
      <c r="F3" s="49" t="s">
        <v>725</v>
      </c>
      <c r="G3" s="177" t="s">
        <v>253</v>
      </c>
      <c r="H3" s="64" t="s">
        <v>1379</v>
      </c>
      <c r="I3" s="49" t="s">
        <v>724</v>
      </c>
      <c r="J3" s="49" t="s">
        <v>725</v>
      </c>
      <c r="K3" s="178" t="s">
        <v>279</v>
      </c>
      <c r="L3" s="64" t="s">
        <v>1379</v>
      </c>
      <c r="M3" s="49" t="s">
        <v>724</v>
      </c>
      <c r="N3" s="49" t="s">
        <v>725</v>
      </c>
    </row>
    <row r="4" spans="1:14" s="8" customFormat="1" ht="23.25" customHeight="1" thickBot="1" x14ac:dyDescent="0.3">
      <c r="A4" s="9"/>
      <c r="B4" s="10" t="s">
        <v>160</v>
      </c>
      <c r="C4" s="845" t="s">
        <v>255</v>
      </c>
      <c r="D4" s="846"/>
      <c r="E4" s="846"/>
      <c r="F4" s="846"/>
      <c r="G4" s="846"/>
      <c r="H4" s="846"/>
      <c r="I4" s="846"/>
      <c r="J4" s="846"/>
      <c r="K4" s="851"/>
      <c r="L4" s="556"/>
      <c r="M4" s="556"/>
      <c r="N4" s="556"/>
    </row>
    <row r="5" spans="1:14" s="13" customFormat="1" ht="12" customHeight="1" thickBot="1" x14ac:dyDescent="0.3">
      <c r="A5" s="7" t="s">
        <v>6</v>
      </c>
      <c r="B5" s="180" t="s">
        <v>256</v>
      </c>
      <c r="C5" s="189">
        <f t="shared" ref="C5:M5" si="0">SUM(C6:C15)</f>
        <v>0</v>
      </c>
      <c r="D5" s="189">
        <v>0</v>
      </c>
      <c r="E5" s="189">
        <f t="shared" si="0"/>
        <v>0</v>
      </c>
      <c r="F5" s="189">
        <v>0</v>
      </c>
      <c r="G5" s="189">
        <f t="shared" si="0"/>
        <v>0</v>
      </c>
      <c r="H5" s="189">
        <f t="shared" si="0"/>
        <v>0</v>
      </c>
      <c r="I5" s="189">
        <f t="shared" si="0"/>
        <v>0</v>
      </c>
      <c r="J5" s="189">
        <f t="shared" si="0"/>
        <v>0</v>
      </c>
      <c r="K5" s="189">
        <f t="shared" si="0"/>
        <v>107000</v>
      </c>
      <c r="L5" s="189">
        <v>107000</v>
      </c>
      <c r="M5" s="189">
        <f t="shared" si="0"/>
        <v>0</v>
      </c>
      <c r="N5" s="189">
        <v>107000</v>
      </c>
    </row>
    <row r="6" spans="1:14" s="71" customFormat="1" ht="12" customHeight="1" x14ac:dyDescent="0.2">
      <c r="A6" s="14" t="s">
        <v>391</v>
      </c>
      <c r="B6" s="241" t="s">
        <v>46</v>
      </c>
      <c r="C6" s="244"/>
      <c r="D6" s="244">
        <v>0</v>
      </c>
      <c r="E6" s="244">
        <f>F6-D6</f>
        <v>0</v>
      </c>
      <c r="F6" s="244">
        <v>0</v>
      </c>
      <c r="G6" s="74"/>
      <c r="H6" s="74">
        <v>0</v>
      </c>
      <c r="I6" s="74">
        <f>J6-H6</f>
        <v>0</v>
      </c>
      <c r="J6" s="74">
        <v>0</v>
      </c>
      <c r="K6" s="74"/>
      <c r="L6" s="74">
        <v>0</v>
      </c>
      <c r="M6" s="74">
        <f>N6-L6</f>
        <v>0</v>
      </c>
      <c r="N6" s="74">
        <v>0</v>
      </c>
    </row>
    <row r="7" spans="1:14" s="71" customFormat="1" ht="12" customHeight="1" x14ac:dyDescent="0.2">
      <c r="A7" s="14" t="s">
        <v>392</v>
      </c>
      <c r="B7" s="242" t="s">
        <v>48</v>
      </c>
      <c r="C7" s="77"/>
      <c r="D7" s="77">
        <v>0</v>
      </c>
      <c r="E7" s="77">
        <f t="shared" ref="E7:E15" si="1">F7-D7</f>
        <v>0</v>
      </c>
      <c r="F7" s="77">
        <v>0</v>
      </c>
      <c r="G7" s="77"/>
      <c r="H7" s="77">
        <v>0</v>
      </c>
      <c r="I7" s="77">
        <f t="shared" ref="I7:I15" si="2">J7-H7</f>
        <v>0</v>
      </c>
      <c r="J7" s="77">
        <v>0</v>
      </c>
      <c r="K7" s="77">
        <v>84000</v>
      </c>
      <c r="L7" s="77">
        <v>84000</v>
      </c>
      <c r="M7" s="77">
        <f t="shared" ref="M7:M15" si="3">N7-L7</f>
        <v>0</v>
      </c>
      <c r="N7" s="77">
        <v>84000</v>
      </c>
    </row>
    <row r="8" spans="1:14" s="71" customFormat="1" ht="12" customHeight="1" x14ac:dyDescent="0.2">
      <c r="A8" s="14" t="s">
        <v>393</v>
      </c>
      <c r="B8" s="242" t="s">
        <v>50</v>
      </c>
      <c r="C8" s="77"/>
      <c r="D8" s="77">
        <v>0</v>
      </c>
      <c r="E8" s="77">
        <f t="shared" si="1"/>
        <v>0</v>
      </c>
      <c r="F8" s="77">
        <v>0</v>
      </c>
      <c r="G8" s="77"/>
      <c r="H8" s="77">
        <v>0</v>
      </c>
      <c r="I8" s="77">
        <f t="shared" si="2"/>
        <v>0</v>
      </c>
      <c r="J8" s="77">
        <v>0</v>
      </c>
      <c r="K8" s="77"/>
      <c r="L8" s="77">
        <v>0</v>
      </c>
      <c r="M8" s="77">
        <f t="shared" si="3"/>
        <v>0</v>
      </c>
      <c r="N8" s="77">
        <v>0</v>
      </c>
    </row>
    <row r="9" spans="1:14" s="71" customFormat="1" ht="12" customHeight="1" x14ac:dyDescent="0.2">
      <c r="A9" s="14" t="s">
        <v>394</v>
      </c>
      <c r="B9" s="242" t="s">
        <v>52</v>
      </c>
      <c r="C9" s="77"/>
      <c r="D9" s="77">
        <v>0</v>
      </c>
      <c r="E9" s="77">
        <f t="shared" si="1"/>
        <v>0</v>
      </c>
      <c r="F9" s="77">
        <v>0</v>
      </c>
      <c r="G9" s="77"/>
      <c r="H9" s="77">
        <v>0</v>
      </c>
      <c r="I9" s="77">
        <f t="shared" si="2"/>
        <v>0</v>
      </c>
      <c r="J9" s="77">
        <v>0</v>
      </c>
      <c r="K9" s="77"/>
      <c r="L9" s="77">
        <v>0</v>
      </c>
      <c r="M9" s="77">
        <f t="shared" si="3"/>
        <v>0</v>
      </c>
      <c r="N9" s="77">
        <v>0</v>
      </c>
    </row>
    <row r="10" spans="1:14" s="71" customFormat="1" ht="12" customHeight="1" x14ac:dyDescent="0.2">
      <c r="A10" s="14" t="s">
        <v>133</v>
      </c>
      <c r="B10" s="242" t="s">
        <v>54</v>
      </c>
      <c r="C10" s="77"/>
      <c r="D10" s="77">
        <v>0</v>
      </c>
      <c r="E10" s="77">
        <f t="shared" si="1"/>
        <v>0</v>
      </c>
      <c r="F10" s="77">
        <v>0</v>
      </c>
      <c r="G10" s="77"/>
      <c r="H10" s="77">
        <v>0</v>
      </c>
      <c r="I10" s="77">
        <f t="shared" si="2"/>
        <v>0</v>
      </c>
      <c r="J10" s="77">
        <v>0</v>
      </c>
      <c r="K10" s="77"/>
      <c r="L10" s="77">
        <v>0</v>
      </c>
      <c r="M10" s="77">
        <f t="shared" si="3"/>
        <v>0</v>
      </c>
      <c r="N10" s="77">
        <v>0</v>
      </c>
    </row>
    <row r="11" spans="1:14" s="71" customFormat="1" ht="12" customHeight="1" x14ac:dyDescent="0.2">
      <c r="A11" s="14" t="s">
        <v>395</v>
      </c>
      <c r="B11" s="242" t="s">
        <v>56</v>
      </c>
      <c r="C11" s="77"/>
      <c r="D11" s="77">
        <v>0</v>
      </c>
      <c r="E11" s="77">
        <f t="shared" si="1"/>
        <v>0</v>
      </c>
      <c r="F11" s="77">
        <v>0</v>
      </c>
      <c r="G11" s="77"/>
      <c r="H11" s="77">
        <v>0</v>
      </c>
      <c r="I11" s="77">
        <f t="shared" si="2"/>
        <v>0</v>
      </c>
      <c r="J11" s="77">
        <v>0</v>
      </c>
      <c r="K11" s="77">
        <v>23000</v>
      </c>
      <c r="L11" s="77">
        <v>23000</v>
      </c>
      <c r="M11" s="77">
        <f t="shared" si="3"/>
        <v>0</v>
      </c>
      <c r="N11" s="77">
        <v>23000</v>
      </c>
    </row>
    <row r="12" spans="1:14" s="71" customFormat="1" ht="12" customHeight="1" x14ac:dyDescent="0.2">
      <c r="A12" s="14" t="s">
        <v>396</v>
      </c>
      <c r="B12" s="242" t="s">
        <v>58</v>
      </c>
      <c r="C12" s="245"/>
      <c r="D12" s="245">
        <v>0</v>
      </c>
      <c r="E12" s="245">
        <f t="shared" si="1"/>
        <v>0</v>
      </c>
      <c r="F12" s="245">
        <v>0</v>
      </c>
      <c r="G12" s="77"/>
      <c r="H12" s="77">
        <v>0</v>
      </c>
      <c r="I12" s="77">
        <f t="shared" si="2"/>
        <v>0</v>
      </c>
      <c r="J12" s="77">
        <v>0</v>
      </c>
      <c r="K12" s="77"/>
      <c r="L12" s="77">
        <v>0</v>
      </c>
      <c r="M12" s="77">
        <f t="shared" si="3"/>
        <v>0</v>
      </c>
      <c r="N12" s="77">
        <v>0</v>
      </c>
    </row>
    <row r="13" spans="1:14" s="71" customFormat="1" ht="12" customHeight="1" x14ac:dyDescent="0.2">
      <c r="A13" s="14" t="s">
        <v>397</v>
      </c>
      <c r="B13" s="242" t="s">
        <v>60</v>
      </c>
      <c r="C13" s="245"/>
      <c r="D13" s="245">
        <v>0</v>
      </c>
      <c r="E13" s="245">
        <f t="shared" si="1"/>
        <v>0</v>
      </c>
      <c r="F13" s="245">
        <v>0</v>
      </c>
      <c r="G13" s="77"/>
      <c r="H13" s="77">
        <v>0</v>
      </c>
      <c r="I13" s="77">
        <f t="shared" si="2"/>
        <v>0</v>
      </c>
      <c r="J13" s="77">
        <v>0</v>
      </c>
      <c r="K13" s="77"/>
      <c r="L13" s="77">
        <v>0</v>
      </c>
      <c r="M13" s="77">
        <f t="shared" si="3"/>
        <v>0</v>
      </c>
      <c r="N13" s="77">
        <v>0</v>
      </c>
    </row>
    <row r="14" spans="1:14" s="71" customFormat="1" ht="12" customHeight="1" x14ac:dyDescent="0.2">
      <c r="A14" s="14" t="s">
        <v>398</v>
      </c>
      <c r="B14" s="242" t="s">
        <v>62</v>
      </c>
      <c r="C14" s="246"/>
      <c r="D14" s="246">
        <v>0</v>
      </c>
      <c r="E14" s="246">
        <f t="shared" si="1"/>
        <v>0</v>
      </c>
      <c r="F14" s="246">
        <v>0</v>
      </c>
      <c r="G14" s="83"/>
      <c r="H14" s="83">
        <v>0</v>
      </c>
      <c r="I14" s="83">
        <f t="shared" si="2"/>
        <v>0</v>
      </c>
      <c r="J14" s="83">
        <v>0</v>
      </c>
      <c r="K14" s="83"/>
      <c r="L14" s="83">
        <v>0</v>
      </c>
      <c r="M14" s="83">
        <f t="shared" si="3"/>
        <v>0</v>
      </c>
      <c r="N14" s="83">
        <v>0</v>
      </c>
    </row>
    <row r="15" spans="1:14" s="71" customFormat="1" ht="12" customHeight="1" thickBot="1" x14ac:dyDescent="0.25">
      <c r="A15" s="14" t="s">
        <v>399</v>
      </c>
      <c r="B15" s="243" t="s">
        <v>64</v>
      </c>
      <c r="C15" s="247"/>
      <c r="D15" s="247">
        <v>0</v>
      </c>
      <c r="E15" s="247">
        <f t="shared" si="1"/>
        <v>0</v>
      </c>
      <c r="F15" s="247">
        <v>0</v>
      </c>
      <c r="G15" s="84"/>
      <c r="H15" s="84">
        <v>0</v>
      </c>
      <c r="I15" s="84">
        <f t="shared" si="2"/>
        <v>0</v>
      </c>
      <c r="J15" s="84">
        <v>0</v>
      </c>
      <c r="K15" s="84"/>
      <c r="L15" s="84">
        <v>0</v>
      </c>
      <c r="M15" s="84">
        <f t="shared" si="3"/>
        <v>0</v>
      </c>
      <c r="N15" s="84">
        <v>0</v>
      </c>
    </row>
    <row r="16" spans="1:14" s="13" customFormat="1" ht="12" customHeight="1" thickBot="1" x14ac:dyDescent="0.3">
      <c r="A16" s="7" t="s">
        <v>17</v>
      </c>
      <c r="B16" s="180" t="s">
        <v>502</v>
      </c>
      <c r="C16" s="189">
        <f t="shared" ref="C16:M16" si="4">SUM(C17:C21)</f>
        <v>5267000</v>
      </c>
      <c r="D16" s="189">
        <v>5267000</v>
      </c>
      <c r="E16" s="189">
        <f t="shared" si="4"/>
        <v>0</v>
      </c>
      <c r="F16" s="189">
        <v>5267000</v>
      </c>
      <c r="G16" s="189">
        <f t="shared" si="4"/>
        <v>0</v>
      </c>
      <c r="H16" s="189">
        <f t="shared" si="4"/>
        <v>0</v>
      </c>
      <c r="I16" s="189">
        <f t="shared" si="4"/>
        <v>11982173</v>
      </c>
      <c r="J16" s="189">
        <f t="shared" si="4"/>
        <v>11982173</v>
      </c>
      <c r="K16" s="189">
        <f t="shared" si="4"/>
        <v>0</v>
      </c>
      <c r="L16" s="189">
        <v>7295737</v>
      </c>
      <c r="M16" s="189">
        <f t="shared" si="4"/>
        <v>0</v>
      </c>
      <c r="N16" s="189">
        <v>7295737</v>
      </c>
    </row>
    <row r="17" spans="1:14" s="17" customFormat="1" ht="12" customHeight="1" x14ac:dyDescent="0.2">
      <c r="A17" s="14" t="s">
        <v>400</v>
      </c>
      <c r="B17" s="73" t="s">
        <v>20</v>
      </c>
      <c r="C17" s="190"/>
      <c r="D17" s="190">
        <v>0</v>
      </c>
      <c r="E17" s="190">
        <f t="shared" ref="E17:E21" si="5">F17-D17</f>
        <v>0</v>
      </c>
      <c r="F17" s="190">
        <v>0</v>
      </c>
      <c r="G17" s="16"/>
      <c r="H17" s="16">
        <v>0</v>
      </c>
      <c r="I17" s="16">
        <f t="shared" ref="I17:I21" si="6">J17-H17</f>
        <v>0</v>
      </c>
      <c r="J17" s="16">
        <v>0</v>
      </c>
      <c r="K17" s="16"/>
      <c r="L17" s="16">
        <v>0</v>
      </c>
      <c r="M17" s="16">
        <f t="shared" ref="M17:M21" si="7">N17-L17</f>
        <v>0</v>
      </c>
      <c r="N17" s="16">
        <v>0</v>
      </c>
    </row>
    <row r="18" spans="1:14" s="17" customFormat="1" ht="12" customHeight="1" x14ac:dyDescent="0.2">
      <c r="A18" s="14" t="s">
        <v>401</v>
      </c>
      <c r="B18" s="76" t="s">
        <v>22</v>
      </c>
      <c r="C18" s="190"/>
      <c r="D18" s="190">
        <v>0</v>
      </c>
      <c r="E18" s="190">
        <f t="shared" si="5"/>
        <v>0</v>
      </c>
      <c r="F18" s="190">
        <v>0</v>
      </c>
      <c r="G18" s="16"/>
      <c r="H18" s="16">
        <v>0</v>
      </c>
      <c r="I18" s="16">
        <f t="shared" si="6"/>
        <v>0</v>
      </c>
      <c r="J18" s="16">
        <v>0</v>
      </c>
      <c r="K18" s="16"/>
      <c r="L18" s="16">
        <v>0</v>
      </c>
      <c r="M18" s="16">
        <f t="shared" si="7"/>
        <v>0</v>
      </c>
      <c r="N18" s="16">
        <v>0</v>
      </c>
    </row>
    <row r="19" spans="1:14" s="17" customFormat="1" ht="12" customHeight="1" x14ac:dyDescent="0.2">
      <c r="A19" s="14" t="s">
        <v>402</v>
      </c>
      <c r="B19" s="76" t="s">
        <v>24</v>
      </c>
      <c r="C19" s="190"/>
      <c r="D19" s="190">
        <v>0</v>
      </c>
      <c r="E19" s="190">
        <f t="shared" si="5"/>
        <v>0</v>
      </c>
      <c r="F19" s="190">
        <v>0</v>
      </c>
      <c r="G19" s="16"/>
      <c r="H19" s="16">
        <v>0</v>
      </c>
      <c r="I19" s="16">
        <f t="shared" si="6"/>
        <v>0</v>
      </c>
      <c r="J19" s="16">
        <v>0</v>
      </c>
      <c r="K19" s="16"/>
      <c r="L19" s="16">
        <v>0</v>
      </c>
      <c r="M19" s="16">
        <f t="shared" si="7"/>
        <v>0</v>
      </c>
      <c r="N19" s="16">
        <v>0</v>
      </c>
    </row>
    <row r="20" spans="1:14" s="17" customFormat="1" ht="12" customHeight="1" x14ac:dyDescent="0.2">
      <c r="A20" s="14" t="s">
        <v>403</v>
      </c>
      <c r="B20" s="76" t="s">
        <v>26</v>
      </c>
      <c r="C20" s="190"/>
      <c r="D20" s="190">
        <v>0</v>
      </c>
      <c r="E20" s="190">
        <f t="shared" si="5"/>
        <v>0</v>
      </c>
      <c r="F20" s="190">
        <v>0</v>
      </c>
      <c r="G20" s="16"/>
      <c r="H20" s="16">
        <v>0</v>
      </c>
      <c r="I20" s="16">
        <f t="shared" si="6"/>
        <v>0</v>
      </c>
      <c r="J20" s="16">
        <v>0</v>
      </c>
      <c r="K20" s="16"/>
      <c r="L20" s="16">
        <v>0</v>
      </c>
      <c r="M20" s="16">
        <f t="shared" si="7"/>
        <v>0</v>
      </c>
      <c r="N20" s="16">
        <v>0</v>
      </c>
    </row>
    <row r="21" spans="1:14" s="17" customFormat="1" ht="12" customHeight="1" thickBot="1" x14ac:dyDescent="0.3">
      <c r="A21" s="14" t="s">
        <v>404</v>
      </c>
      <c r="B21" s="182" t="s">
        <v>258</v>
      </c>
      <c r="C21" s="190">
        <v>5267000</v>
      </c>
      <c r="D21" s="190">
        <v>5267000</v>
      </c>
      <c r="E21" s="190">
        <f t="shared" si="5"/>
        <v>0</v>
      </c>
      <c r="F21" s="190">
        <v>5267000</v>
      </c>
      <c r="G21" s="16"/>
      <c r="H21" s="16">
        <v>0</v>
      </c>
      <c r="I21" s="16">
        <f t="shared" si="6"/>
        <v>11982173</v>
      </c>
      <c r="J21" s="16">
        <v>11982173</v>
      </c>
      <c r="K21" s="16"/>
      <c r="L21" s="16">
        <v>7295737</v>
      </c>
      <c r="M21" s="16">
        <f t="shared" si="7"/>
        <v>0</v>
      </c>
      <c r="N21" s="16">
        <v>7295737</v>
      </c>
    </row>
    <row r="22" spans="1:14" s="17" customFormat="1" ht="12" customHeight="1" thickBot="1" x14ac:dyDescent="0.3">
      <c r="A22" s="19" t="s">
        <v>29</v>
      </c>
      <c r="B22" s="183" t="s">
        <v>167</v>
      </c>
      <c r="C22" s="191"/>
      <c r="D22" s="191">
        <v>0</v>
      </c>
      <c r="E22" s="191">
        <f>F22-D22</f>
        <v>0</v>
      </c>
      <c r="F22" s="191">
        <v>0</v>
      </c>
      <c r="G22" s="21"/>
      <c r="H22" s="21">
        <v>0</v>
      </c>
      <c r="I22" s="21">
        <f>J22-H22</f>
        <v>0</v>
      </c>
      <c r="J22" s="21">
        <v>0</v>
      </c>
      <c r="K22" s="21"/>
      <c r="L22" s="21">
        <v>0</v>
      </c>
      <c r="M22" s="21">
        <f>N22-L22</f>
        <v>0</v>
      </c>
      <c r="N22" s="21">
        <v>0</v>
      </c>
    </row>
    <row r="23" spans="1:14" s="17" customFormat="1" ht="12" customHeight="1" thickBot="1" x14ac:dyDescent="0.3">
      <c r="A23" s="19" t="s">
        <v>141</v>
      </c>
      <c r="B23" s="183" t="s">
        <v>503</v>
      </c>
      <c r="C23" s="189">
        <f t="shared" ref="C23:M23" si="8">+C24+C28</f>
        <v>0</v>
      </c>
      <c r="D23" s="189">
        <v>0</v>
      </c>
      <c r="E23" s="189">
        <f t="shared" si="8"/>
        <v>0</v>
      </c>
      <c r="F23" s="189">
        <v>0</v>
      </c>
      <c r="G23" s="189">
        <f t="shared" si="8"/>
        <v>0</v>
      </c>
      <c r="H23" s="189">
        <f t="shared" si="8"/>
        <v>0</v>
      </c>
      <c r="I23" s="189">
        <f t="shared" si="8"/>
        <v>0</v>
      </c>
      <c r="J23" s="189">
        <f t="shared" si="8"/>
        <v>0</v>
      </c>
      <c r="K23" s="189">
        <f t="shared" si="8"/>
        <v>0</v>
      </c>
      <c r="L23" s="189">
        <v>0</v>
      </c>
      <c r="M23" s="189">
        <f t="shared" si="8"/>
        <v>0</v>
      </c>
      <c r="N23" s="189">
        <v>0</v>
      </c>
    </row>
    <row r="24" spans="1:14" s="17" customFormat="1" ht="12" customHeight="1" x14ac:dyDescent="0.2">
      <c r="A24" s="22" t="s">
        <v>405</v>
      </c>
      <c r="B24" s="73" t="s">
        <v>32</v>
      </c>
      <c r="C24" s="192"/>
      <c r="D24" s="192">
        <v>0</v>
      </c>
      <c r="E24" s="192">
        <f t="shared" ref="E24:E28" si="9">F24-D24</f>
        <v>0</v>
      </c>
      <c r="F24" s="192">
        <v>0</v>
      </c>
      <c r="G24" s="192"/>
      <c r="H24" s="192">
        <v>0</v>
      </c>
      <c r="I24" s="192">
        <f t="shared" ref="I24:I28" si="10">J24-H24</f>
        <v>0</v>
      </c>
      <c r="J24" s="192">
        <v>0</v>
      </c>
      <c r="K24" s="192"/>
      <c r="L24" s="192">
        <v>0</v>
      </c>
      <c r="M24" s="192">
        <f t="shared" ref="M24:M28" si="11">N24-L24</f>
        <v>0</v>
      </c>
      <c r="N24" s="192">
        <v>0</v>
      </c>
    </row>
    <row r="25" spans="1:14" s="17" customFormat="1" ht="12" customHeight="1" x14ac:dyDescent="0.2">
      <c r="A25" s="22" t="s">
        <v>406</v>
      </c>
      <c r="B25" s="76" t="s">
        <v>34</v>
      </c>
      <c r="C25" s="192"/>
      <c r="D25" s="192">
        <v>0</v>
      </c>
      <c r="E25" s="192">
        <f t="shared" si="9"/>
        <v>0</v>
      </c>
      <c r="F25" s="192">
        <v>0</v>
      </c>
      <c r="G25" s="192"/>
      <c r="H25" s="192">
        <v>0</v>
      </c>
      <c r="I25" s="192">
        <f t="shared" si="10"/>
        <v>0</v>
      </c>
      <c r="J25" s="192">
        <v>0</v>
      </c>
      <c r="K25" s="192"/>
      <c r="L25" s="192">
        <v>0</v>
      </c>
      <c r="M25" s="192">
        <f t="shared" si="11"/>
        <v>0</v>
      </c>
      <c r="N25" s="192">
        <v>0</v>
      </c>
    </row>
    <row r="26" spans="1:14" s="17" customFormat="1" ht="12" customHeight="1" x14ac:dyDescent="0.2">
      <c r="A26" s="22" t="s">
        <v>407</v>
      </c>
      <c r="B26" s="76" t="s">
        <v>36</v>
      </c>
      <c r="C26" s="192"/>
      <c r="D26" s="192">
        <v>0</v>
      </c>
      <c r="E26" s="192">
        <f t="shared" si="9"/>
        <v>0</v>
      </c>
      <c r="F26" s="192">
        <v>0</v>
      </c>
      <c r="G26" s="192"/>
      <c r="H26" s="192">
        <v>0</v>
      </c>
      <c r="I26" s="192">
        <f t="shared" si="10"/>
        <v>0</v>
      </c>
      <c r="J26" s="192">
        <v>0</v>
      </c>
      <c r="K26" s="192"/>
      <c r="L26" s="192">
        <v>0</v>
      </c>
      <c r="M26" s="192">
        <f t="shared" si="11"/>
        <v>0</v>
      </c>
      <c r="N26" s="192">
        <v>0</v>
      </c>
    </row>
    <row r="27" spans="1:14" s="17" customFormat="1" ht="12" customHeight="1" x14ac:dyDescent="0.2">
      <c r="A27" s="22" t="s">
        <v>408</v>
      </c>
      <c r="B27" s="76" t="s">
        <v>38</v>
      </c>
      <c r="C27" s="192"/>
      <c r="D27" s="192">
        <v>0</v>
      </c>
      <c r="E27" s="192">
        <f t="shared" si="9"/>
        <v>0</v>
      </c>
      <c r="F27" s="192">
        <v>0</v>
      </c>
      <c r="G27" s="192"/>
      <c r="H27" s="192">
        <v>0</v>
      </c>
      <c r="I27" s="192">
        <f t="shared" si="10"/>
        <v>0</v>
      </c>
      <c r="J27" s="192">
        <v>0</v>
      </c>
      <c r="K27" s="192"/>
      <c r="L27" s="192">
        <v>0</v>
      </c>
      <c r="M27" s="192">
        <f t="shared" si="11"/>
        <v>0</v>
      </c>
      <c r="N27" s="192">
        <v>0</v>
      </c>
    </row>
    <row r="28" spans="1:14" s="17" customFormat="1" ht="12" customHeight="1" thickBot="1" x14ac:dyDescent="0.3">
      <c r="A28" s="22" t="s">
        <v>409</v>
      </c>
      <c r="B28" s="185" t="s">
        <v>260</v>
      </c>
      <c r="C28" s="192"/>
      <c r="D28" s="192">
        <v>0</v>
      </c>
      <c r="E28" s="192">
        <f t="shared" si="9"/>
        <v>0</v>
      </c>
      <c r="F28" s="192">
        <v>0</v>
      </c>
      <c r="G28" s="192"/>
      <c r="H28" s="192">
        <v>0</v>
      </c>
      <c r="I28" s="192">
        <f t="shared" si="10"/>
        <v>0</v>
      </c>
      <c r="J28" s="192">
        <v>0</v>
      </c>
      <c r="K28" s="192"/>
      <c r="L28" s="192">
        <v>0</v>
      </c>
      <c r="M28" s="192">
        <f t="shared" si="11"/>
        <v>0</v>
      </c>
      <c r="N28" s="192">
        <v>0</v>
      </c>
    </row>
    <row r="29" spans="1:14" s="17" customFormat="1" ht="12" customHeight="1" thickBot="1" x14ac:dyDescent="0.3">
      <c r="A29" s="19" t="s">
        <v>43</v>
      </c>
      <c r="B29" s="183" t="s">
        <v>261</v>
      </c>
      <c r="C29" s="189">
        <f t="shared" ref="C29:M29" si="12">+C30+C31+C32</f>
        <v>0</v>
      </c>
      <c r="D29" s="189">
        <v>0</v>
      </c>
      <c r="E29" s="189">
        <f t="shared" si="12"/>
        <v>0</v>
      </c>
      <c r="F29" s="189">
        <v>0</v>
      </c>
      <c r="G29" s="189">
        <f t="shared" si="12"/>
        <v>0</v>
      </c>
      <c r="H29" s="189">
        <f t="shared" si="12"/>
        <v>0</v>
      </c>
      <c r="I29" s="189">
        <f t="shared" si="12"/>
        <v>0</v>
      </c>
      <c r="J29" s="189">
        <f t="shared" si="12"/>
        <v>0</v>
      </c>
      <c r="K29" s="189">
        <f t="shared" si="12"/>
        <v>0</v>
      </c>
      <c r="L29" s="189">
        <v>0</v>
      </c>
      <c r="M29" s="189">
        <f t="shared" si="12"/>
        <v>0</v>
      </c>
      <c r="N29" s="189">
        <v>0</v>
      </c>
    </row>
    <row r="30" spans="1:14" s="17" customFormat="1" ht="12" customHeight="1" x14ac:dyDescent="0.25">
      <c r="A30" s="22" t="s">
        <v>45</v>
      </c>
      <c r="B30" s="184" t="s">
        <v>68</v>
      </c>
      <c r="C30" s="192"/>
      <c r="D30" s="192">
        <v>0</v>
      </c>
      <c r="E30" s="192">
        <f t="shared" ref="E30:E39" si="13">F30-D30</f>
        <v>0</v>
      </c>
      <c r="F30" s="192">
        <v>0</v>
      </c>
      <c r="G30" s="24"/>
      <c r="H30" s="24">
        <v>0</v>
      </c>
      <c r="I30" s="24">
        <f t="shared" ref="I30:I39" si="14">J30-H30</f>
        <v>0</v>
      </c>
      <c r="J30" s="24">
        <v>0</v>
      </c>
      <c r="K30" s="24"/>
      <c r="L30" s="24">
        <v>0</v>
      </c>
      <c r="M30" s="24">
        <f t="shared" ref="M30:M39" si="15">N30-L30</f>
        <v>0</v>
      </c>
      <c r="N30" s="24">
        <v>0</v>
      </c>
    </row>
    <row r="31" spans="1:14" s="17" customFormat="1" ht="12" customHeight="1" x14ac:dyDescent="0.25">
      <c r="A31" s="22" t="s">
        <v>47</v>
      </c>
      <c r="B31" s="185" t="s">
        <v>70</v>
      </c>
      <c r="C31" s="193"/>
      <c r="D31" s="193">
        <v>0</v>
      </c>
      <c r="E31" s="193">
        <f t="shared" si="13"/>
        <v>0</v>
      </c>
      <c r="F31" s="193">
        <v>0</v>
      </c>
      <c r="G31" s="26"/>
      <c r="H31" s="26">
        <v>0</v>
      </c>
      <c r="I31" s="26">
        <f t="shared" si="14"/>
        <v>0</v>
      </c>
      <c r="J31" s="26">
        <v>0</v>
      </c>
      <c r="K31" s="26"/>
      <c r="L31" s="26">
        <v>0</v>
      </c>
      <c r="M31" s="26">
        <f t="shared" si="15"/>
        <v>0</v>
      </c>
      <c r="N31" s="26">
        <v>0</v>
      </c>
    </row>
    <row r="32" spans="1:14" s="17" customFormat="1" ht="12" customHeight="1" thickBot="1" x14ac:dyDescent="0.3">
      <c r="A32" s="14" t="s">
        <v>49</v>
      </c>
      <c r="B32" s="186" t="s">
        <v>72</v>
      </c>
      <c r="C32" s="194"/>
      <c r="D32" s="194">
        <v>0</v>
      </c>
      <c r="E32" s="194">
        <f t="shared" si="13"/>
        <v>0</v>
      </c>
      <c r="F32" s="194">
        <v>0</v>
      </c>
      <c r="G32" s="27"/>
      <c r="H32" s="27">
        <v>0</v>
      </c>
      <c r="I32" s="27">
        <f t="shared" si="14"/>
        <v>0</v>
      </c>
      <c r="J32" s="27">
        <v>0</v>
      </c>
      <c r="K32" s="27"/>
      <c r="L32" s="27">
        <v>0</v>
      </c>
      <c r="M32" s="27">
        <f t="shared" si="15"/>
        <v>0</v>
      </c>
      <c r="N32" s="27">
        <v>0</v>
      </c>
    </row>
    <row r="33" spans="1:17" s="13" customFormat="1" ht="12" customHeight="1" thickBot="1" x14ac:dyDescent="0.3">
      <c r="A33" s="19" t="s">
        <v>65</v>
      </c>
      <c r="B33" s="183" t="s">
        <v>168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</row>
    <row r="34" spans="1:17" s="71" customFormat="1" ht="22.5" x14ac:dyDescent="0.2">
      <c r="A34" s="22" t="s">
        <v>411</v>
      </c>
      <c r="B34" s="241" t="s">
        <v>565</v>
      </c>
      <c r="C34" s="248"/>
      <c r="D34" s="248">
        <v>0</v>
      </c>
      <c r="E34" s="248">
        <f t="shared" si="13"/>
        <v>0</v>
      </c>
      <c r="F34" s="248">
        <v>0</v>
      </c>
      <c r="G34" s="74"/>
      <c r="H34" s="74">
        <v>0</v>
      </c>
      <c r="I34" s="74">
        <f t="shared" si="14"/>
        <v>0</v>
      </c>
      <c r="J34" s="74">
        <v>0</v>
      </c>
      <c r="K34" s="74"/>
      <c r="L34" s="74">
        <v>0</v>
      </c>
      <c r="M34" s="74">
        <f t="shared" si="15"/>
        <v>0</v>
      </c>
      <c r="N34" s="74">
        <v>0</v>
      </c>
    </row>
    <row r="35" spans="1:17" s="71" customFormat="1" ht="12" customHeight="1" x14ac:dyDescent="0.2">
      <c r="A35" s="22" t="s">
        <v>412</v>
      </c>
      <c r="B35" s="242" t="s">
        <v>599</v>
      </c>
      <c r="C35" s="245"/>
      <c r="D35" s="245">
        <v>0</v>
      </c>
      <c r="E35" s="245">
        <f t="shared" si="13"/>
        <v>0</v>
      </c>
      <c r="F35" s="245">
        <v>0</v>
      </c>
      <c r="G35" s="77"/>
      <c r="H35" s="77">
        <v>0</v>
      </c>
      <c r="I35" s="77">
        <f t="shared" si="14"/>
        <v>0</v>
      </c>
      <c r="J35" s="77">
        <v>0</v>
      </c>
      <c r="K35" s="77"/>
      <c r="L35" s="77">
        <v>0</v>
      </c>
      <c r="M35" s="77">
        <f t="shared" si="15"/>
        <v>0</v>
      </c>
      <c r="N35" s="77">
        <v>0</v>
      </c>
    </row>
    <row r="36" spans="1:17" s="71" customFormat="1" ht="22.5" x14ac:dyDescent="0.2">
      <c r="A36" s="22" t="s">
        <v>413</v>
      </c>
      <c r="B36" s="242" t="s">
        <v>594</v>
      </c>
      <c r="C36" s="245"/>
      <c r="D36" s="245">
        <v>0</v>
      </c>
      <c r="E36" s="245">
        <f t="shared" si="13"/>
        <v>0</v>
      </c>
      <c r="F36" s="245">
        <v>0</v>
      </c>
      <c r="G36" s="77"/>
      <c r="H36" s="77">
        <v>0</v>
      </c>
      <c r="I36" s="77">
        <f t="shared" si="14"/>
        <v>0</v>
      </c>
      <c r="J36" s="77">
        <v>0</v>
      </c>
      <c r="K36" s="77"/>
      <c r="L36" s="77">
        <v>0</v>
      </c>
      <c r="M36" s="77">
        <f t="shared" si="15"/>
        <v>0</v>
      </c>
      <c r="N36" s="77">
        <v>0</v>
      </c>
    </row>
    <row r="37" spans="1:17" s="71" customFormat="1" ht="22.5" x14ac:dyDescent="0.2">
      <c r="A37" s="22"/>
      <c r="B37" s="243" t="s">
        <v>573</v>
      </c>
      <c r="C37" s="261"/>
      <c r="D37" s="261">
        <v>0</v>
      </c>
      <c r="E37" s="261">
        <f t="shared" si="13"/>
        <v>0</v>
      </c>
      <c r="F37" s="261">
        <v>0</v>
      </c>
      <c r="G37" s="81"/>
      <c r="H37" s="81">
        <v>0</v>
      </c>
      <c r="I37" s="81">
        <f t="shared" si="14"/>
        <v>0</v>
      </c>
      <c r="J37" s="81">
        <v>0</v>
      </c>
      <c r="K37" s="81"/>
      <c r="L37" s="81">
        <v>0</v>
      </c>
      <c r="M37" s="81">
        <f t="shared" si="15"/>
        <v>0</v>
      </c>
      <c r="N37" s="81">
        <v>0</v>
      </c>
    </row>
    <row r="38" spans="1:17" s="71" customFormat="1" ht="13.5" thickBot="1" x14ac:dyDescent="0.25">
      <c r="A38" s="22" t="s">
        <v>414</v>
      </c>
      <c r="B38" s="243" t="s">
        <v>574</v>
      </c>
      <c r="C38" s="249"/>
      <c r="D38" s="249">
        <v>0</v>
      </c>
      <c r="E38" s="249">
        <f t="shared" si="13"/>
        <v>0</v>
      </c>
      <c r="F38" s="249">
        <v>0</v>
      </c>
      <c r="G38" s="81"/>
      <c r="H38" s="81">
        <v>0</v>
      </c>
      <c r="I38" s="81">
        <f t="shared" si="14"/>
        <v>0</v>
      </c>
      <c r="J38" s="81">
        <v>0</v>
      </c>
      <c r="K38" s="81"/>
      <c r="L38" s="81">
        <v>0</v>
      </c>
      <c r="M38" s="81">
        <f t="shared" si="15"/>
        <v>0</v>
      </c>
      <c r="N38" s="81">
        <v>0</v>
      </c>
    </row>
    <row r="39" spans="1:17" s="13" customFormat="1" ht="12" customHeight="1" thickBot="1" x14ac:dyDescent="0.3">
      <c r="A39" s="19" t="s">
        <v>148</v>
      </c>
      <c r="B39" s="183" t="s">
        <v>262</v>
      </c>
      <c r="C39" s="191"/>
      <c r="D39" s="191">
        <v>0</v>
      </c>
      <c r="E39" s="191">
        <f t="shared" si="13"/>
        <v>0</v>
      </c>
      <c r="F39" s="191">
        <v>0</v>
      </c>
      <c r="G39" s="29"/>
      <c r="H39" s="29">
        <v>0</v>
      </c>
      <c r="I39" s="29">
        <f t="shared" si="14"/>
        <v>0</v>
      </c>
      <c r="J39" s="29">
        <v>0</v>
      </c>
      <c r="K39" s="29"/>
      <c r="L39" s="29">
        <v>0</v>
      </c>
      <c r="M39" s="29">
        <f t="shared" si="15"/>
        <v>0</v>
      </c>
      <c r="N39" s="29">
        <v>0</v>
      </c>
    </row>
    <row r="40" spans="1:17" s="13" customFormat="1" ht="12" customHeight="1" thickBot="1" x14ac:dyDescent="0.3">
      <c r="A40" s="7" t="s">
        <v>83</v>
      </c>
      <c r="B40" s="183" t="s">
        <v>263</v>
      </c>
      <c r="C40" s="189">
        <f t="shared" ref="C40:N40" si="16">+C5+C16+C22+C23+C29+C33+C39</f>
        <v>5267000</v>
      </c>
      <c r="D40" s="189">
        <f t="shared" si="16"/>
        <v>5267000</v>
      </c>
      <c r="E40" s="189">
        <f t="shared" si="16"/>
        <v>0</v>
      </c>
      <c r="F40" s="189">
        <f t="shared" si="16"/>
        <v>5267000</v>
      </c>
      <c r="G40" s="189">
        <f t="shared" si="16"/>
        <v>0</v>
      </c>
      <c r="H40" s="189">
        <f t="shared" si="16"/>
        <v>0</v>
      </c>
      <c r="I40" s="189">
        <f t="shared" si="16"/>
        <v>11982173</v>
      </c>
      <c r="J40" s="189">
        <f t="shared" si="16"/>
        <v>11982173</v>
      </c>
      <c r="K40" s="189">
        <f t="shared" si="16"/>
        <v>107000</v>
      </c>
      <c r="L40" s="189">
        <f t="shared" si="16"/>
        <v>7402737</v>
      </c>
      <c r="M40" s="189">
        <f t="shared" si="16"/>
        <v>0</v>
      </c>
      <c r="N40" s="189">
        <f t="shared" si="16"/>
        <v>7402737</v>
      </c>
    </row>
    <row r="41" spans="1:17" s="13" customFormat="1" ht="12" customHeight="1" thickBot="1" x14ac:dyDescent="0.3">
      <c r="A41" s="31" t="s">
        <v>85</v>
      </c>
      <c r="B41" s="183" t="s">
        <v>264</v>
      </c>
      <c r="C41" s="189">
        <f t="shared" ref="C41:N41" si="17">+C42+C43+C44</f>
        <v>178809000</v>
      </c>
      <c r="D41" s="189">
        <f t="shared" si="17"/>
        <v>170692917</v>
      </c>
      <c r="E41" s="189">
        <f t="shared" si="17"/>
        <v>88911</v>
      </c>
      <c r="F41" s="189">
        <f t="shared" si="17"/>
        <v>170781828</v>
      </c>
      <c r="G41" s="189">
        <f t="shared" si="17"/>
        <v>4481000</v>
      </c>
      <c r="H41" s="189">
        <f t="shared" si="17"/>
        <v>4495030</v>
      </c>
      <c r="I41" s="189">
        <f t="shared" si="17"/>
        <v>0</v>
      </c>
      <c r="J41" s="189">
        <f t="shared" si="17"/>
        <v>4495030</v>
      </c>
      <c r="K41" s="189">
        <f t="shared" si="17"/>
        <v>72582000</v>
      </c>
      <c r="L41" s="189">
        <f t="shared" si="17"/>
        <v>72987652</v>
      </c>
      <c r="M41" s="189">
        <f t="shared" si="17"/>
        <v>80300</v>
      </c>
      <c r="N41" s="189">
        <f t="shared" si="17"/>
        <v>73067952</v>
      </c>
    </row>
    <row r="42" spans="1:17" s="13" customFormat="1" ht="12" customHeight="1" x14ac:dyDescent="0.25">
      <c r="A42" s="22" t="s">
        <v>265</v>
      </c>
      <c r="B42" s="184" t="s">
        <v>221</v>
      </c>
      <c r="C42" s="192">
        <v>584748</v>
      </c>
      <c r="D42" s="192">
        <v>584748</v>
      </c>
      <c r="E42" s="192">
        <f t="shared" ref="E42:E43" si="18">F42-D42</f>
        <v>0</v>
      </c>
      <c r="F42" s="192">
        <v>584748</v>
      </c>
      <c r="G42" s="24"/>
      <c r="H42" s="24">
        <v>0</v>
      </c>
      <c r="I42" s="24">
        <f t="shared" ref="I42:I43" si="19">J42-H42</f>
        <v>0</v>
      </c>
      <c r="J42" s="24">
        <v>0</v>
      </c>
      <c r="K42" s="24"/>
      <c r="L42" s="24">
        <v>0</v>
      </c>
      <c r="M42" s="24">
        <f t="shared" ref="M42:M43" si="20">N42-L42</f>
        <v>0</v>
      </c>
      <c r="N42" s="24">
        <v>0</v>
      </c>
    </row>
    <row r="43" spans="1:17" s="13" customFormat="1" ht="12" customHeight="1" x14ac:dyDescent="0.25">
      <c r="A43" s="22" t="s">
        <v>266</v>
      </c>
      <c r="B43" s="185" t="s">
        <v>267</v>
      </c>
      <c r="C43" s="193"/>
      <c r="D43" s="193">
        <v>0</v>
      </c>
      <c r="E43" s="193">
        <f t="shared" si="18"/>
        <v>0</v>
      </c>
      <c r="F43" s="193">
        <v>0</v>
      </c>
      <c r="G43" s="26"/>
      <c r="H43" s="26">
        <v>0</v>
      </c>
      <c r="I43" s="26">
        <f t="shared" si="19"/>
        <v>0</v>
      </c>
      <c r="J43" s="26">
        <v>0</v>
      </c>
      <c r="K43" s="26"/>
      <c r="L43" s="26">
        <v>0</v>
      </c>
      <c r="M43" s="26">
        <f t="shared" si="20"/>
        <v>0</v>
      </c>
      <c r="N43" s="26">
        <v>0</v>
      </c>
    </row>
    <row r="44" spans="1:17" s="17" customFormat="1" ht="12" customHeight="1" thickBot="1" x14ac:dyDescent="0.3">
      <c r="A44" s="14" t="s">
        <v>268</v>
      </c>
      <c r="B44" s="186" t="s">
        <v>269</v>
      </c>
      <c r="C44" s="194">
        <f t="shared" ref="C44:N44" si="21">C61-(C40+C42+C43)</f>
        <v>178224252</v>
      </c>
      <c r="D44" s="194">
        <f t="shared" si="21"/>
        <v>170108169</v>
      </c>
      <c r="E44" s="194">
        <f t="shared" si="21"/>
        <v>88911</v>
      </c>
      <c r="F44" s="194">
        <f t="shared" si="21"/>
        <v>170197080</v>
      </c>
      <c r="G44" s="194">
        <f t="shared" si="21"/>
        <v>4481000</v>
      </c>
      <c r="H44" s="194">
        <f t="shared" si="21"/>
        <v>4495030</v>
      </c>
      <c r="I44" s="194">
        <f t="shared" si="21"/>
        <v>0</v>
      </c>
      <c r="J44" s="194">
        <f t="shared" si="21"/>
        <v>4495030</v>
      </c>
      <c r="K44" s="194">
        <f t="shared" si="21"/>
        <v>72582000</v>
      </c>
      <c r="L44" s="194">
        <f t="shared" si="21"/>
        <v>72987652</v>
      </c>
      <c r="M44" s="194">
        <f t="shared" si="21"/>
        <v>80300</v>
      </c>
      <c r="N44" s="194">
        <f t="shared" si="21"/>
        <v>73067952</v>
      </c>
      <c r="O44" s="514"/>
      <c r="P44" s="514"/>
      <c r="Q44" s="514"/>
    </row>
    <row r="45" spans="1:17" s="17" customFormat="1" ht="15" customHeight="1" thickBot="1" x14ac:dyDescent="0.25">
      <c r="A45" s="31" t="s">
        <v>154</v>
      </c>
      <c r="B45" s="187" t="s">
        <v>270</v>
      </c>
      <c r="C45" s="195">
        <f t="shared" ref="C45:N45" si="22">+C40+C41</f>
        <v>184076000</v>
      </c>
      <c r="D45" s="195">
        <f t="shared" si="22"/>
        <v>175959917</v>
      </c>
      <c r="E45" s="195">
        <f t="shared" si="22"/>
        <v>88911</v>
      </c>
      <c r="F45" s="195">
        <f t="shared" si="22"/>
        <v>176048828</v>
      </c>
      <c r="G45" s="195">
        <f t="shared" si="22"/>
        <v>4481000</v>
      </c>
      <c r="H45" s="195">
        <f t="shared" si="22"/>
        <v>4495030</v>
      </c>
      <c r="I45" s="195">
        <f t="shared" si="22"/>
        <v>11982173</v>
      </c>
      <c r="J45" s="195">
        <f t="shared" si="22"/>
        <v>16477203</v>
      </c>
      <c r="K45" s="195">
        <f t="shared" si="22"/>
        <v>72689000</v>
      </c>
      <c r="L45" s="195">
        <f t="shared" si="22"/>
        <v>80390389</v>
      </c>
      <c r="M45" s="195">
        <f t="shared" si="22"/>
        <v>80300</v>
      </c>
      <c r="N45" s="195">
        <f t="shared" si="22"/>
        <v>80470689</v>
      </c>
    </row>
    <row r="46" spans="1:17" s="17" customFormat="1" ht="15" customHeight="1" thickBot="1" x14ac:dyDescent="0.3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7" s="8" customFormat="1" ht="60.75" thickBot="1" x14ac:dyDescent="0.3">
      <c r="A47" s="39"/>
      <c r="B47" s="201" t="s">
        <v>161</v>
      </c>
      <c r="C47" s="188" t="s">
        <v>252</v>
      </c>
      <c r="D47" s="64" t="s">
        <v>1379</v>
      </c>
      <c r="E47" s="188" t="s">
        <v>724</v>
      </c>
      <c r="F47" s="188" t="s">
        <v>725</v>
      </c>
      <c r="G47" s="177" t="s">
        <v>253</v>
      </c>
      <c r="H47" s="64" t="s">
        <v>1379</v>
      </c>
      <c r="I47" s="177" t="s">
        <v>724</v>
      </c>
      <c r="J47" s="177" t="s">
        <v>725</v>
      </c>
      <c r="K47" s="178" t="s">
        <v>279</v>
      </c>
      <c r="L47" s="64" t="s">
        <v>1379</v>
      </c>
      <c r="M47" s="178" t="s">
        <v>724</v>
      </c>
      <c r="N47" s="178" t="s">
        <v>725</v>
      </c>
    </row>
    <row r="48" spans="1:17" s="40" customFormat="1" ht="12" customHeight="1" thickBot="1" x14ac:dyDescent="0.3">
      <c r="A48" s="19" t="s">
        <v>6</v>
      </c>
      <c r="B48" s="183" t="s">
        <v>271</v>
      </c>
      <c r="C48" s="189">
        <f t="shared" ref="C48:N48" si="23">SUM(C49:C53)</f>
        <v>181776000</v>
      </c>
      <c r="D48" s="189">
        <f t="shared" si="23"/>
        <v>173109917</v>
      </c>
      <c r="E48" s="189">
        <f t="shared" si="23"/>
        <v>138911</v>
      </c>
      <c r="F48" s="189">
        <f t="shared" si="23"/>
        <v>173248828</v>
      </c>
      <c r="G48" s="189">
        <f t="shared" si="23"/>
        <v>4481000</v>
      </c>
      <c r="H48" s="189">
        <f t="shared" si="23"/>
        <v>4495030</v>
      </c>
      <c r="I48" s="189">
        <f t="shared" si="23"/>
        <v>11982173</v>
      </c>
      <c r="J48" s="189">
        <f t="shared" si="23"/>
        <v>16477203</v>
      </c>
      <c r="K48" s="189">
        <f t="shared" si="23"/>
        <v>72689000</v>
      </c>
      <c r="L48" s="189">
        <f t="shared" si="23"/>
        <v>80390389</v>
      </c>
      <c r="M48" s="189">
        <f t="shared" si="23"/>
        <v>80300</v>
      </c>
      <c r="N48" s="189">
        <f t="shared" si="23"/>
        <v>80470689</v>
      </c>
    </row>
    <row r="49" spans="1:16" ht="12" customHeight="1" x14ac:dyDescent="0.25">
      <c r="A49" s="14" t="s">
        <v>8</v>
      </c>
      <c r="B49" s="181" t="s">
        <v>129</v>
      </c>
      <c r="C49" s="192">
        <v>130777000</v>
      </c>
      <c r="D49" s="192">
        <v>125340400</v>
      </c>
      <c r="E49" s="192">
        <f t="shared" ref="E49:E53" si="24">F49-D49</f>
        <v>74400</v>
      </c>
      <c r="F49" s="192">
        <v>125414800</v>
      </c>
      <c r="G49" s="24">
        <v>3693000</v>
      </c>
      <c r="H49" s="24">
        <v>3704500</v>
      </c>
      <c r="I49" s="24">
        <f t="shared" ref="I49:I53" si="25">J49-H49</f>
        <v>5259168</v>
      </c>
      <c r="J49" s="24">
        <v>8963668</v>
      </c>
      <c r="K49" s="24">
        <v>59295000</v>
      </c>
      <c r="L49" s="24">
        <v>65390931</v>
      </c>
      <c r="M49" s="24">
        <f t="shared" ref="M49:M53" si="26">N49-L49</f>
        <v>67200</v>
      </c>
      <c r="N49" s="24">
        <v>65458131</v>
      </c>
    </row>
    <row r="50" spans="1:16" ht="12" customHeight="1" x14ac:dyDescent="0.25">
      <c r="A50" s="14" t="s">
        <v>10</v>
      </c>
      <c r="B50" s="182" t="s">
        <v>130</v>
      </c>
      <c r="C50" s="196">
        <v>28759000</v>
      </c>
      <c r="D50" s="196">
        <v>28079517</v>
      </c>
      <c r="E50" s="196">
        <f t="shared" si="24"/>
        <v>14511</v>
      </c>
      <c r="F50" s="196">
        <v>28094028</v>
      </c>
      <c r="G50" s="41">
        <v>758000</v>
      </c>
      <c r="H50" s="41">
        <v>760530</v>
      </c>
      <c r="I50" s="41">
        <f t="shared" si="25"/>
        <v>922992</v>
      </c>
      <c r="J50" s="41">
        <v>1683522</v>
      </c>
      <c r="K50" s="41">
        <v>12664000</v>
      </c>
      <c r="L50" s="41">
        <v>13838979</v>
      </c>
      <c r="M50" s="41">
        <f t="shared" si="26"/>
        <v>13100</v>
      </c>
      <c r="N50" s="41">
        <v>13852079</v>
      </c>
    </row>
    <row r="51" spans="1:16" ht="12" customHeight="1" x14ac:dyDescent="0.25">
      <c r="A51" s="14" t="s">
        <v>12</v>
      </c>
      <c r="B51" s="182" t="s">
        <v>131</v>
      </c>
      <c r="C51" s="196">
        <v>22240000</v>
      </c>
      <c r="D51" s="196">
        <v>19690000</v>
      </c>
      <c r="E51" s="196">
        <f t="shared" si="24"/>
        <v>50000</v>
      </c>
      <c r="F51" s="196">
        <v>19740000</v>
      </c>
      <c r="G51" s="41">
        <v>30000</v>
      </c>
      <c r="H51" s="41">
        <v>30000</v>
      </c>
      <c r="I51" s="41">
        <f t="shared" si="25"/>
        <v>5800013</v>
      </c>
      <c r="J51" s="41">
        <v>5830013</v>
      </c>
      <c r="K51" s="41">
        <v>730000</v>
      </c>
      <c r="L51" s="41">
        <v>1160479</v>
      </c>
      <c r="M51" s="41">
        <f t="shared" si="26"/>
        <v>0</v>
      </c>
      <c r="N51" s="41">
        <v>1160479</v>
      </c>
    </row>
    <row r="52" spans="1:16" ht="12" customHeight="1" x14ac:dyDescent="0.25">
      <c r="A52" s="14" t="s">
        <v>13</v>
      </c>
      <c r="B52" s="182" t="s">
        <v>132</v>
      </c>
      <c r="C52" s="196"/>
      <c r="D52" s="196">
        <v>0</v>
      </c>
      <c r="E52" s="196">
        <f t="shared" si="24"/>
        <v>0</v>
      </c>
      <c r="F52" s="196">
        <v>0</v>
      </c>
      <c r="G52" s="41"/>
      <c r="H52" s="41">
        <v>0</v>
      </c>
      <c r="I52" s="41">
        <f t="shared" si="25"/>
        <v>0</v>
      </c>
      <c r="J52" s="41">
        <v>0</v>
      </c>
      <c r="K52" s="41"/>
      <c r="L52" s="41">
        <v>0</v>
      </c>
      <c r="M52" s="41">
        <f t="shared" si="26"/>
        <v>0</v>
      </c>
      <c r="N52" s="41">
        <v>0</v>
      </c>
    </row>
    <row r="53" spans="1:16" ht="12" customHeight="1" thickBot="1" x14ac:dyDescent="0.3">
      <c r="A53" s="14" t="s">
        <v>15</v>
      </c>
      <c r="B53" s="182" t="s">
        <v>134</v>
      </c>
      <c r="C53" s="196"/>
      <c r="D53" s="196">
        <v>0</v>
      </c>
      <c r="E53" s="196">
        <f t="shared" si="24"/>
        <v>0</v>
      </c>
      <c r="F53" s="196">
        <v>0</v>
      </c>
      <c r="G53" s="41"/>
      <c r="H53" s="41">
        <v>0</v>
      </c>
      <c r="I53" s="41">
        <f t="shared" si="25"/>
        <v>0</v>
      </c>
      <c r="J53" s="41">
        <v>0</v>
      </c>
      <c r="K53" s="41"/>
      <c r="L53" s="41">
        <v>0</v>
      </c>
      <c r="M53" s="41">
        <f t="shared" si="26"/>
        <v>0</v>
      </c>
      <c r="N53" s="41">
        <v>0</v>
      </c>
    </row>
    <row r="54" spans="1:16" ht="12" customHeight="1" thickBot="1" x14ac:dyDescent="0.3">
      <c r="A54" s="19" t="s">
        <v>17</v>
      </c>
      <c r="B54" s="183" t="s">
        <v>272</v>
      </c>
      <c r="C54" s="189">
        <f t="shared" ref="C54:N54" si="27">SUM(C55:C59)</f>
        <v>2300000</v>
      </c>
      <c r="D54" s="189">
        <f t="shared" si="27"/>
        <v>2850000</v>
      </c>
      <c r="E54" s="189">
        <f t="shared" si="27"/>
        <v>-50000</v>
      </c>
      <c r="F54" s="189">
        <f t="shared" si="27"/>
        <v>2800000</v>
      </c>
      <c r="G54" s="189">
        <f t="shared" si="27"/>
        <v>0</v>
      </c>
      <c r="H54" s="189">
        <f t="shared" si="27"/>
        <v>0</v>
      </c>
      <c r="I54" s="189">
        <f t="shared" si="27"/>
        <v>0</v>
      </c>
      <c r="J54" s="189">
        <f t="shared" si="27"/>
        <v>0</v>
      </c>
      <c r="K54" s="189">
        <f t="shared" si="27"/>
        <v>0</v>
      </c>
      <c r="L54" s="189">
        <f t="shared" si="27"/>
        <v>0</v>
      </c>
      <c r="M54" s="189">
        <f t="shared" si="27"/>
        <v>0</v>
      </c>
      <c r="N54" s="189">
        <f t="shared" si="27"/>
        <v>0</v>
      </c>
    </row>
    <row r="55" spans="1:16" s="40" customFormat="1" ht="12" customHeight="1" x14ac:dyDescent="0.25">
      <c r="A55" s="72" t="s">
        <v>19</v>
      </c>
      <c r="B55" s="15" t="s">
        <v>135</v>
      </c>
      <c r="C55" s="192">
        <v>2300000</v>
      </c>
      <c r="D55" s="192">
        <v>2850000</v>
      </c>
      <c r="E55" s="192">
        <f t="shared" ref="E55:E60" si="28">F55-D55</f>
        <v>-50000</v>
      </c>
      <c r="F55" s="192">
        <v>2800000</v>
      </c>
      <c r="G55" s="24"/>
      <c r="H55" s="24">
        <v>0</v>
      </c>
      <c r="I55" s="24">
        <f t="shared" ref="I55:I60" si="29">J55-H55</f>
        <v>0</v>
      </c>
      <c r="J55" s="24">
        <v>0</v>
      </c>
      <c r="K55" s="24"/>
      <c r="L55" s="24">
        <v>0</v>
      </c>
      <c r="M55" s="24">
        <f t="shared" ref="M55:M60" si="30">N55-L55</f>
        <v>0</v>
      </c>
      <c r="N55" s="24">
        <v>0</v>
      </c>
    </row>
    <row r="56" spans="1:16" s="40" customFormat="1" ht="12" customHeight="1" x14ac:dyDescent="0.25">
      <c r="A56" s="72" t="s">
        <v>21</v>
      </c>
      <c r="B56" s="107" t="s">
        <v>136</v>
      </c>
      <c r="C56" s="192"/>
      <c r="D56" s="192">
        <v>0</v>
      </c>
      <c r="E56" s="192">
        <f t="shared" si="28"/>
        <v>0</v>
      </c>
      <c r="F56" s="192">
        <v>0</v>
      </c>
      <c r="G56" s="24"/>
      <c r="H56" s="24">
        <v>0</v>
      </c>
      <c r="I56" s="24">
        <f t="shared" si="29"/>
        <v>0</v>
      </c>
      <c r="J56" s="24">
        <v>0</v>
      </c>
      <c r="K56" s="24"/>
      <c r="L56" s="24">
        <v>0</v>
      </c>
      <c r="M56" s="24">
        <f t="shared" si="30"/>
        <v>0</v>
      </c>
      <c r="N56" s="24">
        <v>0</v>
      </c>
    </row>
    <row r="57" spans="1:16" ht="12" customHeight="1" x14ac:dyDescent="0.25">
      <c r="A57" s="72" t="s">
        <v>23</v>
      </c>
      <c r="B57" s="107" t="s">
        <v>137</v>
      </c>
      <c r="C57" s="196"/>
      <c r="D57" s="196">
        <v>0</v>
      </c>
      <c r="E57" s="196">
        <f t="shared" si="28"/>
        <v>0</v>
      </c>
      <c r="F57" s="196">
        <v>0</v>
      </c>
      <c r="G57" s="41"/>
      <c r="H57" s="41">
        <v>0</v>
      </c>
      <c r="I57" s="41">
        <f t="shared" si="29"/>
        <v>0</v>
      </c>
      <c r="J57" s="41">
        <v>0</v>
      </c>
      <c r="K57" s="41"/>
      <c r="L57" s="41">
        <v>0</v>
      </c>
      <c r="M57" s="41">
        <f t="shared" si="30"/>
        <v>0</v>
      </c>
      <c r="N57" s="41">
        <v>0</v>
      </c>
    </row>
    <row r="58" spans="1:16" ht="12" customHeight="1" x14ac:dyDescent="0.25">
      <c r="A58" s="72" t="s">
        <v>25</v>
      </c>
      <c r="B58" s="107" t="s">
        <v>138</v>
      </c>
      <c r="C58" s="196"/>
      <c r="D58" s="196">
        <v>0</v>
      </c>
      <c r="E58" s="196">
        <f t="shared" si="28"/>
        <v>0</v>
      </c>
      <c r="F58" s="196">
        <v>0</v>
      </c>
      <c r="G58" s="41"/>
      <c r="H58" s="41">
        <v>0</v>
      </c>
      <c r="I58" s="41">
        <f t="shared" si="29"/>
        <v>0</v>
      </c>
      <c r="J58" s="41">
        <v>0</v>
      </c>
      <c r="K58" s="41"/>
      <c r="L58" s="41">
        <v>0</v>
      </c>
      <c r="M58" s="41">
        <f t="shared" si="30"/>
        <v>0</v>
      </c>
      <c r="N58" s="41">
        <v>0</v>
      </c>
    </row>
    <row r="59" spans="1:16" ht="12" customHeight="1" thickBot="1" x14ac:dyDescent="0.3">
      <c r="A59" s="72" t="s">
        <v>27</v>
      </c>
      <c r="B59" s="108" t="s">
        <v>139</v>
      </c>
      <c r="C59" s="196"/>
      <c r="D59" s="196">
        <v>0</v>
      </c>
      <c r="E59" s="196">
        <f t="shared" si="28"/>
        <v>0</v>
      </c>
      <c r="F59" s="196">
        <v>0</v>
      </c>
      <c r="G59" s="41"/>
      <c r="H59" s="41">
        <v>0</v>
      </c>
      <c r="I59" s="41">
        <f t="shared" si="29"/>
        <v>0</v>
      </c>
      <c r="J59" s="41">
        <v>0</v>
      </c>
      <c r="K59" s="41"/>
      <c r="L59" s="41">
        <v>0</v>
      </c>
      <c r="M59" s="41">
        <f t="shared" si="30"/>
        <v>0</v>
      </c>
      <c r="N59" s="41">
        <v>0</v>
      </c>
    </row>
    <row r="60" spans="1:16" ht="12" customHeight="1" thickBot="1" x14ac:dyDescent="0.3">
      <c r="A60" s="199" t="s">
        <v>274</v>
      </c>
      <c r="B60" s="20" t="s">
        <v>294</v>
      </c>
      <c r="C60" s="200"/>
      <c r="D60" s="200">
        <v>0</v>
      </c>
      <c r="E60" s="200">
        <f t="shared" si="28"/>
        <v>0</v>
      </c>
      <c r="F60" s="200">
        <v>0</v>
      </c>
      <c r="G60" s="198"/>
      <c r="H60" s="198">
        <v>0</v>
      </c>
      <c r="I60" s="198">
        <f t="shared" si="29"/>
        <v>0</v>
      </c>
      <c r="J60" s="198">
        <v>0</v>
      </c>
      <c r="K60" s="198"/>
      <c r="L60" s="198">
        <v>0</v>
      </c>
      <c r="M60" s="198">
        <f t="shared" si="30"/>
        <v>0</v>
      </c>
      <c r="N60" s="198">
        <v>0</v>
      </c>
    </row>
    <row r="61" spans="1:16" ht="15" customHeight="1" thickBot="1" x14ac:dyDescent="0.3">
      <c r="A61" s="19" t="s">
        <v>141</v>
      </c>
      <c r="B61" s="42" t="s">
        <v>275</v>
      </c>
      <c r="C61" s="195">
        <f t="shared" ref="C61:N61" si="31">+C48+C54+C60</f>
        <v>184076000</v>
      </c>
      <c r="D61" s="195">
        <f t="shared" si="31"/>
        <v>175959917</v>
      </c>
      <c r="E61" s="195">
        <f t="shared" si="31"/>
        <v>88911</v>
      </c>
      <c r="F61" s="195">
        <f t="shared" si="31"/>
        <v>176048828</v>
      </c>
      <c r="G61" s="195">
        <f t="shared" si="31"/>
        <v>4481000</v>
      </c>
      <c r="H61" s="195">
        <f t="shared" si="31"/>
        <v>4495030</v>
      </c>
      <c r="I61" s="195">
        <f t="shared" si="31"/>
        <v>11982173</v>
      </c>
      <c r="J61" s="195">
        <f t="shared" si="31"/>
        <v>16477203</v>
      </c>
      <c r="K61" s="195">
        <f t="shared" si="31"/>
        <v>72689000</v>
      </c>
      <c r="L61" s="195">
        <f t="shared" si="31"/>
        <v>80390389</v>
      </c>
      <c r="M61" s="195">
        <f t="shared" si="31"/>
        <v>80300</v>
      </c>
      <c r="N61" s="195">
        <f t="shared" si="31"/>
        <v>80470689</v>
      </c>
      <c r="P61" s="50" t="e">
        <f>SUM(#REF!,#REF!,#REF!)</f>
        <v>#REF!</v>
      </c>
    </row>
    <row r="62" spans="1:16" ht="13.5" thickBot="1" x14ac:dyDescent="0.3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</row>
    <row r="63" spans="1:16" ht="15" customHeight="1" thickBot="1" x14ac:dyDescent="0.3">
      <c r="A63" s="46" t="s">
        <v>276</v>
      </c>
      <c r="B63" s="47"/>
      <c r="C63" s="468">
        <v>35</v>
      </c>
      <c r="D63" s="468">
        <v>35</v>
      </c>
      <c r="E63" s="468"/>
      <c r="F63" s="468">
        <v>35</v>
      </c>
      <c r="G63" s="468">
        <v>2</v>
      </c>
      <c r="H63" s="468">
        <v>2</v>
      </c>
      <c r="I63" s="468"/>
      <c r="J63" s="468">
        <v>2</v>
      </c>
      <c r="K63" s="468">
        <v>20</v>
      </c>
      <c r="L63" s="468">
        <v>20</v>
      </c>
      <c r="M63" s="468"/>
      <c r="N63" s="468">
        <v>20</v>
      </c>
    </row>
    <row r="64" spans="1:16" ht="14.25" customHeight="1" thickBot="1" x14ac:dyDescent="0.3">
      <c r="A64" s="46" t="s">
        <v>277</v>
      </c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</sheetData>
  <sheetProtection formatCells="0"/>
  <mergeCells count="2">
    <mergeCell ref="C4:K4"/>
    <mergeCell ref="C2:N2"/>
  </mergeCells>
  <phoneticPr fontId="30" type="noConversion"/>
  <printOptions horizontalCentered="1"/>
  <pageMargins left="0.23622047244094491" right="0.23622047244094491" top="0.74803149606299213" bottom="0.35433070866141736" header="0.31496062992125984" footer="0.31496062992125984"/>
  <pageSetup paperSize="9" scale="90" orientation="portrait" verticalDpi="300" r:id="rId1"/>
  <headerFooter alignWithMargins="0">
    <oddHeader>&amp;C&amp;"-,Félkövér"&amp;14Bonyhádi Közös Önkormányzati Hivatal
 bevételei és kiadásai előirányzat csoport és kiemelt előirányzat szerinti bontásban&amp;R&amp;"-,Félkövér dőlt"&amp;12 4. melléklet
Forinban</oddHeader>
  </headerFooter>
  <colBreaks count="2" manualBreakCount="2">
    <brk id="6" max="63" man="1"/>
    <brk id="10" max="6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H136"/>
  <sheetViews>
    <sheetView zoomScaleNormal="100" zoomScaleSheetLayoutView="115" workbookViewId="0">
      <pane xSplit="2" ySplit="3" topLeftCell="C4" activePane="bottomRight" state="frozen"/>
      <selection activeCell="F63" sqref="F63"/>
      <selection pane="topRight" activeCell="F63" sqref="F63"/>
      <selection pane="bottomLeft" activeCell="F63" sqref="F63"/>
      <selection pane="bottomRight" activeCell="K2" activeCellId="2" sqref="C1:E1048576 G1:I1048576 K1:M1048576"/>
    </sheetView>
  </sheetViews>
  <sheetFormatPr defaultColWidth="9.140625" defaultRowHeight="12.75" x14ac:dyDescent="0.25"/>
  <cols>
    <col min="1" max="1" width="9.7109375" style="44" customWidth="1"/>
    <col min="2" max="2" width="62" style="6" bestFit="1" customWidth="1"/>
    <col min="3" max="4" width="12.140625" style="6" hidden="1" customWidth="1"/>
    <col min="5" max="5" width="11.140625" style="6" hidden="1" customWidth="1"/>
    <col min="6" max="6" width="12.140625" style="6" bestFit="1" customWidth="1"/>
    <col min="7" max="9" width="12.140625" style="6" hidden="1" customWidth="1"/>
    <col min="10" max="10" width="12.140625" style="6" bestFit="1" customWidth="1"/>
    <col min="11" max="11" width="12.7109375" style="6" hidden="1" customWidth="1"/>
    <col min="12" max="12" width="10" style="6" hidden="1" customWidth="1"/>
    <col min="13" max="13" width="11.85546875" style="6" hidden="1" customWidth="1"/>
    <col min="14" max="14" width="10" style="6" bestFit="1" customWidth="1"/>
    <col min="15" max="15" width="12.140625" style="6" customWidth="1"/>
    <col min="16" max="16" width="16.28515625" style="6" bestFit="1" customWidth="1"/>
    <col min="17" max="17" width="14.28515625" style="6" bestFit="1" customWidth="1"/>
    <col min="18" max="18" width="12.140625" style="6" customWidth="1"/>
    <col min="19" max="19" width="14.28515625" style="6" bestFit="1" customWidth="1"/>
    <col min="20" max="20" width="12.140625" style="6" customWidth="1"/>
    <col min="21" max="21" width="16.28515625" style="6" bestFit="1" customWidth="1"/>
    <col min="22" max="22" width="9.140625" style="6"/>
    <col min="23" max="23" width="12.140625" style="6" bestFit="1" customWidth="1"/>
    <col min="24" max="24" width="12.140625" style="6" customWidth="1"/>
    <col min="25" max="25" width="13.85546875" style="6" bestFit="1" customWidth="1"/>
    <col min="26" max="26" width="12.140625" style="6" bestFit="1" customWidth="1"/>
    <col min="27" max="27" width="11.140625" style="6" bestFit="1" customWidth="1"/>
    <col min="28" max="28" width="11.140625" style="6" customWidth="1"/>
    <col min="29" max="29" width="14" style="6" bestFit="1" customWidth="1"/>
    <col min="30" max="30" width="16.7109375" style="6" customWidth="1"/>
    <col min="31" max="31" width="8.85546875" style="6" bestFit="1" customWidth="1"/>
    <col min="32" max="32" width="8.85546875" style="6" customWidth="1"/>
    <col min="33" max="33" width="9.140625" style="6"/>
    <col min="34" max="34" width="8.85546875" style="6" bestFit="1" customWidth="1"/>
    <col min="35" max="261" width="9.140625" style="6"/>
    <col min="262" max="262" width="11.85546875" style="6" customWidth="1"/>
    <col min="263" max="263" width="67.85546875" style="6" customWidth="1"/>
    <col min="264" max="264" width="21.42578125" style="6" customWidth="1"/>
    <col min="265" max="16384" width="9.140625" style="6"/>
  </cols>
  <sheetData>
    <row r="1" spans="1:34" s="53" customFormat="1" ht="15.75" thickBot="1" x14ac:dyDescent="0.3">
      <c r="A1" s="210" t="s">
        <v>245</v>
      </c>
      <c r="B1" s="227" t="s">
        <v>246</v>
      </c>
      <c r="C1" s="853" t="s">
        <v>280</v>
      </c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791"/>
      <c r="P1" s="791"/>
      <c r="Q1" s="791"/>
      <c r="R1" s="791"/>
      <c r="S1" s="791"/>
      <c r="T1" s="791"/>
    </row>
    <row r="2" spans="1:34" s="213" customFormat="1" ht="60.75" thickBot="1" x14ac:dyDescent="0.3">
      <c r="A2" s="211">
        <v>1</v>
      </c>
      <c r="B2" s="212">
        <v>2</v>
      </c>
      <c r="C2" s="188" t="s">
        <v>252</v>
      </c>
      <c r="D2" s="551" t="s">
        <v>1379</v>
      </c>
      <c r="E2" s="49" t="s">
        <v>724</v>
      </c>
      <c r="F2" s="49" t="s">
        <v>725</v>
      </c>
      <c r="G2" s="177" t="s">
        <v>253</v>
      </c>
      <c r="H2" s="551" t="s">
        <v>1379</v>
      </c>
      <c r="I2" s="49" t="s">
        <v>724</v>
      </c>
      <c r="J2" s="49" t="s">
        <v>725</v>
      </c>
      <c r="K2" s="178" t="s">
        <v>279</v>
      </c>
      <c r="L2" s="551" t="s">
        <v>1379</v>
      </c>
      <c r="M2" s="49" t="s">
        <v>724</v>
      </c>
      <c r="N2" s="49" t="s">
        <v>725</v>
      </c>
      <c r="O2" s="800"/>
      <c r="P2" s="800" t="s">
        <v>252</v>
      </c>
      <c r="Q2" s="800" t="s">
        <v>1331</v>
      </c>
      <c r="R2" s="800" t="s">
        <v>724</v>
      </c>
      <c r="S2" s="800" t="s">
        <v>725</v>
      </c>
      <c r="T2" s="800" t="s">
        <v>1334</v>
      </c>
      <c r="U2" s="213" t="s">
        <v>725</v>
      </c>
      <c r="W2" s="188" t="s">
        <v>252</v>
      </c>
      <c r="X2" s="788"/>
      <c r="Y2" s="49" t="s">
        <v>724</v>
      </c>
      <c r="Z2" s="49" t="s">
        <v>725</v>
      </c>
      <c r="AA2" s="177" t="s">
        <v>253</v>
      </c>
      <c r="AB2" s="177"/>
      <c r="AC2" s="49" t="s">
        <v>724</v>
      </c>
      <c r="AD2" s="49" t="s">
        <v>725</v>
      </c>
      <c r="AE2" s="178" t="s">
        <v>279</v>
      </c>
      <c r="AF2" s="49"/>
      <c r="AG2" s="49" t="s">
        <v>724</v>
      </c>
      <c r="AH2" s="49" t="s">
        <v>725</v>
      </c>
    </row>
    <row r="3" spans="1:34" s="213" customFormat="1" ht="16.5" thickBot="1" x14ac:dyDescent="0.3">
      <c r="A3" s="214"/>
      <c r="B3" s="215" t="s">
        <v>160</v>
      </c>
      <c r="C3" s="855" t="s">
        <v>255</v>
      </c>
      <c r="D3" s="856"/>
      <c r="E3" s="856"/>
      <c r="F3" s="856"/>
      <c r="G3" s="856"/>
      <c r="H3" s="856"/>
      <c r="I3" s="856"/>
      <c r="J3" s="856"/>
      <c r="K3" s="857"/>
      <c r="L3" s="557"/>
      <c r="M3" s="557">
        <f t="shared" ref="M3:M66" si="0">N3-L3</f>
        <v>0</v>
      </c>
      <c r="N3" s="557"/>
      <c r="O3" s="792"/>
      <c r="P3" s="205">
        <f t="shared" ref="P3:P34" si="1">SUM(G3,K3)</f>
        <v>0</v>
      </c>
      <c r="Q3" s="205">
        <f t="shared" ref="Q3:Q34" si="2">SUM(H3,L3)</f>
        <v>0</v>
      </c>
      <c r="R3" s="205">
        <f t="shared" ref="R3:R34" si="3">SUM(I3,M3)</f>
        <v>0</v>
      </c>
      <c r="S3" s="205">
        <f t="shared" ref="S3:S34" si="4">SUM(J3,N3)</f>
        <v>0</v>
      </c>
      <c r="T3" s="205" t="e">
        <f>SUM(#REF!,#REF!)</f>
        <v>#REF!</v>
      </c>
      <c r="U3" s="205" t="e">
        <f>SUM(#REF!,#REF!)</f>
        <v>#REF!</v>
      </c>
    </row>
    <row r="4" spans="1:34" s="213" customFormat="1" ht="16.5" thickBot="1" x14ac:dyDescent="0.3">
      <c r="A4" s="51" t="s">
        <v>6</v>
      </c>
      <c r="B4" s="250" t="s">
        <v>7</v>
      </c>
      <c r="C4" s="258">
        <f>+C5+C6+C7+C8+C9+C10</f>
        <v>852230622</v>
      </c>
      <c r="D4" s="258">
        <f t="shared" ref="D4:N4" si="5">+D5+D6+D7+D8+D9+D10</f>
        <v>897685677</v>
      </c>
      <c r="E4" s="258">
        <f t="shared" si="5"/>
        <v>37160499</v>
      </c>
      <c r="F4" s="258">
        <f t="shared" si="5"/>
        <v>934846176</v>
      </c>
      <c r="G4" s="258">
        <f t="shared" si="5"/>
        <v>0</v>
      </c>
      <c r="H4" s="258">
        <f t="shared" si="5"/>
        <v>904416</v>
      </c>
      <c r="I4" s="258">
        <f t="shared" si="5"/>
        <v>191921</v>
      </c>
      <c r="J4" s="258">
        <f t="shared" si="5"/>
        <v>1096337</v>
      </c>
      <c r="K4" s="258">
        <f t="shared" si="5"/>
        <v>0</v>
      </c>
      <c r="L4" s="258">
        <f t="shared" si="5"/>
        <v>405652</v>
      </c>
      <c r="M4" s="258">
        <f t="shared" si="5"/>
        <v>80300</v>
      </c>
      <c r="N4" s="258">
        <f t="shared" si="5"/>
        <v>485952</v>
      </c>
      <c r="O4" s="793"/>
      <c r="P4" s="205">
        <f t="shared" si="1"/>
        <v>0</v>
      </c>
      <c r="Q4" s="205">
        <f t="shared" si="2"/>
        <v>1310068</v>
      </c>
      <c r="R4" s="205">
        <f t="shared" si="3"/>
        <v>272221</v>
      </c>
      <c r="S4" s="205">
        <f t="shared" si="4"/>
        <v>1582289</v>
      </c>
      <c r="T4" s="205" t="e">
        <f>SUM(#REF!,#REF!)</f>
        <v>#REF!</v>
      </c>
      <c r="U4" s="205" t="e">
        <f>SUM(#REF!,#REF!)</f>
        <v>#REF!</v>
      </c>
      <c r="Y4" s="548"/>
    </row>
    <row r="5" spans="1:34" s="216" customFormat="1" ht="15.75" x14ac:dyDescent="0.2">
      <c r="A5" s="54" t="s">
        <v>8</v>
      </c>
      <c r="B5" s="251" t="s">
        <v>9</v>
      </c>
      <c r="C5" s="244">
        <v>254912723</v>
      </c>
      <c r="D5" s="244">
        <v>254912723</v>
      </c>
      <c r="E5" s="244">
        <f>F5-D5</f>
        <v>589748</v>
      </c>
      <c r="F5" s="244">
        <v>255502471</v>
      </c>
      <c r="G5" s="74"/>
      <c r="H5" s="74">
        <v>0</v>
      </c>
      <c r="I5" s="74">
        <f t="shared" ref="I5:I67" si="6">J5-H5</f>
        <v>0</v>
      </c>
      <c r="J5" s="74">
        <v>0</v>
      </c>
      <c r="K5" s="74"/>
      <c r="L5" s="74">
        <v>0</v>
      </c>
      <c r="M5" s="74">
        <f t="shared" si="0"/>
        <v>0</v>
      </c>
      <c r="N5" s="74">
        <v>0</v>
      </c>
      <c r="O5" s="789"/>
      <c r="P5" s="205">
        <f t="shared" si="1"/>
        <v>0</v>
      </c>
      <c r="Q5" s="205">
        <f t="shared" si="2"/>
        <v>0</v>
      </c>
      <c r="R5" s="205">
        <f t="shared" si="3"/>
        <v>0</v>
      </c>
      <c r="S5" s="205">
        <f t="shared" si="4"/>
        <v>0</v>
      </c>
      <c r="T5" s="205" t="e">
        <f>SUM(#REF!,#REF!)</f>
        <v>#REF!</v>
      </c>
      <c r="U5" s="205" t="e">
        <f>SUM(#REF!,#REF!)</f>
        <v>#REF!</v>
      </c>
      <c r="Y5" s="548"/>
    </row>
    <row r="6" spans="1:34" s="218" customFormat="1" ht="15.75" x14ac:dyDescent="0.2">
      <c r="A6" s="217" t="s">
        <v>10</v>
      </c>
      <c r="B6" s="252" t="s">
        <v>11</v>
      </c>
      <c r="C6" s="245">
        <v>292911351</v>
      </c>
      <c r="D6" s="245">
        <v>296240768</v>
      </c>
      <c r="E6" s="245">
        <f t="shared" ref="E6:E69" si="7">F6-D6</f>
        <v>-1028100</v>
      </c>
      <c r="F6" s="245">
        <v>295212668</v>
      </c>
      <c r="G6" s="77"/>
      <c r="H6" s="77">
        <v>0</v>
      </c>
      <c r="I6" s="77">
        <f t="shared" si="6"/>
        <v>0</v>
      </c>
      <c r="J6" s="77">
        <v>0</v>
      </c>
      <c r="K6" s="77"/>
      <c r="L6" s="77">
        <v>0</v>
      </c>
      <c r="M6" s="77">
        <f t="shared" si="0"/>
        <v>0</v>
      </c>
      <c r="N6" s="77">
        <v>0</v>
      </c>
      <c r="O6" s="789"/>
      <c r="P6" s="205">
        <f t="shared" si="1"/>
        <v>0</v>
      </c>
      <c r="Q6" s="205">
        <f t="shared" si="2"/>
        <v>0</v>
      </c>
      <c r="R6" s="205">
        <f t="shared" si="3"/>
        <v>0</v>
      </c>
      <c r="S6" s="205">
        <f t="shared" si="4"/>
        <v>0</v>
      </c>
      <c r="T6" s="205" t="e">
        <f>SUM(#REF!,#REF!)</f>
        <v>#REF!</v>
      </c>
      <c r="U6" s="205" t="e">
        <f>SUM(#REF!,#REF!)</f>
        <v>#REF!</v>
      </c>
      <c r="Y6" s="548"/>
    </row>
    <row r="7" spans="1:34" s="218" customFormat="1" ht="15.75" x14ac:dyDescent="0.2">
      <c r="A7" s="217" t="s">
        <v>12</v>
      </c>
      <c r="B7" s="252" t="s">
        <v>553</v>
      </c>
      <c r="C7" s="245">
        <v>285158668</v>
      </c>
      <c r="D7" s="245">
        <v>316405093</v>
      </c>
      <c r="E7" s="245">
        <f t="shared" si="7"/>
        <v>14273607</v>
      </c>
      <c r="F7" s="245">
        <v>330678700</v>
      </c>
      <c r="G7" s="77"/>
      <c r="H7" s="77">
        <v>0</v>
      </c>
      <c r="I7" s="77">
        <f t="shared" si="6"/>
        <v>0</v>
      </c>
      <c r="J7" s="77">
        <v>0</v>
      </c>
      <c r="K7" s="77"/>
      <c r="L7" s="77">
        <v>0</v>
      </c>
      <c r="M7" s="77">
        <f t="shared" si="0"/>
        <v>0</v>
      </c>
      <c r="N7" s="77">
        <v>0</v>
      </c>
      <c r="O7" s="789"/>
      <c r="P7" s="205">
        <f t="shared" si="1"/>
        <v>0</v>
      </c>
      <c r="Q7" s="205">
        <f t="shared" si="2"/>
        <v>0</v>
      </c>
      <c r="R7" s="205">
        <f t="shared" si="3"/>
        <v>0</v>
      </c>
      <c r="S7" s="205">
        <f t="shared" si="4"/>
        <v>0</v>
      </c>
      <c r="T7" s="205" t="e">
        <f>SUM(#REF!,#REF!)</f>
        <v>#REF!</v>
      </c>
      <c r="U7" s="205" t="e">
        <f>SUM(#REF!,#REF!)</f>
        <v>#REF!</v>
      </c>
      <c r="Y7" s="548"/>
    </row>
    <row r="8" spans="1:34" s="218" customFormat="1" ht="15.75" x14ac:dyDescent="0.2">
      <c r="A8" s="217" t="s">
        <v>13</v>
      </c>
      <c r="B8" s="252" t="s">
        <v>14</v>
      </c>
      <c r="C8" s="245">
        <v>19247880</v>
      </c>
      <c r="D8" s="245">
        <v>24010121</v>
      </c>
      <c r="E8" s="245">
        <f t="shared" si="7"/>
        <v>700891</v>
      </c>
      <c r="F8" s="245">
        <v>24711012</v>
      </c>
      <c r="G8" s="77"/>
      <c r="H8" s="77">
        <v>890386</v>
      </c>
      <c r="I8" s="77">
        <f t="shared" si="6"/>
        <v>191921</v>
      </c>
      <c r="J8" s="77">
        <v>1082307</v>
      </c>
      <c r="K8" s="77"/>
      <c r="L8" s="77">
        <v>0</v>
      </c>
      <c r="M8" s="77">
        <f t="shared" si="0"/>
        <v>0</v>
      </c>
      <c r="N8" s="77">
        <v>0</v>
      </c>
      <c r="O8" s="789"/>
      <c r="P8" s="205">
        <f t="shared" si="1"/>
        <v>0</v>
      </c>
      <c r="Q8" s="205">
        <f t="shared" si="2"/>
        <v>890386</v>
      </c>
      <c r="R8" s="205">
        <f t="shared" si="3"/>
        <v>191921</v>
      </c>
      <c r="S8" s="205">
        <f t="shared" si="4"/>
        <v>1082307</v>
      </c>
      <c r="T8" s="205" t="e">
        <f>SUM(#REF!,#REF!)</f>
        <v>#REF!</v>
      </c>
      <c r="U8" s="205" t="e">
        <f>SUM(#REF!,#REF!)</f>
        <v>#REF!</v>
      </c>
      <c r="Y8" s="548"/>
    </row>
    <row r="9" spans="1:34" s="218" customFormat="1" ht="15.75" x14ac:dyDescent="0.2">
      <c r="A9" s="217" t="s">
        <v>15</v>
      </c>
      <c r="B9" s="252" t="s">
        <v>554</v>
      </c>
      <c r="C9" s="259"/>
      <c r="D9" s="259">
        <v>4956068</v>
      </c>
      <c r="E9" s="259">
        <f t="shared" si="7"/>
        <v>22624353</v>
      </c>
      <c r="F9" s="259">
        <v>27580421</v>
      </c>
      <c r="G9" s="225"/>
      <c r="H9" s="225">
        <v>14030</v>
      </c>
      <c r="I9" s="225">
        <f t="shared" si="6"/>
        <v>0</v>
      </c>
      <c r="J9" s="225">
        <v>14030</v>
      </c>
      <c r="K9" s="225"/>
      <c r="L9" s="225">
        <v>405652</v>
      </c>
      <c r="M9" s="225">
        <f t="shared" si="0"/>
        <v>80300</v>
      </c>
      <c r="N9" s="225">
        <v>485952</v>
      </c>
      <c r="O9" s="794"/>
      <c r="P9" s="205">
        <f t="shared" si="1"/>
        <v>0</v>
      </c>
      <c r="Q9" s="205">
        <f t="shared" si="2"/>
        <v>419682</v>
      </c>
      <c r="R9" s="205">
        <f t="shared" si="3"/>
        <v>80300</v>
      </c>
      <c r="S9" s="205">
        <f t="shared" si="4"/>
        <v>499982</v>
      </c>
      <c r="T9" s="205" t="e">
        <f>SUM(#REF!,#REF!)</f>
        <v>#REF!</v>
      </c>
      <c r="U9" s="205" t="e">
        <f>SUM(#REF!,#REF!)</f>
        <v>#REF!</v>
      </c>
      <c r="Y9" s="548"/>
    </row>
    <row r="10" spans="1:34" s="216" customFormat="1" ht="16.5" thickBot="1" x14ac:dyDescent="0.25">
      <c r="A10" s="219" t="s">
        <v>16</v>
      </c>
      <c r="B10" s="253" t="s">
        <v>555</v>
      </c>
      <c r="C10" s="260">
        <v>0</v>
      </c>
      <c r="D10" s="260">
        <v>1160904</v>
      </c>
      <c r="E10" s="260">
        <f t="shared" si="7"/>
        <v>0</v>
      </c>
      <c r="F10" s="260">
        <v>1160904</v>
      </c>
      <c r="G10" s="226"/>
      <c r="H10" s="226">
        <v>0</v>
      </c>
      <c r="I10" s="226">
        <f t="shared" si="6"/>
        <v>0</v>
      </c>
      <c r="J10" s="226">
        <v>0</v>
      </c>
      <c r="K10" s="226"/>
      <c r="L10" s="226">
        <v>0</v>
      </c>
      <c r="M10" s="226">
        <f t="shared" si="0"/>
        <v>0</v>
      </c>
      <c r="N10" s="226">
        <v>0</v>
      </c>
      <c r="O10" s="794"/>
      <c r="P10" s="205">
        <f t="shared" si="1"/>
        <v>0</v>
      </c>
      <c r="Q10" s="205">
        <f t="shared" si="2"/>
        <v>0</v>
      </c>
      <c r="R10" s="205">
        <f t="shared" si="3"/>
        <v>0</v>
      </c>
      <c r="S10" s="205">
        <f t="shared" si="4"/>
        <v>0</v>
      </c>
      <c r="T10" s="205" t="e">
        <f>SUM(#REF!,#REF!)</f>
        <v>#REF!</v>
      </c>
      <c r="U10" s="205" t="e">
        <f>SUM(#REF!,#REF!)</f>
        <v>#REF!</v>
      </c>
      <c r="Y10" s="548"/>
    </row>
    <row r="11" spans="1:34" s="216" customFormat="1" ht="16.5" thickBot="1" x14ac:dyDescent="0.3">
      <c r="A11" s="51" t="s">
        <v>17</v>
      </c>
      <c r="B11" s="254" t="s">
        <v>18</v>
      </c>
      <c r="C11" s="258">
        <f>+C12+C13+C14+C15+C16</f>
        <v>35620000</v>
      </c>
      <c r="D11" s="258">
        <f t="shared" ref="D11:N11" si="8">+D12+D13+D14+D15+D16</f>
        <v>53229852</v>
      </c>
      <c r="E11" s="258">
        <f t="shared" si="8"/>
        <v>18648206</v>
      </c>
      <c r="F11" s="258">
        <f t="shared" si="8"/>
        <v>71878058</v>
      </c>
      <c r="G11" s="258">
        <f t="shared" si="8"/>
        <v>0</v>
      </c>
      <c r="H11" s="258">
        <f t="shared" si="8"/>
        <v>3402506</v>
      </c>
      <c r="I11" s="258">
        <f t="shared" si="8"/>
        <v>1000000</v>
      </c>
      <c r="J11" s="258">
        <f t="shared" si="8"/>
        <v>4402506</v>
      </c>
      <c r="K11" s="258">
        <f t="shared" si="8"/>
        <v>0</v>
      </c>
      <c r="L11" s="258">
        <f t="shared" si="8"/>
        <v>0</v>
      </c>
      <c r="M11" s="258">
        <f t="shared" si="8"/>
        <v>0</v>
      </c>
      <c r="N11" s="258">
        <f t="shared" si="8"/>
        <v>0</v>
      </c>
      <c r="O11" s="793"/>
      <c r="P11" s="205">
        <f t="shared" si="1"/>
        <v>0</v>
      </c>
      <c r="Q11" s="205">
        <f t="shared" si="2"/>
        <v>3402506</v>
      </c>
      <c r="R11" s="205">
        <f t="shared" si="3"/>
        <v>1000000</v>
      </c>
      <c r="S11" s="205">
        <f t="shared" si="4"/>
        <v>4402506</v>
      </c>
      <c r="T11" s="205" t="e">
        <f>SUM(#REF!,#REF!)</f>
        <v>#REF!</v>
      </c>
      <c r="U11" s="205" t="e">
        <f>SUM(#REF!,#REF!)</f>
        <v>#REF!</v>
      </c>
      <c r="Y11" s="548"/>
    </row>
    <row r="12" spans="1:34" s="216" customFormat="1" ht="15" x14ac:dyDescent="0.2">
      <c r="A12" s="54" t="s">
        <v>19</v>
      </c>
      <c r="B12" s="251" t="s">
        <v>20</v>
      </c>
      <c r="C12" s="244"/>
      <c r="D12" s="244">
        <v>0</v>
      </c>
      <c r="E12" s="244">
        <f t="shared" si="7"/>
        <v>0</v>
      </c>
      <c r="F12" s="244">
        <v>0</v>
      </c>
      <c r="G12" s="74"/>
      <c r="H12" s="74">
        <v>0</v>
      </c>
      <c r="I12" s="74">
        <f t="shared" si="6"/>
        <v>0</v>
      </c>
      <c r="J12" s="74">
        <v>0</v>
      </c>
      <c r="K12" s="74"/>
      <c r="L12" s="74">
        <v>0</v>
      </c>
      <c r="M12" s="74">
        <f t="shared" si="0"/>
        <v>0</v>
      </c>
      <c r="N12" s="74">
        <v>0</v>
      </c>
      <c r="O12" s="789"/>
      <c r="P12" s="205">
        <f t="shared" si="1"/>
        <v>0</v>
      </c>
      <c r="Q12" s="205">
        <f t="shared" si="2"/>
        <v>0</v>
      </c>
      <c r="R12" s="205">
        <f t="shared" si="3"/>
        <v>0</v>
      </c>
      <c r="S12" s="205">
        <f t="shared" si="4"/>
        <v>0</v>
      </c>
      <c r="T12" s="205" t="e">
        <f>SUM(#REF!,#REF!)</f>
        <v>#REF!</v>
      </c>
      <c r="U12" s="205" t="e">
        <f>SUM(#REF!,#REF!)</f>
        <v>#REF!</v>
      </c>
      <c r="W12" s="550">
        <f>C12+'4. sz. mell'!C17+'3. sz. mell'!AZ16</f>
        <v>0</v>
      </c>
      <c r="X12" s="550">
        <f>D12+'4. sz. mell'!D17+'3. sz. mell'!BA16</f>
        <v>0</v>
      </c>
      <c r="Y12" s="550">
        <f>E12+'4. sz. mell'!E17+'3. sz. mell'!BB16</f>
        <v>0</v>
      </c>
      <c r="Z12" s="550">
        <f>F12+'4. sz. mell'!F17+'3. sz. mell'!BC16</f>
        <v>0</v>
      </c>
      <c r="AA12" s="550">
        <f>G12+'4. sz. mell'!G17+'3. sz. mell'!BF16</f>
        <v>0</v>
      </c>
      <c r="AB12" s="550">
        <f>H12+'4. sz. mell'!H17+'3. sz. mell'!BG16</f>
        <v>0</v>
      </c>
      <c r="AC12" s="550">
        <f>I12+'4. sz. mell'!I17+'3. sz. mell'!BH16</f>
        <v>0</v>
      </c>
      <c r="AD12" s="550">
        <f>J12+'4. sz. mell'!J17+'3. sz. mell'!BI16</f>
        <v>0</v>
      </c>
    </row>
    <row r="13" spans="1:34" s="216" customFormat="1" ht="15" x14ac:dyDescent="0.2">
      <c r="A13" s="217" t="s">
        <v>21</v>
      </c>
      <c r="B13" s="252" t="s">
        <v>22</v>
      </c>
      <c r="C13" s="245"/>
      <c r="D13" s="245">
        <v>0</v>
      </c>
      <c r="E13" s="245">
        <f t="shared" si="7"/>
        <v>0</v>
      </c>
      <c r="F13" s="245">
        <v>0</v>
      </c>
      <c r="G13" s="77"/>
      <c r="H13" s="77">
        <v>0</v>
      </c>
      <c r="I13" s="77">
        <f t="shared" si="6"/>
        <v>0</v>
      </c>
      <c r="J13" s="77">
        <v>0</v>
      </c>
      <c r="K13" s="77"/>
      <c r="L13" s="77">
        <v>0</v>
      </c>
      <c r="M13" s="77">
        <f t="shared" si="0"/>
        <v>0</v>
      </c>
      <c r="N13" s="77">
        <v>0</v>
      </c>
      <c r="O13" s="789"/>
      <c r="P13" s="205">
        <f t="shared" si="1"/>
        <v>0</v>
      </c>
      <c r="Q13" s="205">
        <f t="shared" si="2"/>
        <v>0</v>
      </c>
      <c r="R13" s="205">
        <f t="shared" si="3"/>
        <v>0</v>
      </c>
      <c r="S13" s="205">
        <f t="shared" si="4"/>
        <v>0</v>
      </c>
      <c r="T13" s="205" t="e">
        <f>SUM(#REF!,#REF!)</f>
        <v>#REF!</v>
      </c>
      <c r="U13" s="205" t="e">
        <f>SUM(#REF!,#REF!)</f>
        <v>#REF!</v>
      </c>
      <c r="W13" s="550">
        <f>C13+'4. sz. mell'!C18+'3. sz. mell'!AZ17</f>
        <v>0</v>
      </c>
      <c r="X13" s="550">
        <f>D13+'4. sz. mell'!D18+'3. sz. mell'!BA17</f>
        <v>0</v>
      </c>
      <c r="Y13" s="550">
        <f>E13+'4. sz. mell'!E18+'3. sz. mell'!BB17</f>
        <v>0</v>
      </c>
      <c r="Z13" s="550">
        <f>F13+'4. sz. mell'!F18+'3. sz. mell'!BC17</f>
        <v>0</v>
      </c>
      <c r="AA13" s="550">
        <f>G13+'4. sz. mell'!G18+'3. sz. mell'!BF17</f>
        <v>0</v>
      </c>
      <c r="AB13" s="550">
        <f>H13+'4. sz. mell'!H18+'3. sz. mell'!BG17</f>
        <v>0</v>
      </c>
      <c r="AC13" s="550">
        <f>I13+'4. sz. mell'!I18+'3. sz. mell'!BH17</f>
        <v>0</v>
      </c>
      <c r="AD13" s="550">
        <f>J13+'4. sz. mell'!J18+'3. sz. mell'!BI17</f>
        <v>0</v>
      </c>
    </row>
    <row r="14" spans="1:34" s="216" customFormat="1" ht="15" x14ac:dyDescent="0.2">
      <c r="A14" s="217" t="s">
        <v>23</v>
      </c>
      <c r="B14" s="252" t="s">
        <v>24</v>
      </c>
      <c r="C14" s="245"/>
      <c r="D14" s="245">
        <v>0</v>
      </c>
      <c r="E14" s="245">
        <f t="shared" si="7"/>
        <v>0</v>
      </c>
      <c r="F14" s="245">
        <v>0</v>
      </c>
      <c r="G14" s="77"/>
      <c r="H14" s="77">
        <v>0</v>
      </c>
      <c r="I14" s="77">
        <f t="shared" si="6"/>
        <v>0</v>
      </c>
      <c r="J14" s="77">
        <v>0</v>
      </c>
      <c r="K14" s="77"/>
      <c r="L14" s="77">
        <v>0</v>
      </c>
      <c r="M14" s="77">
        <f t="shared" si="0"/>
        <v>0</v>
      </c>
      <c r="N14" s="77">
        <v>0</v>
      </c>
      <c r="O14" s="789"/>
      <c r="P14" s="205">
        <f t="shared" si="1"/>
        <v>0</v>
      </c>
      <c r="Q14" s="205">
        <f t="shared" si="2"/>
        <v>0</v>
      </c>
      <c r="R14" s="205">
        <f t="shared" si="3"/>
        <v>0</v>
      </c>
      <c r="S14" s="205">
        <f t="shared" si="4"/>
        <v>0</v>
      </c>
      <c r="T14" s="205" t="e">
        <f>SUM(#REF!,#REF!)</f>
        <v>#REF!</v>
      </c>
      <c r="U14" s="205" t="e">
        <f>SUM(#REF!,#REF!)</f>
        <v>#REF!</v>
      </c>
      <c r="W14" s="550">
        <f>C14+'4. sz. mell'!C19+'3. sz. mell'!AZ18</f>
        <v>0</v>
      </c>
      <c r="X14" s="550">
        <f>D14+'4. sz. mell'!D19+'3. sz. mell'!BA18</f>
        <v>0</v>
      </c>
      <c r="Y14" s="550">
        <f>E14+'4. sz. mell'!E19+'3. sz. mell'!BB18</f>
        <v>0</v>
      </c>
      <c r="Z14" s="550">
        <f>F14+'4. sz. mell'!F19+'3. sz. mell'!BC18</f>
        <v>0</v>
      </c>
      <c r="AA14" s="550">
        <f>G14+'4. sz. mell'!G19+'3. sz. mell'!BF18</f>
        <v>0</v>
      </c>
      <c r="AB14" s="550">
        <f>H14+'4. sz. mell'!H19+'3. sz. mell'!BG18</f>
        <v>0</v>
      </c>
      <c r="AC14" s="550">
        <f>I14+'4. sz. mell'!I19+'3. sz. mell'!BH18</f>
        <v>0</v>
      </c>
      <c r="AD14" s="550">
        <f>J14+'4. sz. mell'!J19+'3. sz. mell'!BI18</f>
        <v>0</v>
      </c>
    </row>
    <row r="15" spans="1:34" s="216" customFormat="1" ht="15" x14ac:dyDescent="0.2">
      <c r="A15" s="217" t="s">
        <v>25</v>
      </c>
      <c r="B15" s="252" t="s">
        <v>26</v>
      </c>
      <c r="C15" s="245"/>
      <c r="D15" s="245">
        <v>0</v>
      </c>
      <c r="E15" s="245">
        <f t="shared" si="7"/>
        <v>0</v>
      </c>
      <c r="F15" s="245">
        <v>0</v>
      </c>
      <c r="G15" s="77"/>
      <c r="H15" s="77">
        <v>0</v>
      </c>
      <c r="I15" s="77">
        <f t="shared" si="6"/>
        <v>0</v>
      </c>
      <c r="J15" s="77">
        <v>0</v>
      </c>
      <c r="K15" s="77"/>
      <c r="L15" s="77">
        <v>0</v>
      </c>
      <c r="M15" s="77">
        <f t="shared" si="0"/>
        <v>0</v>
      </c>
      <c r="N15" s="77">
        <v>0</v>
      </c>
      <c r="O15" s="789"/>
      <c r="P15" s="205">
        <f t="shared" si="1"/>
        <v>0</v>
      </c>
      <c r="Q15" s="205">
        <f t="shared" si="2"/>
        <v>0</v>
      </c>
      <c r="R15" s="205">
        <f t="shared" si="3"/>
        <v>0</v>
      </c>
      <c r="S15" s="205">
        <f t="shared" si="4"/>
        <v>0</v>
      </c>
      <c r="T15" s="205" t="e">
        <f>SUM(#REF!,#REF!)</f>
        <v>#REF!</v>
      </c>
      <c r="U15" s="205" t="e">
        <f>SUM(#REF!,#REF!)</f>
        <v>#REF!</v>
      </c>
      <c r="W15" s="550">
        <f>C15+'4. sz. mell'!C20+'3. sz. mell'!AZ19</f>
        <v>0</v>
      </c>
      <c r="X15" s="550">
        <f>D15+'4. sz. mell'!D20+'3. sz. mell'!BA19</f>
        <v>0</v>
      </c>
      <c r="Y15" s="550">
        <f>E15+'4. sz. mell'!E20+'3. sz. mell'!BB19</f>
        <v>0</v>
      </c>
      <c r="Z15" s="550">
        <f>F15+'4. sz. mell'!F20+'3. sz. mell'!BC19</f>
        <v>0</v>
      </c>
      <c r="AA15" s="550">
        <f>G15+'4. sz. mell'!G20+'3. sz. mell'!BF19</f>
        <v>0</v>
      </c>
      <c r="AB15" s="550">
        <f>H15+'4. sz. mell'!H20+'3. sz. mell'!BG19</f>
        <v>0</v>
      </c>
      <c r="AC15" s="550">
        <f>I15+'4. sz. mell'!I20+'3. sz. mell'!BH19</f>
        <v>0</v>
      </c>
      <c r="AD15" s="550">
        <f>J15+'4. sz. mell'!J20+'3. sz. mell'!BI19</f>
        <v>0</v>
      </c>
    </row>
    <row r="16" spans="1:34" s="216" customFormat="1" ht="15.75" thickBot="1" x14ac:dyDescent="0.25">
      <c r="A16" s="217" t="s">
        <v>27</v>
      </c>
      <c r="B16" s="252" t="s">
        <v>28</v>
      </c>
      <c r="C16" s="245">
        <v>35620000</v>
      </c>
      <c r="D16" s="245">
        <v>53229852</v>
      </c>
      <c r="E16" s="245">
        <f t="shared" si="7"/>
        <v>18648206</v>
      </c>
      <c r="F16" s="245">
        <v>71878058</v>
      </c>
      <c r="G16" s="77"/>
      <c r="H16" s="77">
        <v>3402506</v>
      </c>
      <c r="I16" s="77">
        <f t="shared" si="6"/>
        <v>1000000</v>
      </c>
      <c r="J16" s="77">
        <v>4402506</v>
      </c>
      <c r="K16" s="77"/>
      <c r="L16" s="77">
        <v>0</v>
      </c>
      <c r="M16" s="77">
        <f t="shared" si="0"/>
        <v>0</v>
      </c>
      <c r="N16" s="77">
        <v>0</v>
      </c>
      <c r="O16" s="789"/>
      <c r="P16" s="205">
        <f t="shared" si="1"/>
        <v>0</v>
      </c>
      <c r="Q16" s="205">
        <f t="shared" si="2"/>
        <v>3402506</v>
      </c>
      <c r="R16" s="205">
        <f t="shared" si="3"/>
        <v>1000000</v>
      </c>
      <c r="S16" s="205">
        <f t="shared" si="4"/>
        <v>4402506</v>
      </c>
      <c r="T16" s="205" t="e">
        <f>SUM(#REF!,#REF!)</f>
        <v>#REF!</v>
      </c>
      <c r="U16" s="205" t="e">
        <f>SUM(#REF!,#REF!)</f>
        <v>#REF!</v>
      </c>
      <c r="W16" s="550">
        <f>C16+'4. sz. mell'!C21+'3. sz. mell'!AZ20</f>
        <v>44387000</v>
      </c>
      <c r="X16" s="550">
        <f>D16+'4. sz. mell'!D21+'3. sz. mell'!BA20</f>
        <v>65239888</v>
      </c>
      <c r="Y16" s="550">
        <f>E16+'4. sz. mell'!E21+'3. sz. mell'!BB20</f>
        <v>20718206</v>
      </c>
      <c r="Z16" s="550">
        <f>F16+'4. sz. mell'!F21+'3. sz. mell'!BC20</f>
        <v>85958094</v>
      </c>
      <c r="AA16" s="550">
        <f>G16+'4. sz. mell'!G21+'3. sz. mell'!BF20</f>
        <v>0</v>
      </c>
      <c r="AB16" s="550">
        <f>H16+'4. sz. mell'!H21+'3. sz. mell'!BG20</f>
        <v>3402506</v>
      </c>
      <c r="AC16" s="550">
        <f>I16+'4. sz. mell'!I21+'3. sz. mell'!BH20</f>
        <v>13402173</v>
      </c>
      <c r="AD16" s="550">
        <f>J16+'4. sz. mell'!J21+'3. sz. mell'!BI20</f>
        <v>16804679</v>
      </c>
    </row>
    <row r="17" spans="1:34" s="218" customFormat="1" ht="16.5" thickBot="1" x14ac:dyDescent="0.3">
      <c r="A17" s="51" t="s">
        <v>29</v>
      </c>
      <c r="B17" s="250" t="s">
        <v>30</v>
      </c>
      <c r="C17" s="258">
        <f>+C18+C19+C20+C21+C22</f>
        <v>0</v>
      </c>
      <c r="D17" s="258">
        <f t="shared" ref="D17:N17" si="9">+D18+D19+D20+D21+D22</f>
        <v>536000</v>
      </c>
      <c r="E17" s="258">
        <f t="shared" si="9"/>
        <v>0</v>
      </c>
      <c r="F17" s="258">
        <f t="shared" si="9"/>
        <v>536000</v>
      </c>
      <c r="G17" s="258">
        <f t="shared" si="9"/>
        <v>1963877999</v>
      </c>
      <c r="H17" s="258">
        <f t="shared" si="9"/>
        <v>1973198260</v>
      </c>
      <c r="I17" s="258">
        <f t="shared" si="9"/>
        <v>0</v>
      </c>
      <c r="J17" s="258">
        <f t="shared" si="9"/>
        <v>1973198260</v>
      </c>
      <c r="K17" s="258">
        <f t="shared" si="9"/>
        <v>0</v>
      </c>
      <c r="L17" s="258">
        <f t="shared" si="9"/>
        <v>0</v>
      </c>
      <c r="M17" s="258">
        <f t="shared" si="9"/>
        <v>0</v>
      </c>
      <c r="N17" s="258">
        <f t="shared" si="9"/>
        <v>0</v>
      </c>
      <c r="O17" s="793"/>
      <c r="P17" s="205">
        <f t="shared" si="1"/>
        <v>1963877999</v>
      </c>
      <c r="Q17" s="205">
        <f t="shared" si="2"/>
        <v>1973198260</v>
      </c>
      <c r="R17" s="205">
        <f t="shared" si="3"/>
        <v>0</v>
      </c>
      <c r="S17" s="205">
        <f t="shared" si="4"/>
        <v>1973198260</v>
      </c>
      <c r="T17" s="205" t="e">
        <f>SUM(#REF!,#REF!)</f>
        <v>#REF!</v>
      </c>
      <c r="U17" s="205" t="e">
        <f>SUM(#REF!,#REF!)</f>
        <v>#REF!</v>
      </c>
      <c r="Y17" s="548"/>
    </row>
    <row r="18" spans="1:34" s="218" customFormat="1" ht="15" x14ac:dyDescent="0.2">
      <c r="A18" s="54" t="s">
        <v>31</v>
      </c>
      <c r="B18" s="251" t="s">
        <v>32</v>
      </c>
      <c r="C18" s="244"/>
      <c r="D18" s="244">
        <v>536000</v>
      </c>
      <c r="E18" s="244">
        <f t="shared" si="7"/>
        <v>0</v>
      </c>
      <c r="F18" s="244">
        <v>536000</v>
      </c>
      <c r="G18" s="74">
        <v>29999999</v>
      </c>
      <c r="H18" s="74">
        <v>29999999</v>
      </c>
      <c r="I18" s="74">
        <f t="shared" si="6"/>
        <v>0</v>
      </c>
      <c r="J18" s="74">
        <v>29999999</v>
      </c>
      <c r="K18" s="74"/>
      <c r="L18" s="74">
        <v>0</v>
      </c>
      <c r="M18" s="74">
        <f t="shared" si="0"/>
        <v>0</v>
      </c>
      <c r="N18" s="74">
        <v>0</v>
      </c>
      <c r="O18" s="789"/>
      <c r="P18" s="205">
        <f t="shared" si="1"/>
        <v>29999999</v>
      </c>
      <c r="Q18" s="205">
        <f t="shared" si="2"/>
        <v>29999999</v>
      </c>
      <c r="R18" s="205">
        <f t="shared" si="3"/>
        <v>0</v>
      </c>
      <c r="S18" s="205">
        <f t="shared" si="4"/>
        <v>29999999</v>
      </c>
      <c r="T18" s="205" t="e">
        <f>SUM(#REF!,#REF!)</f>
        <v>#REF!</v>
      </c>
      <c r="U18" s="205" t="e">
        <f>SUM(#REF!,#REF!)</f>
        <v>#REF!</v>
      </c>
      <c r="W18" s="549">
        <f>C18+'4. sz. mell'!C24+'3. sz. mell'!AZ23</f>
        <v>0</v>
      </c>
      <c r="X18" s="549"/>
      <c r="Y18" s="549">
        <f>G18+'4. sz. mell'!G24+'3. sz. mell'!BB23</f>
        <v>29999999</v>
      </c>
      <c r="Z18" s="549">
        <f>K18+'4. sz. mell'!K24+'3. sz. mell'!BC23</f>
        <v>0</v>
      </c>
    </row>
    <row r="19" spans="1:34" s="216" customFormat="1" ht="15" x14ac:dyDescent="0.2">
      <c r="A19" s="217" t="s">
        <v>33</v>
      </c>
      <c r="B19" s="252" t="s">
        <v>34</v>
      </c>
      <c r="C19" s="245"/>
      <c r="D19" s="245">
        <v>0</v>
      </c>
      <c r="E19" s="245">
        <f t="shared" si="7"/>
        <v>0</v>
      </c>
      <c r="F19" s="245">
        <v>0</v>
      </c>
      <c r="G19" s="77"/>
      <c r="H19" s="77">
        <v>0</v>
      </c>
      <c r="I19" s="77">
        <f t="shared" si="6"/>
        <v>0</v>
      </c>
      <c r="J19" s="77">
        <v>0</v>
      </c>
      <c r="K19" s="77"/>
      <c r="L19" s="77">
        <v>0</v>
      </c>
      <c r="M19" s="77">
        <f t="shared" si="0"/>
        <v>0</v>
      </c>
      <c r="N19" s="77">
        <v>0</v>
      </c>
      <c r="O19" s="789"/>
      <c r="P19" s="205">
        <f t="shared" si="1"/>
        <v>0</v>
      </c>
      <c r="Q19" s="205">
        <f t="shared" si="2"/>
        <v>0</v>
      </c>
      <c r="R19" s="205">
        <f t="shared" si="3"/>
        <v>0</v>
      </c>
      <c r="S19" s="205">
        <f t="shared" si="4"/>
        <v>0</v>
      </c>
      <c r="T19" s="205" t="e">
        <f>SUM(#REF!,#REF!)</f>
        <v>#REF!</v>
      </c>
      <c r="U19" s="205" t="e">
        <f>SUM(#REF!,#REF!)</f>
        <v>#REF!</v>
      </c>
      <c r="W19" s="549">
        <f>C19+'4. sz. mell'!C25+'3. sz. mell'!AZ24</f>
        <v>0</v>
      </c>
      <c r="X19" s="549"/>
      <c r="Y19" s="549">
        <f>G19+'4. sz. mell'!G25+'3. sz. mell'!BB24</f>
        <v>0</v>
      </c>
      <c r="Z19" s="549">
        <f>K19+'4. sz. mell'!K25+'3. sz. mell'!BC24</f>
        <v>0</v>
      </c>
    </row>
    <row r="20" spans="1:34" s="218" customFormat="1" ht="15" x14ac:dyDescent="0.2">
      <c r="A20" s="217" t="s">
        <v>35</v>
      </c>
      <c r="B20" s="252" t="s">
        <v>36</v>
      </c>
      <c r="C20" s="245"/>
      <c r="D20" s="245">
        <v>0</v>
      </c>
      <c r="E20" s="245">
        <f t="shared" si="7"/>
        <v>0</v>
      </c>
      <c r="F20" s="245">
        <v>0</v>
      </c>
      <c r="G20" s="77"/>
      <c r="H20" s="77">
        <v>0</v>
      </c>
      <c r="I20" s="77">
        <f t="shared" si="6"/>
        <v>0</v>
      </c>
      <c r="J20" s="77">
        <v>0</v>
      </c>
      <c r="K20" s="77"/>
      <c r="L20" s="77">
        <v>0</v>
      </c>
      <c r="M20" s="77">
        <f t="shared" si="0"/>
        <v>0</v>
      </c>
      <c r="N20" s="77">
        <v>0</v>
      </c>
      <c r="O20" s="789"/>
      <c r="P20" s="205">
        <f t="shared" si="1"/>
        <v>0</v>
      </c>
      <c r="Q20" s="205">
        <f t="shared" si="2"/>
        <v>0</v>
      </c>
      <c r="R20" s="205">
        <f t="shared" si="3"/>
        <v>0</v>
      </c>
      <c r="S20" s="205">
        <f t="shared" si="4"/>
        <v>0</v>
      </c>
      <c r="T20" s="205" t="e">
        <f>SUM(#REF!,#REF!)</f>
        <v>#REF!</v>
      </c>
      <c r="U20" s="205" t="e">
        <f>SUM(#REF!,#REF!)</f>
        <v>#REF!</v>
      </c>
      <c r="W20" s="549">
        <f>C20+'4. sz. mell'!C26+'3. sz. mell'!AZ25</f>
        <v>0</v>
      </c>
      <c r="X20" s="549"/>
      <c r="Y20" s="549">
        <f>G20+'4. sz. mell'!G26+'3. sz. mell'!BB25</f>
        <v>0</v>
      </c>
      <c r="Z20" s="549">
        <f>K20+'4. sz. mell'!K26+'3. sz. mell'!BC25</f>
        <v>0</v>
      </c>
    </row>
    <row r="21" spans="1:34" s="218" customFormat="1" ht="15" x14ac:dyDescent="0.2">
      <c r="A21" s="217" t="s">
        <v>37</v>
      </c>
      <c r="B21" s="252" t="s">
        <v>38</v>
      </c>
      <c r="C21" s="245"/>
      <c r="D21" s="245">
        <v>0</v>
      </c>
      <c r="E21" s="245">
        <f t="shared" si="7"/>
        <v>0</v>
      </c>
      <c r="F21" s="245">
        <v>0</v>
      </c>
      <c r="G21" s="77"/>
      <c r="H21" s="77">
        <v>0</v>
      </c>
      <c r="I21" s="77">
        <f t="shared" si="6"/>
        <v>0</v>
      </c>
      <c r="J21" s="77">
        <v>0</v>
      </c>
      <c r="K21" s="77"/>
      <c r="L21" s="77">
        <v>0</v>
      </c>
      <c r="M21" s="77">
        <f t="shared" si="0"/>
        <v>0</v>
      </c>
      <c r="N21" s="77">
        <v>0</v>
      </c>
      <c r="O21" s="789"/>
      <c r="P21" s="205">
        <f t="shared" si="1"/>
        <v>0</v>
      </c>
      <c r="Q21" s="205">
        <f t="shared" si="2"/>
        <v>0</v>
      </c>
      <c r="R21" s="205">
        <f t="shared" si="3"/>
        <v>0</v>
      </c>
      <c r="S21" s="205">
        <f t="shared" si="4"/>
        <v>0</v>
      </c>
      <c r="T21" s="205" t="e">
        <f>SUM(#REF!,#REF!)</f>
        <v>#REF!</v>
      </c>
      <c r="U21" s="205" t="e">
        <f>SUM(#REF!,#REF!)</f>
        <v>#REF!</v>
      </c>
      <c r="W21" s="549">
        <f>C21+'4. sz. mell'!C27+'3. sz. mell'!AZ26</f>
        <v>0</v>
      </c>
      <c r="X21" s="549"/>
      <c r="Y21" s="549">
        <f>G21+'4. sz. mell'!G27+'3. sz. mell'!BB26</f>
        <v>0</v>
      </c>
      <c r="Z21" s="549">
        <f>K21+'4. sz. mell'!K27+'3. sz. mell'!BC26</f>
        <v>0</v>
      </c>
    </row>
    <row r="22" spans="1:34" s="218" customFormat="1" ht="15.75" thickBot="1" x14ac:dyDescent="0.25">
      <c r="A22" s="217" t="s">
        <v>39</v>
      </c>
      <c r="B22" s="252" t="s">
        <v>40</v>
      </c>
      <c r="C22" s="245"/>
      <c r="D22" s="245">
        <v>0</v>
      </c>
      <c r="E22" s="245">
        <f t="shared" si="7"/>
        <v>0</v>
      </c>
      <c r="F22" s="245">
        <v>0</v>
      </c>
      <c r="G22" s="547">
        <v>1933878000</v>
      </c>
      <c r="H22" s="547">
        <v>1943198261</v>
      </c>
      <c r="I22" s="547">
        <f t="shared" si="6"/>
        <v>0</v>
      </c>
      <c r="J22" s="547">
        <v>1943198261</v>
      </c>
      <c r="K22" s="77"/>
      <c r="L22" s="77">
        <v>0</v>
      </c>
      <c r="M22" s="77">
        <f t="shared" si="0"/>
        <v>0</v>
      </c>
      <c r="N22" s="77">
        <v>0</v>
      </c>
      <c r="O22" s="789"/>
      <c r="P22" s="205">
        <f t="shared" si="1"/>
        <v>1933878000</v>
      </c>
      <c r="Q22" s="205">
        <f t="shared" si="2"/>
        <v>1943198261</v>
      </c>
      <c r="R22" s="205">
        <f t="shared" si="3"/>
        <v>0</v>
      </c>
      <c r="S22" s="205">
        <f t="shared" si="4"/>
        <v>1943198261</v>
      </c>
      <c r="T22" s="205" t="e">
        <f>SUM(#REF!,#REF!)</f>
        <v>#REF!</v>
      </c>
      <c r="U22" s="205" t="e">
        <f>SUM(#REF!,#REF!)</f>
        <v>#REF!</v>
      </c>
      <c r="W22" s="549">
        <f>C22+'4. sz. mell'!C28+'3. sz. mell'!AZ27</f>
        <v>0</v>
      </c>
      <c r="X22" s="549"/>
      <c r="Y22" s="549">
        <f>G22+'4. sz. mell'!G28+'3. sz. mell'!BB27</f>
        <v>1933878000</v>
      </c>
      <c r="Z22" s="549">
        <f>K22+'4. sz. mell'!K28+'3. sz. mell'!BC27</f>
        <v>0</v>
      </c>
    </row>
    <row r="23" spans="1:34" s="218" customFormat="1" ht="16.5" thickBot="1" x14ac:dyDescent="0.3">
      <c r="A23" s="51" t="s">
        <v>41</v>
      </c>
      <c r="B23" s="250" t="s">
        <v>42</v>
      </c>
      <c r="C23" s="262">
        <f>SUM(C24:C30)</f>
        <v>108184897</v>
      </c>
      <c r="D23" s="262">
        <f t="shared" ref="D23:N23" si="10">SUM(D24:D30)</f>
        <v>133994743</v>
      </c>
      <c r="E23" s="262">
        <f t="shared" si="10"/>
        <v>11767186</v>
      </c>
      <c r="F23" s="262">
        <f t="shared" si="10"/>
        <v>145761929</v>
      </c>
      <c r="G23" s="262">
        <f t="shared" si="10"/>
        <v>406033103</v>
      </c>
      <c r="H23" s="262">
        <f t="shared" si="10"/>
        <v>443223257</v>
      </c>
      <c r="I23" s="262">
        <f t="shared" si="10"/>
        <v>-11767186</v>
      </c>
      <c r="J23" s="262">
        <f t="shared" si="10"/>
        <v>431456071</v>
      </c>
      <c r="K23" s="262">
        <f t="shared" si="10"/>
        <v>72582000</v>
      </c>
      <c r="L23" s="262">
        <f t="shared" si="10"/>
        <v>72582000</v>
      </c>
      <c r="M23" s="262">
        <f t="shared" si="10"/>
        <v>0</v>
      </c>
      <c r="N23" s="262">
        <f t="shared" si="10"/>
        <v>72582000</v>
      </c>
      <c r="O23" s="795"/>
      <c r="P23" s="205">
        <f t="shared" si="1"/>
        <v>478615103</v>
      </c>
      <c r="Q23" s="205">
        <f t="shared" si="2"/>
        <v>515805257</v>
      </c>
      <c r="R23" s="205">
        <f t="shared" si="3"/>
        <v>-11767186</v>
      </c>
      <c r="S23" s="205">
        <f t="shared" si="4"/>
        <v>504038071</v>
      </c>
      <c r="T23" s="205" t="e">
        <f>SUM(#REF!,#REF!)</f>
        <v>#REF!</v>
      </c>
      <c r="U23" s="205" t="e">
        <f>SUM(#REF!,#REF!)</f>
        <v>#REF!</v>
      </c>
      <c r="Y23" s="548"/>
    </row>
    <row r="24" spans="1:34" s="218" customFormat="1" ht="15.75" x14ac:dyDescent="0.2">
      <c r="A24" s="54" t="s">
        <v>405</v>
      </c>
      <c r="B24" s="73" t="s">
        <v>559</v>
      </c>
      <c r="C24" s="263">
        <v>56000000</v>
      </c>
      <c r="D24" s="263">
        <v>26964214</v>
      </c>
      <c r="E24" s="263">
        <f t="shared" si="7"/>
        <v>11767186</v>
      </c>
      <c r="F24" s="263">
        <v>38731400</v>
      </c>
      <c r="G24" s="263"/>
      <c r="H24" s="263">
        <v>29035786</v>
      </c>
      <c r="I24" s="263">
        <f t="shared" si="6"/>
        <v>-11767186</v>
      </c>
      <c r="J24" s="263">
        <v>17268600</v>
      </c>
      <c r="K24" s="263"/>
      <c r="L24" s="263">
        <v>0</v>
      </c>
      <c r="M24" s="263">
        <f t="shared" si="0"/>
        <v>0</v>
      </c>
      <c r="N24" s="263">
        <v>0</v>
      </c>
      <c r="O24" s="796"/>
      <c r="P24" s="205">
        <f t="shared" si="1"/>
        <v>0</v>
      </c>
      <c r="Q24" s="205">
        <f t="shared" si="2"/>
        <v>29035786</v>
      </c>
      <c r="R24" s="205">
        <f t="shared" si="3"/>
        <v>-11767186</v>
      </c>
      <c r="S24" s="205">
        <f t="shared" si="4"/>
        <v>17268600</v>
      </c>
      <c r="T24" s="205" t="e">
        <f>SUM(#REF!,#REF!)</f>
        <v>#REF!</v>
      </c>
      <c r="U24" s="205" t="e">
        <f>SUM(#REF!,#REF!)</f>
        <v>#REF!</v>
      </c>
      <c r="Y24" s="548"/>
    </row>
    <row r="25" spans="1:34" s="218" customFormat="1" ht="15.75" x14ac:dyDescent="0.2">
      <c r="A25" s="54" t="s">
        <v>406</v>
      </c>
      <c r="B25" s="73" t="s">
        <v>600</v>
      </c>
      <c r="C25" s="263"/>
      <c r="D25" s="263">
        <v>0</v>
      </c>
      <c r="E25" s="263">
        <f t="shared" si="7"/>
        <v>0</v>
      </c>
      <c r="F25" s="263">
        <v>0</v>
      </c>
      <c r="G25" s="176"/>
      <c r="H25" s="176">
        <v>0</v>
      </c>
      <c r="I25" s="176">
        <f t="shared" si="6"/>
        <v>0</v>
      </c>
      <c r="J25" s="176">
        <v>0</v>
      </c>
      <c r="K25" s="176"/>
      <c r="L25" s="176">
        <v>0</v>
      </c>
      <c r="M25" s="176">
        <f t="shared" si="0"/>
        <v>0</v>
      </c>
      <c r="N25" s="176">
        <v>0</v>
      </c>
      <c r="O25" s="796"/>
      <c r="P25" s="205">
        <f t="shared" si="1"/>
        <v>0</v>
      </c>
      <c r="Q25" s="205">
        <f t="shared" si="2"/>
        <v>0</v>
      </c>
      <c r="R25" s="205">
        <f t="shared" si="3"/>
        <v>0</v>
      </c>
      <c r="S25" s="205">
        <f t="shared" si="4"/>
        <v>0</v>
      </c>
      <c r="T25" s="205" t="e">
        <f>SUM(#REF!,#REF!)</f>
        <v>#REF!</v>
      </c>
      <c r="U25" s="205" t="e">
        <f>SUM(#REF!,#REF!)</f>
        <v>#REF!</v>
      </c>
      <c r="Y25" s="548"/>
    </row>
    <row r="26" spans="1:34" s="218" customFormat="1" ht="15.75" x14ac:dyDescent="0.2">
      <c r="A26" s="54" t="s">
        <v>407</v>
      </c>
      <c r="B26" s="76" t="s">
        <v>560</v>
      </c>
      <c r="C26" s="245">
        <v>1884897</v>
      </c>
      <c r="D26" s="245">
        <v>56730529</v>
      </c>
      <c r="E26" s="245">
        <f t="shared" si="7"/>
        <v>0</v>
      </c>
      <c r="F26" s="245">
        <v>56730529</v>
      </c>
      <c r="G26" s="77">
        <v>406033103</v>
      </c>
      <c r="H26" s="77">
        <v>414187471</v>
      </c>
      <c r="I26" s="77">
        <f t="shared" si="6"/>
        <v>0</v>
      </c>
      <c r="J26" s="77">
        <v>414187471</v>
      </c>
      <c r="K26" s="77">
        <v>72582000</v>
      </c>
      <c r="L26" s="77">
        <v>72582000</v>
      </c>
      <c r="M26" s="77">
        <f t="shared" si="0"/>
        <v>0</v>
      </c>
      <c r="N26" s="77">
        <v>72582000</v>
      </c>
      <c r="O26" s="789"/>
      <c r="P26" s="205">
        <f t="shared" si="1"/>
        <v>478615103</v>
      </c>
      <c r="Q26" s="205">
        <f t="shared" si="2"/>
        <v>486769471</v>
      </c>
      <c r="R26" s="205">
        <f t="shared" si="3"/>
        <v>0</v>
      </c>
      <c r="S26" s="205">
        <f t="shared" si="4"/>
        <v>486769471</v>
      </c>
      <c r="T26" s="205" t="e">
        <f>SUM(#REF!,#REF!)</f>
        <v>#REF!</v>
      </c>
      <c r="U26" s="205" t="e">
        <f>SUM(#REF!,#REF!)</f>
        <v>#REF!</v>
      </c>
      <c r="Y26" s="548"/>
    </row>
    <row r="27" spans="1:34" s="218" customFormat="1" ht="15.75" x14ac:dyDescent="0.2">
      <c r="A27" s="54" t="s">
        <v>408</v>
      </c>
      <c r="B27" s="76" t="s">
        <v>561</v>
      </c>
      <c r="C27" s="245"/>
      <c r="D27" s="245">
        <v>0</v>
      </c>
      <c r="E27" s="245">
        <f t="shared" si="7"/>
        <v>0</v>
      </c>
      <c r="F27" s="245">
        <v>0</v>
      </c>
      <c r="G27" s="77"/>
      <c r="H27" s="77">
        <v>0</v>
      </c>
      <c r="I27" s="77">
        <f t="shared" si="6"/>
        <v>0</v>
      </c>
      <c r="J27" s="77">
        <v>0</v>
      </c>
      <c r="K27" s="77"/>
      <c r="L27" s="77">
        <v>0</v>
      </c>
      <c r="M27" s="77">
        <f t="shared" si="0"/>
        <v>0</v>
      </c>
      <c r="N27" s="77">
        <v>0</v>
      </c>
      <c r="O27" s="789"/>
      <c r="P27" s="205">
        <f t="shared" si="1"/>
        <v>0</v>
      </c>
      <c r="Q27" s="205">
        <f t="shared" si="2"/>
        <v>0</v>
      </c>
      <c r="R27" s="205">
        <f t="shared" si="3"/>
        <v>0</v>
      </c>
      <c r="S27" s="205">
        <f t="shared" si="4"/>
        <v>0</v>
      </c>
      <c r="T27" s="205" t="e">
        <f>SUM(#REF!,#REF!)</f>
        <v>#REF!</v>
      </c>
      <c r="U27" s="205" t="e">
        <f>SUM(#REF!,#REF!)</f>
        <v>#REF!</v>
      </c>
      <c r="Y27" s="548"/>
    </row>
    <row r="28" spans="1:34" s="218" customFormat="1" ht="15.75" x14ac:dyDescent="0.2">
      <c r="A28" s="54" t="s">
        <v>409</v>
      </c>
      <c r="B28" s="76" t="s">
        <v>562</v>
      </c>
      <c r="C28" s="245">
        <v>48500000</v>
      </c>
      <c r="D28" s="245">
        <v>48500000</v>
      </c>
      <c r="E28" s="245">
        <f t="shared" si="7"/>
        <v>0</v>
      </c>
      <c r="F28" s="245">
        <v>48500000</v>
      </c>
      <c r="G28" s="77"/>
      <c r="H28" s="77">
        <v>0</v>
      </c>
      <c r="I28" s="77">
        <f t="shared" si="6"/>
        <v>0</v>
      </c>
      <c r="J28" s="77">
        <v>0</v>
      </c>
      <c r="K28" s="77"/>
      <c r="L28" s="77">
        <v>0</v>
      </c>
      <c r="M28" s="77">
        <f t="shared" si="0"/>
        <v>0</v>
      </c>
      <c r="N28" s="77">
        <v>0</v>
      </c>
      <c r="O28" s="789"/>
      <c r="P28" s="205">
        <f t="shared" si="1"/>
        <v>0</v>
      </c>
      <c r="Q28" s="205">
        <f t="shared" si="2"/>
        <v>0</v>
      </c>
      <c r="R28" s="205">
        <f t="shared" si="3"/>
        <v>0</v>
      </c>
      <c r="S28" s="205">
        <f t="shared" si="4"/>
        <v>0</v>
      </c>
      <c r="T28" s="205" t="e">
        <f>SUM(#REF!,#REF!)</f>
        <v>#REF!</v>
      </c>
      <c r="U28" s="205" t="e">
        <f>SUM(#REF!,#REF!)</f>
        <v>#REF!</v>
      </c>
      <c r="Y28" s="548"/>
    </row>
    <row r="29" spans="1:34" s="218" customFormat="1" ht="15.75" x14ac:dyDescent="0.2">
      <c r="A29" s="54" t="s">
        <v>410</v>
      </c>
      <c r="B29" s="79" t="s">
        <v>563</v>
      </c>
      <c r="C29" s="245">
        <v>500000</v>
      </c>
      <c r="D29" s="245">
        <v>500000</v>
      </c>
      <c r="E29" s="245">
        <f t="shared" si="7"/>
        <v>0</v>
      </c>
      <c r="F29" s="245">
        <v>500000</v>
      </c>
      <c r="G29" s="77"/>
      <c r="H29" s="77">
        <v>0</v>
      </c>
      <c r="I29" s="77">
        <f t="shared" si="6"/>
        <v>0</v>
      </c>
      <c r="J29" s="77">
        <v>0</v>
      </c>
      <c r="K29" s="77"/>
      <c r="L29" s="77">
        <v>0</v>
      </c>
      <c r="M29" s="77">
        <f t="shared" si="0"/>
        <v>0</v>
      </c>
      <c r="N29" s="77">
        <v>0</v>
      </c>
      <c r="O29" s="789"/>
      <c r="P29" s="205">
        <f t="shared" si="1"/>
        <v>0</v>
      </c>
      <c r="Q29" s="205">
        <f t="shared" si="2"/>
        <v>0</v>
      </c>
      <c r="R29" s="205">
        <f t="shared" si="3"/>
        <v>0</v>
      </c>
      <c r="S29" s="205">
        <f t="shared" si="4"/>
        <v>0</v>
      </c>
      <c r="T29" s="205" t="e">
        <f>SUM(#REF!,#REF!)</f>
        <v>#REF!</v>
      </c>
      <c r="U29" s="205" t="e">
        <f>SUM(#REF!,#REF!)</f>
        <v>#REF!</v>
      </c>
      <c r="Y29" s="548"/>
    </row>
    <row r="30" spans="1:34" s="218" customFormat="1" ht="16.5" thickBot="1" x14ac:dyDescent="0.25">
      <c r="A30" s="54" t="s">
        <v>602</v>
      </c>
      <c r="B30" s="79" t="s">
        <v>558</v>
      </c>
      <c r="C30" s="261">
        <v>1300000</v>
      </c>
      <c r="D30" s="261">
        <v>1300000</v>
      </c>
      <c r="E30" s="261">
        <f t="shared" si="7"/>
        <v>0</v>
      </c>
      <c r="F30" s="261">
        <v>1300000</v>
      </c>
      <c r="G30" s="81"/>
      <c r="H30" s="81">
        <v>0</v>
      </c>
      <c r="I30" s="81">
        <f t="shared" si="6"/>
        <v>0</v>
      </c>
      <c r="J30" s="81">
        <v>0</v>
      </c>
      <c r="K30" s="81"/>
      <c r="L30" s="81">
        <v>0</v>
      </c>
      <c r="M30" s="81">
        <f t="shared" si="0"/>
        <v>0</v>
      </c>
      <c r="N30" s="81">
        <v>0</v>
      </c>
      <c r="O30" s="789"/>
      <c r="P30" s="205">
        <f t="shared" si="1"/>
        <v>0</v>
      </c>
      <c r="Q30" s="205">
        <f t="shared" si="2"/>
        <v>0</v>
      </c>
      <c r="R30" s="205">
        <f t="shared" si="3"/>
        <v>0</v>
      </c>
      <c r="S30" s="205">
        <f t="shared" si="4"/>
        <v>0</v>
      </c>
      <c r="T30" s="205" t="e">
        <f>SUM(#REF!,#REF!)</f>
        <v>#REF!</v>
      </c>
      <c r="U30" s="205" t="e">
        <f>SUM(#REF!,#REF!)</f>
        <v>#REF!</v>
      </c>
      <c r="Y30" s="548"/>
    </row>
    <row r="31" spans="1:34" s="218" customFormat="1" ht="16.5" thickBot="1" x14ac:dyDescent="0.3">
      <c r="A31" s="51" t="s">
        <v>43</v>
      </c>
      <c r="B31" s="250" t="s">
        <v>44</v>
      </c>
      <c r="C31" s="258">
        <f>SUM(C32:C41)</f>
        <v>119341000</v>
      </c>
      <c r="D31" s="258">
        <f t="shared" ref="D31:H31" si="11">SUM(D32:D41)</f>
        <v>118241000</v>
      </c>
      <c r="E31" s="258">
        <f t="shared" si="11"/>
        <v>0</v>
      </c>
      <c r="F31" s="258">
        <f t="shared" si="11"/>
        <v>118241000</v>
      </c>
      <c r="G31" s="258">
        <f t="shared" si="11"/>
        <v>24784000</v>
      </c>
      <c r="H31" s="258">
        <f t="shared" si="11"/>
        <v>13224000</v>
      </c>
      <c r="I31" s="258">
        <f t="shared" ref="I31:M31" si="12">SUM(I32:I41)</f>
        <v>0</v>
      </c>
      <c r="J31" s="258">
        <v>13224000</v>
      </c>
      <c r="K31" s="258">
        <f t="shared" si="12"/>
        <v>0</v>
      </c>
      <c r="L31" s="258">
        <v>0</v>
      </c>
      <c r="M31" s="258">
        <f t="shared" si="12"/>
        <v>0</v>
      </c>
      <c r="N31" s="258">
        <v>0</v>
      </c>
      <c r="O31" s="793"/>
      <c r="P31" s="205">
        <f t="shared" si="1"/>
        <v>24784000</v>
      </c>
      <c r="Q31" s="205">
        <f t="shared" si="2"/>
        <v>13224000</v>
      </c>
      <c r="R31" s="205">
        <f t="shared" si="3"/>
        <v>0</v>
      </c>
      <c r="S31" s="205">
        <f t="shared" si="4"/>
        <v>13224000</v>
      </c>
      <c r="T31" s="205" t="e">
        <f>SUM(#REF!,#REF!)</f>
        <v>#REF!</v>
      </c>
      <c r="U31" s="205" t="e">
        <f>SUM(#REF!,#REF!)</f>
        <v>#REF!</v>
      </c>
      <c r="Y31" s="548"/>
    </row>
    <row r="32" spans="1:34" s="218" customFormat="1" ht="15" x14ac:dyDescent="0.2">
      <c r="A32" s="54" t="s">
        <v>45</v>
      </c>
      <c r="B32" s="251" t="s">
        <v>46</v>
      </c>
      <c r="C32" s="244"/>
      <c r="D32" s="244">
        <v>0</v>
      </c>
      <c r="E32" s="244">
        <f t="shared" si="7"/>
        <v>0</v>
      </c>
      <c r="F32" s="244">
        <v>0</v>
      </c>
      <c r="G32" s="74"/>
      <c r="H32" s="74">
        <v>0</v>
      </c>
      <c r="I32" s="74">
        <f t="shared" si="6"/>
        <v>0</v>
      </c>
      <c r="J32" s="74">
        <v>0</v>
      </c>
      <c r="K32" s="74"/>
      <c r="L32" s="74">
        <v>0</v>
      </c>
      <c r="M32" s="74">
        <f t="shared" si="0"/>
        <v>0</v>
      </c>
      <c r="N32" s="74">
        <v>0</v>
      </c>
      <c r="O32" s="789"/>
      <c r="P32" s="205">
        <f t="shared" si="1"/>
        <v>0</v>
      </c>
      <c r="Q32" s="205">
        <f t="shared" si="2"/>
        <v>0</v>
      </c>
      <c r="R32" s="205">
        <f t="shared" si="3"/>
        <v>0</v>
      </c>
      <c r="S32" s="205">
        <f t="shared" si="4"/>
        <v>0</v>
      </c>
      <c r="T32" s="205" t="e">
        <f>SUM(#REF!,#REF!)</f>
        <v>#REF!</v>
      </c>
      <c r="U32" s="205" t="e">
        <f>SUM(#REF!,#REF!)</f>
        <v>#REF!</v>
      </c>
      <c r="W32" s="549">
        <f>C32+'4. sz. mell'!C6+'3. sz. mell'!AZ5</f>
        <v>0</v>
      </c>
      <c r="X32" s="549">
        <f>D32+'4. sz. mell'!D6+'3. sz. mell'!BA5</f>
        <v>0</v>
      </c>
      <c r="Y32" s="549">
        <f>E32+'4. sz. mell'!E6+'3. sz. mell'!BB5</f>
        <v>0</v>
      </c>
      <c r="Z32" s="549">
        <f>F32+'4. sz. mell'!F6+'3. sz. mell'!BC5</f>
        <v>2229568</v>
      </c>
      <c r="AA32" s="549">
        <f>G32+'4. sz. mell'!G6+'3. sz. mell'!BF5</f>
        <v>0</v>
      </c>
      <c r="AB32" s="549">
        <f>H32+'4. sz. mell'!H6+'3. sz. mell'!BG5</f>
        <v>489000</v>
      </c>
      <c r="AC32" s="549">
        <f>I32+'4. sz. mell'!I6+'3. sz. mell'!BH5</f>
        <v>0</v>
      </c>
      <c r="AD32" s="549">
        <f>J32+'4. sz. mell'!J6+'3. sz. mell'!BI5</f>
        <v>489000</v>
      </c>
      <c r="AE32" s="549">
        <f>K32+'4. sz. mell'!K6+'3. sz. mell'!BL5</f>
        <v>0</v>
      </c>
      <c r="AF32" s="549"/>
      <c r="AG32" s="549">
        <f>M32+'4. sz. mell'!M6+'3. sz. mell'!BK5</f>
        <v>0</v>
      </c>
      <c r="AH32" s="549">
        <f>N32+'4. sz. mell'!N6+'3. sz. mell'!BL5</f>
        <v>0</v>
      </c>
    </row>
    <row r="33" spans="1:34" s="218" customFormat="1" ht="15" x14ac:dyDescent="0.2">
      <c r="A33" s="217" t="s">
        <v>47</v>
      </c>
      <c r="B33" s="252" t="s">
        <v>48</v>
      </c>
      <c r="C33" s="245"/>
      <c r="D33" s="245">
        <v>53976000</v>
      </c>
      <c r="E33" s="245">
        <f t="shared" si="7"/>
        <v>0</v>
      </c>
      <c r="F33" s="245">
        <v>53976000</v>
      </c>
      <c r="G33" s="77"/>
      <c r="H33" s="77">
        <v>8878600</v>
      </c>
      <c r="I33" s="77">
        <f t="shared" si="6"/>
        <v>0</v>
      </c>
      <c r="J33" s="77">
        <v>8878600</v>
      </c>
      <c r="K33" s="77"/>
      <c r="L33" s="77">
        <v>0</v>
      </c>
      <c r="M33" s="77">
        <f t="shared" si="0"/>
        <v>0</v>
      </c>
      <c r="N33" s="77">
        <v>0</v>
      </c>
      <c r="O33" s="789"/>
      <c r="P33" s="205">
        <f t="shared" si="1"/>
        <v>0</v>
      </c>
      <c r="Q33" s="205">
        <f t="shared" si="2"/>
        <v>8878600</v>
      </c>
      <c r="R33" s="205">
        <f t="shared" si="3"/>
        <v>0</v>
      </c>
      <c r="S33" s="205">
        <f t="shared" si="4"/>
        <v>8878600</v>
      </c>
      <c r="T33" s="205" t="e">
        <f>SUM(#REF!,#REF!)</f>
        <v>#REF!</v>
      </c>
      <c r="U33" s="205" t="e">
        <f>SUM(#REF!,#REF!)</f>
        <v>#REF!</v>
      </c>
      <c r="W33" s="549">
        <f>C33+'4. sz. mell'!C7+'3. sz. mell'!AZ6</f>
        <v>0</v>
      </c>
      <c r="X33" s="549">
        <f>D33+'4. sz. mell'!D7+'3. sz. mell'!BA6</f>
        <v>53976000</v>
      </c>
      <c r="Y33" s="549">
        <f>E33+'4. sz. mell'!E7+'3. sz. mell'!BB6</f>
        <v>-4725000</v>
      </c>
      <c r="Z33" s="549">
        <f>F33+'4. sz. mell'!F7+'3. sz. mell'!BC6</f>
        <v>77343402</v>
      </c>
      <c r="AA33" s="549">
        <f>G33+'4. sz. mell'!G7+'3. sz. mell'!BF6</f>
        <v>0</v>
      </c>
      <c r="AB33" s="549">
        <f>H33+'4. sz. mell'!H7+'3. sz. mell'!BG6</f>
        <v>18315600</v>
      </c>
      <c r="AC33" s="549">
        <f>I33+'4. sz. mell'!I7+'3. sz. mell'!BH6</f>
        <v>0</v>
      </c>
      <c r="AD33" s="549">
        <f>J33+'4. sz. mell'!J7+'3. sz. mell'!BI6</f>
        <v>18315600</v>
      </c>
      <c r="AE33" s="549">
        <f>K33+'4. sz. mell'!K7+'3. sz. mell'!BL6</f>
        <v>84000</v>
      </c>
      <c r="AF33" s="549"/>
      <c r="AG33" s="549">
        <f>M33+'4. sz. mell'!M7+'3. sz. mell'!BK6</f>
        <v>0</v>
      </c>
      <c r="AH33" s="549">
        <f>N33+'4. sz. mell'!N7+'3. sz. mell'!BL6</f>
        <v>84000</v>
      </c>
    </row>
    <row r="34" spans="1:34" s="218" customFormat="1" ht="15" x14ac:dyDescent="0.2">
      <c r="A34" s="217" t="s">
        <v>49</v>
      </c>
      <c r="B34" s="252" t="s">
        <v>50</v>
      </c>
      <c r="C34" s="245"/>
      <c r="D34" s="245">
        <v>3343000</v>
      </c>
      <c r="E34" s="245">
        <f t="shared" si="7"/>
        <v>0</v>
      </c>
      <c r="F34" s="245">
        <v>3343000</v>
      </c>
      <c r="G34" s="77"/>
      <c r="H34" s="77">
        <v>0</v>
      </c>
      <c r="I34" s="77">
        <f t="shared" si="6"/>
        <v>0</v>
      </c>
      <c r="J34" s="77">
        <v>0</v>
      </c>
      <c r="K34" s="77"/>
      <c r="L34" s="77">
        <v>0</v>
      </c>
      <c r="M34" s="77">
        <f t="shared" si="0"/>
        <v>0</v>
      </c>
      <c r="N34" s="77">
        <v>0</v>
      </c>
      <c r="O34" s="789"/>
      <c r="P34" s="205">
        <f t="shared" si="1"/>
        <v>0</v>
      </c>
      <c r="Q34" s="205">
        <f t="shared" si="2"/>
        <v>0</v>
      </c>
      <c r="R34" s="205">
        <f t="shared" si="3"/>
        <v>0</v>
      </c>
      <c r="S34" s="205">
        <f t="shared" si="4"/>
        <v>0</v>
      </c>
      <c r="T34" s="205" t="e">
        <f>SUM(#REF!,#REF!)</f>
        <v>#REF!</v>
      </c>
      <c r="U34" s="205" t="e">
        <f>SUM(#REF!,#REF!)</f>
        <v>#REF!</v>
      </c>
      <c r="W34" s="549">
        <f>C34+'4. sz. mell'!C8+'3. sz. mell'!AZ7</f>
        <v>0</v>
      </c>
      <c r="X34" s="549">
        <f>D34+'4. sz. mell'!D8+'3. sz. mell'!BA7</f>
        <v>3343000</v>
      </c>
      <c r="Y34" s="549">
        <f>E34+'4. sz. mell'!E8+'3. sz. mell'!BB7</f>
        <v>0</v>
      </c>
      <c r="Z34" s="549">
        <f>F34+'4. sz. mell'!F8+'3. sz. mell'!BC7</f>
        <v>4948632</v>
      </c>
      <c r="AA34" s="549">
        <f>G34+'4. sz. mell'!G8+'3. sz. mell'!BF7</f>
        <v>0</v>
      </c>
      <c r="AB34" s="549">
        <f>H34+'4. sz. mell'!H8+'3. sz. mell'!BG7</f>
        <v>0</v>
      </c>
      <c r="AC34" s="549">
        <f>I34+'4. sz. mell'!I8+'3. sz. mell'!BH7</f>
        <v>0</v>
      </c>
      <c r="AD34" s="549">
        <f>J34+'4. sz. mell'!J8+'3. sz. mell'!BI7</f>
        <v>0</v>
      </c>
      <c r="AE34" s="549">
        <f>K34+'4. sz. mell'!K8+'3. sz. mell'!BL7</f>
        <v>0</v>
      </c>
      <c r="AF34" s="549"/>
      <c r="AG34" s="549">
        <f>M34+'4. sz. mell'!M8+'3. sz. mell'!BK7</f>
        <v>0</v>
      </c>
      <c r="AH34" s="549">
        <f>N34+'4. sz. mell'!N8+'3. sz. mell'!BL7</f>
        <v>0</v>
      </c>
    </row>
    <row r="35" spans="1:34" s="218" customFormat="1" ht="15" x14ac:dyDescent="0.2">
      <c r="A35" s="217" t="s">
        <v>51</v>
      </c>
      <c r="B35" s="252" t="s">
        <v>52</v>
      </c>
      <c r="C35" s="245">
        <v>56500000</v>
      </c>
      <c r="D35" s="245">
        <v>56500000</v>
      </c>
      <c r="E35" s="245">
        <f t="shared" si="7"/>
        <v>0</v>
      </c>
      <c r="F35" s="245">
        <v>56500000</v>
      </c>
      <c r="G35" s="77">
        <v>2000000</v>
      </c>
      <c r="H35" s="77">
        <v>2000000</v>
      </c>
      <c r="I35" s="77">
        <f t="shared" si="6"/>
        <v>0</v>
      </c>
      <c r="J35" s="77">
        <v>2000000</v>
      </c>
      <c r="K35" s="77"/>
      <c r="L35" s="77">
        <v>0</v>
      </c>
      <c r="M35" s="77">
        <f t="shared" si="0"/>
        <v>0</v>
      </c>
      <c r="N35" s="77">
        <v>0</v>
      </c>
      <c r="O35" s="789"/>
      <c r="P35" s="205">
        <f t="shared" ref="P35:P66" si="13">SUM(G35,K35)</f>
        <v>2000000</v>
      </c>
      <c r="Q35" s="205">
        <f t="shared" ref="Q35:Q66" si="14">SUM(H35,L35)</f>
        <v>2000000</v>
      </c>
      <c r="R35" s="205">
        <f t="shared" ref="R35:R66" si="15">SUM(I35,M35)</f>
        <v>0</v>
      </c>
      <c r="S35" s="205">
        <f t="shared" ref="S35:S66" si="16">SUM(J35,N35)</f>
        <v>2000000</v>
      </c>
      <c r="T35" s="205" t="e">
        <f>SUM(#REF!,#REF!)</f>
        <v>#REF!</v>
      </c>
      <c r="U35" s="205" t="e">
        <f>SUM(#REF!,#REF!)</f>
        <v>#REF!</v>
      </c>
      <c r="W35" s="549">
        <f>C35+'4. sz. mell'!C9+'3. sz. mell'!AZ8</f>
        <v>56500000</v>
      </c>
      <c r="X35" s="549">
        <f>D35+'4. sz. mell'!D9+'3. sz. mell'!BA8</f>
        <v>56500000</v>
      </c>
      <c r="Y35" s="549">
        <f>E35+'4. sz. mell'!E9+'3. sz. mell'!BB8</f>
        <v>0</v>
      </c>
      <c r="Z35" s="549">
        <f>F35+'4. sz. mell'!F9+'3. sz. mell'!BC8</f>
        <v>56500000</v>
      </c>
      <c r="AA35" s="549">
        <f>G35+'4. sz. mell'!G9+'3. sz. mell'!BF8</f>
        <v>2000000</v>
      </c>
      <c r="AB35" s="549">
        <f>H35+'4. sz. mell'!H9+'3. sz. mell'!BG8</f>
        <v>2000000</v>
      </c>
      <c r="AC35" s="549">
        <f>I35+'4. sz. mell'!I9+'3. sz. mell'!BH8</f>
        <v>0</v>
      </c>
      <c r="AD35" s="549">
        <f>J35+'4. sz. mell'!J9+'3. sz. mell'!BI8</f>
        <v>2000000</v>
      </c>
      <c r="AE35" s="549">
        <f>K35+'4. sz. mell'!K9+'3. sz. mell'!BL8</f>
        <v>0</v>
      </c>
      <c r="AF35" s="549"/>
      <c r="AG35" s="549">
        <f>M35+'4. sz. mell'!M9+'3. sz. mell'!BK8</f>
        <v>0</v>
      </c>
      <c r="AH35" s="549">
        <f>N35+'4. sz. mell'!N9+'3. sz. mell'!BL8</f>
        <v>0</v>
      </c>
    </row>
    <row r="36" spans="1:34" s="218" customFormat="1" ht="15" x14ac:dyDescent="0.2">
      <c r="A36" s="217" t="s">
        <v>53</v>
      </c>
      <c r="B36" s="252" t="s">
        <v>54</v>
      </c>
      <c r="C36" s="245"/>
      <c r="D36" s="245">
        <v>0</v>
      </c>
      <c r="E36" s="245">
        <f t="shared" si="7"/>
        <v>0</v>
      </c>
      <c r="F36" s="245">
        <v>0</v>
      </c>
      <c r="G36" s="77"/>
      <c r="H36" s="77">
        <v>0</v>
      </c>
      <c r="I36" s="77">
        <f t="shared" si="6"/>
        <v>0</v>
      </c>
      <c r="J36" s="77">
        <v>0</v>
      </c>
      <c r="K36" s="77"/>
      <c r="L36" s="77">
        <v>0</v>
      </c>
      <c r="M36" s="77">
        <f t="shared" si="0"/>
        <v>0</v>
      </c>
      <c r="N36" s="77">
        <v>0</v>
      </c>
      <c r="O36" s="789"/>
      <c r="P36" s="205">
        <f t="shared" si="13"/>
        <v>0</v>
      </c>
      <c r="Q36" s="205">
        <f t="shared" si="14"/>
        <v>0</v>
      </c>
      <c r="R36" s="205">
        <f t="shared" si="15"/>
        <v>0</v>
      </c>
      <c r="S36" s="205">
        <f t="shared" si="16"/>
        <v>0</v>
      </c>
      <c r="T36" s="205" t="e">
        <f>SUM(#REF!,#REF!)</f>
        <v>#REF!</v>
      </c>
      <c r="U36" s="205" t="e">
        <f>SUM(#REF!,#REF!)</f>
        <v>#REF!</v>
      </c>
      <c r="W36" s="549">
        <f>C36+'4. sz. mell'!C10+'3. sz. mell'!AZ9</f>
        <v>0</v>
      </c>
      <c r="X36" s="549">
        <f>D36+'4. sz. mell'!D10+'3. sz. mell'!BA9</f>
        <v>0</v>
      </c>
      <c r="Y36" s="549">
        <f>E36+'4. sz. mell'!E10+'3. sz. mell'!BB9</f>
        <v>455000</v>
      </c>
      <c r="Z36" s="549">
        <f>F36+'4. sz. mell'!F10+'3. sz. mell'!BC9</f>
        <v>33002000</v>
      </c>
      <c r="AA36" s="549">
        <f>G36+'4. sz. mell'!G10+'3. sz. mell'!BF9</f>
        <v>0</v>
      </c>
      <c r="AB36" s="549">
        <f>H36+'4. sz. mell'!H10+'3. sz. mell'!BG9</f>
        <v>0</v>
      </c>
      <c r="AC36" s="549">
        <f>I36+'4. sz. mell'!I10+'3. sz. mell'!BH9</f>
        <v>0</v>
      </c>
      <c r="AD36" s="549">
        <f>J36+'4. sz. mell'!J10+'3. sz. mell'!BI9</f>
        <v>0</v>
      </c>
      <c r="AE36" s="549">
        <f>K36+'4. sz. mell'!K10+'3. sz. mell'!BL9</f>
        <v>0</v>
      </c>
      <c r="AF36" s="549"/>
      <c r="AG36" s="549">
        <f>M36+'4. sz. mell'!M10+'3. sz. mell'!BK9</f>
        <v>0</v>
      </c>
      <c r="AH36" s="549">
        <f>N36+'4. sz. mell'!N10+'3. sz. mell'!BL9</f>
        <v>0</v>
      </c>
    </row>
    <row r="37" spans="1:34" s="218" customFormat="1" ht="15" x14ac:dyDescent="0.2">
      <c r="A37" s="217" t="s">
        <v>55</v>
      </c>
      <c r="B37" s="252" t="s">
        <v>56</v>
      </c>
      <c r="C37" s="245"/>
      <c r="D37" s="245">
        <v>4422000</v>
      </c>
      <c r="E37" s="245">
        <f t="shared" si="7"/>
        <v>0</v>
      </c>
      <c r="F37" s="245">
        <v>4422000</v>
      </c>
      <c r="G37" s="77"/>
      <c r="H37" s="77">
        <v>2345400</v>
      </c>
      <c r="I37" s="77">
        <f t="shared" si="6"/>
        <v>0</v>
      </c>
      <c r="J37" s="77">
        <v>2345400</v>
      </c>
      <c r="K37" s="77"/>
      <c r="L37" s="77">
        <v>0</v>
      </c>
      <c r="M37" s="77">
        <f t="shared" si="0"/>
        <v>0</v>
      </c>
      <c r="N37" s="77">
        <v>0</v>
      </c>
      <c r="O37" s="789"/>
      <c r="P37" s="205">
        <f t="shared" si="13"/>
        <v>0</v>
      </c>
      <c r="Q37" s="205">
        <f t="shared" si="14"/>
        <v>2345400</v>
      </c>
      <c r="R37" s="205">
        <f t="shared" si="15"/>
        <v>0</v>
      </c>
      <c r="S37" s="205">
        <f t="shared" si="16"/>
        <v>2345400</v>
      </c>
      <c r="T37" s="205" t="e">
        <f>SUM(#REF!,#REF!)</f>
        <v>#REF!</v>
      </c>
      <c r="U37" s="205" t="e">
        <f>SUM(#REF!,#REF!)</f>
        <v>#REF!</v>
      </c>
      <c r="W37" s="549">
        <f>C37+'4. sz. mell'!C11+'3. sz. mell'!AZ10</f>
        <v>0</v>
      </c>
      <c r="X37" s="549">
        <f>D37+'4. sz. mell'!D11+'3. sz. mell'!BA10</f>
        <v>4422000</v>
      </c>
      <c r="Y37" s="549">
        <f>E37+'4. sz. mell'!E11+'3. sz. mell'!BB10</f>
        <v>520320</v>
      </c>
      <c r="Z37" s="549">
        <f>F37+'4. sz. mell'!F11+'3. sz. mell'!BC10</f>
        <v>19401079</v>
      </c>
      <c r="AA37" s="549">
        <f>G37+'4. sz. mell'!G11+'3. sz. mell'!BF10</f>
        <v>0</v>
      </c>
      <c r="AB37" s="549">
        <f>H37+'4. sz. mell'!H11+'3. sz. mell'!BG10</f>
        <v>4803400</v>
      </c>
      <c r="AC37" s="549">
        <f>I37+'4. sz. mell'!I11+'3. sz. mell'!BH10</f>
        <v>0</v>
      </c>
      <c r="AD37" s="549">
        <f>J37+'4. sz. mell'!J11+'3. sz. mell'!BI10</f>
        <v>4803400</v>
      </c>
      <c r="AE37" s="549">
        <f>K37+'4. sz. mell'!K11+'3. sz. mell'!BL10</f>
        <v>23000</v>
      </c>
      <c r="AF37" s="549"/>
      <c r="AG37" s="549">
        <f>M37+'4. sz. mell'!M11+'3. sz. mell'!BK10</f>
        <v>0</v>
      </c>
      <c r="AH37" s="549">
        <f>N37+'4. sz. mell'!N11+'3. sz. mell'!BL10</f>
        <v>23000</v>
      </c>
    </row>
    <row r="38" spans="1:34" s="218" customFormat="1" ht="15" x14ac:dyDescent="0.2">
      <c r="A38" s="217" t="s">
        <v>57</v>
      </c>
      <c r="B38" s="252" t="s">
        <v>58</v>
      </c>
      <c r="C38" s="245"/>
      <c r="D38" s="245">
        <v>0</v>
      </c>
      <c r="E38" s="245">
        <f t="shared" si="7"/>
        <v>0</v>
      </c>
      <c r="F38" s="245">
        <v>0</v>
      </c>
      <c r="G38" s="77"/>
      <c r="H38" s="77">
        <v>0</v>
      </c>
      <c r="I38" s="77">
        <f t="shared" si="6"/>
        <v>0</v>
      </c>
      <c r="J38" s="77">
        <v>0</v>
      </c>
      <c r="K38" s="77"/>
      <c r="L38" s="77">
        <v>0</v>
      </c>
      <c r="M38" s="77">
        <f t="shared" si="0"/>
        <v>0</v>
      </c>
      <c r="N38" s="77">
        <v>0</v>
      </c>
      <c r="O38" s="789"/>
      <c r="P38" s="205">
        <f t="shared" si="13"/>
        <v>0</v>
      </c>
      <c r="Q38" s="205">
        <f t="shared" si="14"/>
        <v>0</v>
      </c>
      <c r="R38" s="205">
        <f t="shared" si="15"/>
        <v>0</v>
      </c>
      <c r="S38" s="205">
        <f t="shared" si="16"/>
        <v>0</v>
      </c>
      <c r="T38" s="205" t="e">
        <f>SUM(#REF!,#REF!)</f>
        <v>#REF!</v>
      </c>
      <c r="U38" s="205" t="e">
        <f>SUM(#REF!,#REF!)</f>
        <v>#REF!</v>
      </c>
      <c r="W38" s="549">
        <f>C38+'4. sz. mell'!C12+'3. sz. mell'!AZ11</f>
        <v>0</v>
      </c>
      <c r="X38" s="549">
        <f>D38+'4. sz. mell'!D12+'3. sz. mell'!BA11</f>
        <v>0</v>
      </c>
      <c r="Y38" s="549">
        <f>E38+'4. sz. mell'!E12+'3. sz. mell'!BB11</f>
        <v>-200000</v>
      </c>
      <c r="Z38" s="549">
        <f>F38+'4. sz. mell'!F12+'3. sz. mell'!BC11</f>
        <v>3539000</v>
      </c>
      <c r="AA38" s="549">
        <f>G38+'4. sz. mell'!G12+'3. sz. mell'!BF11</f>
        <v>0</v>
      </c>
      <c r="AB38" s="549">
        <f>H38+'4. sz. mell'!H12+'3. sz. mell'!BG11</f>
        <v>0</v>
      </c>
      <c r="AC38" s="549">
        <f>I38+'4. sz. mell'!I12+'3. sz. mell'!BH11</f>
        <v>0</v>
      </c>
      <c r="AD38" s="549">
        <f>J38+'4. sz. mell'!J12+'3. sz. mell'!BI11</f>
        <v>0</v>
      </c>
      <c r="AE38" s="549">
        <f>K38+'4. sz. mell'!K12+'3. sz. mell'!BL11</f>
        <v>0</v>
      </c>
      <c r="AF38" s="549"/>
      <c r="AG38" s="549">
        <f>M38+'4. sz. mell'!M12+'3. sz. mell'!BK11</f>
        <v>0</v>
      </c>
      <c r="AH38" s="549">
        <f>N38+'4. sz. mell'!N12+'3. sz. mell'!BL11</f>
        <v>0</v>
      </c>
    </row>
    <row r="39" spans="1:34" s="218" customFormat="1" ht="15" x14ac:dyDescent="0.2">
      <c r="A39" s="217" t="s">
        <v>59</v>
      </c>
      <c r="B39" s="252" t="s">
        <v>60</v>
      </c>
      <c r="C39" s="245"/>
      <c r="D39" s="245">
        <v>0</v>
      </c>
      <c r="E39" s="245">
        <f t="shared" si="7"/>
        <v>0</v>
      </c>
      <c r="F39" s="245">
        <v>0</v>
      </c>
      <c r="G39" s="77"/>
      <c r="H39" s="77">
        <v>0</v>
      </c>
      <c r="I39" s="77">
        <f t="shared" si="6"/>
        <v>0</v>
      </c>
      <c r="J39" s="77">
        <v>0</v>
      </c>
      <c r="K39" s="77"/>
      <c r="L39" s="77">
        <v>0</v>
      </c>
      <c r="M39" s="77">
        <f t="shared" si="0"/>
        <v>0</v>
      </c>
      <c r="N39" s="77">
        <v>0</v>
      </c>
      <c r="O39" s="789"/>
      <c r="P39" s="205">
        <f t="shared" si="13"/>
        <v>0</v>
      </c>
      <c r="Q39" s="205">
        <f t="shared" si="14"/>
        <v>0</v>
      </c>
      <c r="R39" s="205">
        <f t="shared" si="15"/>
        <v>0</v>
      </c>
      <c r="S39" s="205">
        <f t="shared" si="16"/>
        <v>0</v>
      </c>
      <c r="T39" s="205" t="e">
        <f>SUM(#REF!,#REF!)</f>
        <v>#REF!</v>
      </c>
      <c r="U39" s="205" t="e">
        <f>SUM(#REF!,#REF!)</f>
        <v>#REF!</v>
      </c>
      <c r="W39" s="549">
        <f>C39+'4. sz. mell'!C13+'3. sz. mell'!AZ12</f>
        <v>0</v>
      </c>
      <c r="X39" s="549">
        <f>D39+'4. sz. mell'!D13+'3. sz. mell'!BA12</f>
        <v>0</v>
      </c>
      <c r="Y39" s="549">
        <f>E39+'4. sz. mell'!E13+'3. sz. mell'!BB12</f>
        <v>0</v>
      </c>
      <c r="Z39" s="549">
        <f>F39+'4. sz. mell'!F13+'3. sz. mell'!BC12</f>
        <v>17000</v>
      </c>
      <c r="AA39" s="549">
        <f>G39+'4. sz. mell'!G13+'3. sz. mell'!BF12</f>
        <v>0</v>
      </c>
      <c r="AB39" s="549">
        <f>H39+'4. sz. mell'!H13+'3. sz. mell'!BG12</f>
        <v>1000</v>
      </c>
      <c r="AC39" s="549">
        <f>I39+'4. sz. mell'!I13+'3. sz. mell'!BH12</f>
        <v>0</v>
      </c>
      <c r="AD39" s="549">
        <f>J39+'4. sz. mell'!J13+'3. sz. mell'!BI12</f>
        <v>1000</v>
      </c>
      <c r="AE39" s="549">
        <f>K39+'4. sz. mell'!K13+'3. sz. mell'!BL12</f>
        <v>0</v>
      </c>
      <c r="AF39" s="549"/>
      <c r="AG39" s="549">
        <f>M39+'4. sz. mell'!M13+'3. sz. mell'!BK12</f>
        <v>0</v>
      </c>
      <c r="AH39" s="549">
        <f>N39+'4. sz. mell'!N13+'3. sz. mell'!BL12</f>
        <v>0</v>
      </c>
    </row>
    <row r="40" spans="1:34" s="218" customFormat="1" ht="15" x14ac:dyDescent="0.2">
      <c r="A40" s="217" t="s">
        <v>61</v>
      </c>
      <c r="B40" s="252" t="s">
        <v>62</v>
      </c>
      <c r="C40" s="246"/>
      <c r="D40" s="246">
        <v>0</v>
      </c>
      <c r="E40" s="246">
        <f t="shared" si="7"/>
        <v>0</v>
      </c>
      <c r="F40" s="246">
        <v>0</v>
      </c>
      <c r="G40" s="83"/>
      <c r="H40" s="83">
        <v>0</v>
      </c>
      <c r="I40" s="83">
        <f t="shared" si="6"/>
        <v>0</v>
      </c>
      <c r="J40" s="83">
        <v>0</v>
      </c>
      <c r="K40" s="83"/>
      <c r="L40" s="83">
        <v>0</v>
      </c>
      <c r="M40" s="83">
        <f t="shared" si="0"/>
        <v>0</v>
      </c>
      <c r="N40" s="83">
        <v>0</v>
      </c>
      <c r="O40" s="648"/>
      <c r="P40" s="205">
        <f t="shared" si="13"/>
        <v>0</v>
      </c>
      <c r="Q40" s="205">
        <f t="shared" si="14"/>
        <v>0</v>
      </c>
      <c r="R40" s="205">
        <f t="shared" si="15"/>
        <v>0</v>
      </c>
      <c r="S40" s="205">
        <f t="shared" si="16"/>
        <v>0</v>
      </c>
      <c r="T40" s="205" t="e">
        <f>SUM(#REF!,#REF!)</f>
        <v>#REF!</v>
      </c>
      <c r="U40" s="205" t="e">
        <f>SUM(#REF!,#REF!)</f>
        <v>#REF!</v>
      </c>
      <c r="W40" s="549">
        <f>C40+'4. sz. mell'!C14+'3. sz. mell'!AZ13</f>
        <v>0</v>
      </c>
      <c r="X40" s="549">
        <f>D40+'4. sz. mell'!D14+'3. sz. mell'!BA13</f>
        <v>0</v>
      </c>
      <c r="Y40" s="549">
        <f>E40+'4. sz. mell'!E14+'3. sz. mell'!BB13</f>
        <v>0</v>
      </c>
      <c r="Z40" s="549">
        <f>F40+'4. sz. mell'!F14+'3. sz. mell'!BC13</f>
        <v>0</v>
      </c>
      <c r="AA40" s="549">
        <f>G40+'4. sz. mell'!G14+'3. sz. mell'!BF13</f>
        <v>0</v>
      </c>
      <c r="AB40" s="549">
        <f>H40+'4. sz. mell'!H14+'3. sz. mell'!BG13</f>
        <v>0</v>
      </c>
      <c r="AC40" s="549">
        <f>I40+'4. sz. mell'!I14+'3. sz. mell'!BH13</f>
        <v>0</v>
      </c>
      <c r="AD40" s="549">
        <f>J40+'4. sz. mell'!J14+'3. sz. mell'!BI13</f>
        <v>0</v>
      </c>
      <c r="AE40" s="549">
        <f>K40+'4. sz. mell'!K14+'3. sz. mell'!BL13</f>
        <v>0</v>
      </c>
      <c r="AF40" s="549"/>
      <c r="AG40" s="549">
        <f>M40+'4. sz. mell'!M14+'3. sz. mell'!BK13</f>
        <v>0</v>
      </c>
      <c r="AH40" s="549">
        <f>N40+'4. sz. mell'!N14+'3. sz. mell'!BL13</f>
        <v>0</v>
      </c>
    </row>
    <row r="41" spans="1:34" s="218" customFormat="1" ht="15.75" thickBot="1" x14ac:dyDescent="0.25">
      <c r="A41" s="219" t="s">
        <v>63</v>
      </c>
      <c r="B41" s="253" t="s">
        <v>64</v>
      </c>
      <c r="C41" s="247">
        <v>62841000</v>
      </c>
      <c r="D41" s="247">
        <v>0</v>
      </c>
      <c r="E41" s="247">
        <f t="shared" si="7"/>
        <v>0</v>
      </c>
      <c r="F41" s="247">
        <v>0</v>
      </c>
      <c r="G41" s="84">
        <v>22784000</v>
      </c>
      <c r="H41" s="84">
        <v>0</v>
      </c>
      <c r="I41" s="84">
        <f t="shared" si="6"/>
        <v>0</v>
      </c>
      <c r="J41" s="84">
        <v>0</v>
      </c>
      <c r="K41" s="84"/>
      <c r="L41" s="84">
        <v>0</v>
      </c>
      <c r="M41" s="84">
        <f t="shared" si="0"/>
        <v>0</v>
      </c>
      <c r="N41" s="84">
        <v>0</v>
      </c>
      <c r="O41" s="648"/>
      <c r="P41" s="205">
        <f t="shared" si="13"/>
        <v>22784000</v>
      </c>
      <c r="Q41" s="205">
        <f t="shared" si="14"/>
        <v>0</v>
      </c>
      <c r="R41" s="205">
        <f t="shared" si="15"/>
        <v>0</v>
      </c>
      <c r="S41" s="205">
        <f t="shared" si="16"/>
        <v>0</v>
      </c>
      <c r="T41" s="205" t="e">
        <f>SUM(#REF!,#REF!)</f>
        <v>#REF!</v>
      </c>
      <c r="U41" s="205" t="e">
        <f>SUM(#REF!,#REF!)</f>
        <v>#REF!</v>
      </c>
      <c r="W41" s="549">
        <f>C41+'4. sz. mell'!C15+'3. sz. mell'!AZ14</f>
        <v>133799000</v>
      </c>
      <c r="X41" s="549">
        <f>D41+'4. sz. mell'!D15+'3. sz. mell'!BA14</f>
        <v>0</v>
      </c>
      <c r="Y41" s="549">
        <f>E41+'4. sz. mell'!E15+'3. sz. mell'!BB14</f>
        <v>72513</v>
      </c>
      <c r="Z41" s="549">
        <f>F41+'4. sz. mell'!F15+'3. sz. mell'!BC14</f>
        <v>72513</v>
      </c>
      <c r="AA41" s="549">
        <f>G41+'4. sz. mell'!G15+'3. sz. mell'!BF14</f>
        <v>23609000</v>
      </c>
      <c r="AB41" s="549">
        <f>H41+'4. sz. mell'!H15+'3. sz. mell'!BG14</f>
        <v>10000</v>
      </c>
      <c r="AC41" s="549">
        <f>I41+'4. sz. mell'!I15+'3. sz. mell'!BH14</f>
        <v>0</v>
      </c>
      <c r="AD41" s="549">
        <f>J41+'4. sz. mell'!J15+'3. sz. mell'!BI14</f>
        <v>10000</v>
      </c>
      <c r="AE41" s="549">
        <f>K41+'4. sz. mell'!K15+'3. sz. mell'!BL14</f>
        <v>0</v>
      </c>
      <c r="AF41" s="549"/>
      <c r="AG41" s="549">
        <f>M41+'4. sz. mell'!M15+'3. sz. mell'!BK14</f>
        <v>0</v>
      </c>
      <c r="AH41" s="549">
        <f>N41+'4. sz. mell'!N15+'3. sz. mell'!BL14</f>
        <v>0</v>
      </c>
    </row>
    <row r="42" spans="1:34" s="218" customFormat="1" ht="16.5" thickBot="1" x14ac:dyDescent="0.3">
      <c r="A42" s="51" t="s">
        <v>65</v>
      </c>
      <c r="B42" s="250" t="s">
        <v>66</v>
      </c>
      <c r="C42" s="258">
        <f t="shared" ref="C42:M42" si="17">SUM(C43:C47)</f>
        <v>0</v>
      </c>
      <c r="D42" s="258">
        <f t="shared" si="17"/>
        <v>0</v>
      </c>
      <c r="E42" s="258">
        <f t="shared" si="17"/>
        <v>0</v>
      </c>
      <c r="F42" s="258">
        <f t="shared" si="17"/>
        <v>0</v>
      </c>
      <c r="G42" s="258">
        <f t="shared" si="17"/>
        <v>22000000</v>
      </c>
      <c r="H42" s="258">
        <f t="shared" si="17"/>
        <v>22000000</v>
      </c>
      <c r="I42" s="258">
        <f t="shared" si="17"/>
        <v>0</v>
      </c>
      <c r="J42" s="258">
        <v>22000000</v>
      </c>
      <c r="K42" s="258">
        <f t="shared" si="17"/>
        <v>0</v>
      </c>
      <c r="L42" s="258">
        <v>0</v>
      </c>
      <c r="M42" s="258">
        <f t="shared" si="17"/>
        <v>0</v>
      </c>
      <c r="N42" s="258">
        <v>0</v>
      </c>
      <c r="O42" s="793"/>
      <c r="P42" s="205">
        <f t="shared" si="13"/>
        <v>22000000</v>
      </c>
      <c r="Q42" s="205">
        <f t="shared" si="14"/>
        <v>22000000</v>
      </c>
      <c r="R42" s="205">
        <f t="shared" si="15"/>
        <v>0</v>
      </c>
      <c r="S42" s="205">
        <f t="shared" si="16"/>
        <v>22000000</v>
      </c>
      <c r="T42" s="205" t="e">
        <f>SUM(#REF!,#REF!)</f>
        <v>#REF!</v>
      </c>
      <c r="U42" s="205" t="e">
        <f>SUM(#REF!,#REF!)</f>
        <v>#REF!</v>
      </c>
      <c r="Y42" s="548"/>
    </row>
    <row r="43" spans="1:34" s="218" customFormat="1" ht="15.75" x14ac:dyDescent="0.2">
      <c r="A43" s="54" t="s">
        <v>67</v>
      </c>
      <c r="B43" s="251" t="s">
        <v>68</v>
      </c>
      <c r="C43" s="264"/>
      <c r="D43" s="264">
        <v>0</v>
      </c>
      <c r="E43" s="264">
        <f t="shared" si="7"/>
        <v>0</v>
      </c>
      <c r="F43" s="264">
        <v>0</v>
      </c>
      <c r="G43" s="85"/>
      <c r="H43" s="85">
        <v>0</v>
      </c>
      <c r="I43" s="85">
        <f t="shared" si="6"/>
        <v>0</v>
      </c>
      <c r="J43" s="85">
        <v>0</v>
      </c>
      <c r="K43" s="85"/>
      <c r="L43" s="85">
        <v>0</v>
      </c>
      <c r="M43" s="85">
        <f t="shared" si="0"/>
        <v>0</v>
      </c>
      <c r="N43" s="85">
        <v>0</v>
      </c>
      <c r="O43" s="648"/>
      <c r="P43" s="205">
        <f t="shared" si="13"/>
        <v>0</v>
      </c>
      <c r="Q43" s="205">
        <f t="shared" si="14"/>
        <v>0</v>
      </c>
      <c r="R43" s="205">
        <f t="shared" si="15"/>
        <v>0</v>
      </c>
      <c r="S43" s="205">
        <f t="shared" si="16"/>
        <v>0</v>
      </c>
      <c r="T43" s="205" t="e">
        <f>SUM(#REF!,#REF!)</f>
        <v>#REF!</v>
      </c>
      <c r="U43" s="205" t="e">
        <f>SUM(#REF!,#REF!)</f>
        <v>#REF!</v>
      </c>
      <c r="Y43" s="548"/>
    </row>
    <row r="44" spans="1:34" s="218" customFormat="1" ht="15.75" x14ac:dyDescent="0.2">
      <c r="A44" s="217" t="s">
        <v>69</v>
      </c>
      <c r="B44" s="252" t="s">
        <v>70</v>
      </c>
      <c r="C44" s="246"/>
      <c r="D44" s="246">
        <v>0</v>
      </c>
      <c r="E44" s="246">
        <f t="shared" si="7"/>
        <v>0</v>
      </c>
      <c r="F44" s="246">
        <v>0</v>
      </c>
      <c r="G44" s="83">
        <v>22000000</v>
      </c>
      <c r="H44" s="83">
        <v>22000000</v>
      </c>
      <c r="I44" s="83">
        <f t="shared" si="6"/>
        <v>0</v>
      </c>
      <c r="J44" s="83">
        <v>22000000</v>
      </c>
      <c r="K44" s="83"/>
      <c r="L44" s="83">
        <v>0</v>
      </c>
      <c r="M44" s="83">
        <f t="shared" si="0"/>
        <v>0</v>
      </c>
      <c r="N44" s="83">
        <v>0</v>
      </c>
      <c r="O44" s="648"/>
      <c r="P44" s="205">
        <f t="shared" si="13"/>
        <v>22000000</v>
      </c>
      <c r="Q44" s="205">
        <f t="shared" si="14"/>
        <v>22000000</v>
      </c>
      <c r="R44" s="205">
        <f t="shared" si="15"/>
        <v>0</v>
      </c>
      <c r="S44" s="205">
        <f t="shared" si="16"/>
        <v>22000000</v>
      </c>
      <c r="T44" s="205" t="e">
        <f>SUM(#REF!,#REF!)</f>
        <v>#REF!</v>
      </c>
      <c r="U44" s="205" t="e">
        <f>SUM(#REF!,#REF!)</f>
        <v>#REF!</v>
      </c>
      <c r="Y44" s="548"/>
    </row>
    <row r="45" spans="1:34" s="218" customFormat="1" ht="15.75" x14ac:dyDescent="0.2">
      <c r="A45" s="217" t="s">
        <v>71</v>
      </c>
      <c r="B45" s="252" t="s">
        <v>72</v>
      </c>
      <c r="C45" s="246"/>
      <c r="D45" s="246">
        <v>0</v>
      </c>
      <c r="E45" s="246">
        <f t="shared" si="7"/>
        <v>0</v>
      </c>
      <c r="F45" s="246">
        <v>0</v>
      </c>
      <c r="G45" s="83"/>
      <c r="H45" s="83">
        <v>0</v>
      </c>
      <c r="I45" s="83">
        <f t="shared" si="6"/>
        <v>0</v>
      </c>
      <c r="J45" s="83">
        <v>0</v>
      </c>
      <c r="K45" s="83"/>
      <c r="L45" s="83">
        <v>0</v>
      </c>
      <c r="M45" s="83">
        <f t="shared" si="0"/>
        <v>0</v>
      </c>
      <c r="N45" s="83">
        <v>0</v>
      </c>
      <c r="O45" s="648"/>
      <c r="P45" s="205">
        <f t="shared" si="13"/>
        <v>0</v>
      </c>
      <c r="Q45" s="205">
        <f t="shared" si="14"/>
        <v>0</v>
      </c>
      <c r="R45" s="205">
        <f t="shared" si="15"/>
        <v>0</v>
      </c>
      <c r="S45" s="205">
        <f t="shared" si="16"/>
        <v>0</v>
      </c>
      <c r="T45" s="205" t="e">
        <f>SUM(#REF!,#REF!)</f>
        <v>#REF!</v>
      </c>
      <c r="U45" s="205" t="e">
        <f>SUM(#REF!,#REF!)</f>
        <v>#REF!</v>
      </c>
      <c r="Y45" s="548"/>
    </row>
    <row r="46" spans="1:34" s="218" customFormat="1" ht="15.75" x14ac:dyDescent="0.2">
      <c r="A46" s="217" t="s">
        <v>73</v>
      </c>
      <c r="B46" s="252" t="s">
        <v>74</v>
      </c>
      <c r="C46" s="246"/>
      <c r="D46" s="246">
        <v>0</v>
      </c>
      <c r="E46" s="246">
        <f t="shared" si="7"/>
        <v>0</v>
      </c>
      <c r="F46" s="246">
        <v>0</v>
      </c>
      <c r="G46" s="83"/>
      <c r="H46" s="83">
        <v>0</v>
      </c>
      <c r="I46" s="83">
        <f t="shared" si="6"/>
        <v>0</v>
      </c>
      <c r="J46" s="83">
        <v>0</v>
      </c>
      <c r="K46" s="83"/>
      <c r="L46" s="83">
        <v>0</v>
      </c>
      <c r="M46" s="83">
        <f t="shared" si="0"/>
        <v>0</v>
      </c>
      <c r="N46" s="83">
        <v>0</v>
      </c>
      <c r="O46" s="648"/>
      <c r="P46" s="205">
        <f t="shared" si="13"/>
        <v>0</v>
      </c>
      <c r="Q46" s="205">
        <f t="shared" si="14"/>
        <v>0</v>
      </c>
      <c r="R46" s="205">
        <f t="shared" si="15"/>
        <v>0</v>
      </c>
      <c r="S46" s="205">
        <f t="shared" si="16"/>
        <v>0</v>
      </c>
      <c r="T46" s="205" t="e">
        <f>SUM(#REF!,#REF!)</f>
        <v>#REF!</v>
      </c>
      <c r="U46" s="205" t="e">
        <f>SUM(#REF!,#REF!)</f>
        <v>#REF!</v>
      </c>
      <c r="Y46" s="548"/>
    </row>
    <row r="47" spans="1:34" s="218" customFormat="1" ht="16.5" thickBot="1" x14ac:dyDescent="0.25">
      <c r="A47" s="219" t="s">
        <v>75</v>
      </c>
      <c r="B47" s="253" t="s">
        <v>76</v>
      </c>
      <c r="C47" s="247"/>
      <c r="D47" s="247">
        <v>0</v>
      </c>
      <c r="E47" s="247">
        <f t="shared" si="7"/>
        <v>0</v>
      </c>
      <c r="F47" s="247">
        <v>0</v>
      </c>
      <c r="G47" s="84"/>
      <c r="H47" s="84">
        <v>0</v>
      </c>
      <c r="I47" s="84">
        <f t="shared" si="6"/>
        <v>0</v>
      </c>
      <c r="J47" s="84">
        <v>0</v>
      </c>
      <c r="K47" s="84"/>
      <c r="L47" s="84">
        <v>0</v>
      </c>
      <c r="M47" s="84">
        <f t="shared" si="0"/>
        <v>0</v>
      </c>
      <c r="N47" s="84">
        <v>0</v>
      </c>
      <c r="O47" s="648"/>
      <c r="P47" s="205">
        <f t="shared" si="13"/>
        <v>0</v>
      </c>
      <c r="Q47" s="205">
        <f t="shared" si="14"/>
        <v>0</v>
      </c>
      <c r="R47" s="205">
        <f t="shared" si="15"/>
        <v>0</v>
      </c>
      <c r="S47" s="205">
        <f t="shared" si="16"/>
        <v>0</v>
      </c>
      <c r="T47" s="205" t="e">
        <f>SUM(#REF!,#REF!)</f>
        <v>#REF!</v>
      </c>
      <c r="U47" s="205" t="e">
        <f>SUM(#REF!,#REF!)</f>
        <v>#REF!</v>
      </c>
      <c r="Y47" s="548"/>
    </row>
    <row r="48" spans="1:34" s="218" customFormat="1" ht="16.5" thickBot="1" x14ac:dyDescent="0.3">
      <c r="A48" s="51" t="s">
        <v>77</v>
      </c>
      <c r="B48" s="250" t="s">
        <v>78</v>
      </c>
      <c r="C48" s="258">
        <f>SUM(C49:C53)</f>
        <v>0</v>
      </c>
      <c r="D48" s="258">
        <f t="shared" ref="D48:N48" si="18">SUM(D49:D53)</f>
        <v>0</v>
      </c>
      <c r="E48" s="258">
        <f t="shared" si="18"/>
        <v>0</v>
      </c>
      <c r="F48" s="258">
        <f t="shared" si="18"/>
        <v>0</v>
      </c>
      <c r="G48" s="258">
        <f t="shared" si="18"/>
        <v>0</v>
      </c>
      <c r="H48" s="258">
        <f t="shared" si="18"/>
        <v>6985761</v>
      </c>
      <c r="I48" s="258">
        <f t="shared" si="18"/>
        <v>377569</v>
      </c>
      <c r="J48" s="258">
        <f t="shared" si="18"/>
        <v>7363330</v>
      </c>
      <c r="K48" s="258">
        <f t="shared" si="18"/>
        <v>0</v>
      </c>
      <c r="L48" s="258">
        <f t="shared" si="18"/>
        <v>0</v>
      </c>
      <c r="M48" s="258">
        <f t="shared" si="18"/>
        <v>0</v>
      </c>
      <c r="N48" s="258">
        <f t="shared" si="18"/>
        <v>0</v>
      </c>
      <c r="O48" s="793"/>
      <c r="P48" s="205">
        <f t="shared" si="13"/>
        <v>0</v>
      </c>
      <c r="Q48" s="205">
        <f t="shared" si="14"/>
        <v>6985761</v>
      </c>
      <c r="R48" s="205">
        <f t="shared" si="15"/>
        <v>377569</v>
      </c>
      <c r="S48" s="205">
        <f t="shared" si="16"/>
        <v>7363330</v>
      </c>
      <c r="T48" s="205" t="e">
        <f>SUM(#REF!,#REF!)</f>
        <v>#REF!</v>
      </c>
      <c r="U48" s="205" t="e">
        <f>SUM(#REF!,#REF!)</f>
        <v>#REF!</v>
      </c>
      <c r="Y48" s="548"/>
    </row>
    <row r="49" spans="1:30" s="218" customFormat="1" ht="15" x14ac:dyDescent="0.2">
      <c r="A49" s="54" t="s">
        <v>568</v>
      </c>
      <c r="B49" s="251" t="s">
        <v>565</v>
      </c>
      <c r="C49" s="244"/>
      <c r="D49" s="244">
        <v>0</v>
      </c>
      <c r="E49" s="244">
        <f t="shared" si="7"/>
        <v>0</v>
      </c>
      <c r="F49" s="244">
        <v>0</v>
      </c>
      <c r="G49" s="74"/>
      <c r="H49" s="74">
        <v>0</v>
      </c>
      <c r="I49" s="74">
        <f t="shared" si="6"/>
        <v>0</v>
      </c>
      <c r="J49" s="74">
        <v>0</v>
      </c>
      <c r="K49" s="74"/>
      <c r="L49" s="74">
        <v>0</v>
      </c>
      <c r="M49" s="74">
        <f t="shared" si="0"/>
        <v>0</v>
      </c>
      <c r="N49" s="74">
        <v>0</v>
      </c>
      <c r="O49" s="789"/>
      <c r="P49" s="205">
        <f t="shared" si="13"/>
        <v>0</v>
      </c>
      <c r="Q49" s="205">
        <f t="shared" si="14"/>
        <v>0</v>
      </c>
      <c r="R49" s="205">
        <f t="shared" si="15"/>
        <v>0</v>
      </c>
      <c r="S49" s="205">
        <f t="shared" si="16"/>
        <v>0</v>
      </c>
      <c r="T49" s="205" t="e">
        <f>SUM(#REF!,#REF!)</f>
        <v>#REF!</v>
      </c>
      <c r="U49" s="205" t="e">
        <f>SUM(#REF!,#REF!)</f>
        <v>#REF!</v>
      </c>
      <c r="W49" s="549">
        <f>C49+'4. sz. mell'!C34+'3. sz. mell'!AZ33</f>
        <v>0</v>
      </c>
      <c r="X49" s="549">
        <f>D49+'4. sz. mell'!D34+'3. sz. mell'!BA33</f>
        <v>0</v>
      </c>
      <c r="Y49" s="549">
        <f>E49+'4. sz. mell'!E34+'3. sz. mell'!BB33</f>
        <v>0</v>
      </c>
      <c r="Z49" s="549">
        <f>F49+'4. sz. mell'!F34+'3. sz. mell'!BC33</f>
        <v>0</v>
      </c>
      <c r="AA49" s="549">
        <f>G49+'4. sz. mell'!G34+'3. sz. mell'!BD33</f>
        <v>0</v>
      </c>
      <c r="AB49" s="549">
        <f>H49+'4. sz. mell'!H34+'3. sz. mell'!BE33</f>
        <v>0</v>
      </c>
      <c r="AC49" s="549">
        <f>I49+'4. sz. mell'!I34+'3. sz. mell'!BF33</f>
        <v>0</v>
      </c>
      <c r="AD49" s="549">
        <f>J49+'4. sz. mell'!J34+'3. sz. mell'!BG33</f>
        <v>0</v>
      </c>
    </row>
    <row r="50" spans="1:30" s="218" customFormat="1" ht="22.5" x14ac:dyDescent="0.2">
      <c r="A50" s="54" t="s">
        <v>569</v>
      </c>
      <c r="B50" s="252" t="s">
        <v>566</v>
      </c>
      <c r="C50" s="245"/>
      <c r="D50" s="245">
        <v>0</v>
      </c>
      <c r="E50" s="245">
        <f t="shared" si="7"/>
        <v>0</v>
      </c>
      <c r="F50" s="245">
        <v>0</v>
      </c>
      <c r="G50" s="77"/>
      <c r="H50" s="77">
        <v>0</v>
      </c>
      <c r="I50" s="77">
        <f t="shared" si="6"/>
        <v>0</v>
      </c>
      <c r="J50" s="77">
        <v>0</v>
      </c>
      <c r="K50" s="77"/>
      <c r="L50" s="77">
        <v>0</v>
      </c>
      <c r="M50" s="77">
        <f t="shared" si="0"/>
        <v>0</v>
      </c>
      <c r="N50" s="77">
        <v>0</v>
      </c>
      <c r="O50" s="789"/>
      <c r="P50" s="205">
        <f t="shared" si="13"/>
        <v>0</v>
      </c>
      <c r="Q50" s="205">
        <f t="shared" si="14"/>
        <v>0</v>
      </c>
      <c r="R50" s="205">
        <f t="shared" si="15"/>
        <v>0</v>
      </c>
      <c r="S50" s="205">
        <f t="shared" si="16"/>
        <v>0</v>
      </c>
      <c r="T50" s="205" t="e">
        <f>SUM(#REF!,#REF!)</f>
        <v>#REF!</v>
      </c>
      <c r="U50" s="205" t="e">
        <f>SUM(#REF!,#REF!)</f>
        <v>#REF!</v>
      </c>
      <c r="W50" s="549">
        <f>C50+'4. sz. mell'!C35+'3. sz. mell'!AZ34</f>
        <v>0</v>
      </c>
      <c r="X50" s="549">
        <f>D50+'4. sz. mell'!D35+'3. sz. mell'!BA34</f>
        <v>0</v>
      </c>
      <c r="Y50" s="549">
        <f>E50+'4. sz. mell'!E35+'3. sz. mell'!BB34</f>
        <v>0</v>
      </c>
      <c r="Z50" s="549">
        <f>F50+'4. sz. mell'!F35+'3. sz. mell'!BC34</f>
        <v>0</v>
      </c>
      <c r="AA50" s="549">
        <f>G50+'4. sz. mell'!G35+'3. sz. mell'!BD34</f>
        <v>0</v>
      </c>
      <c r="AB50" s="549">
        <f>H50+'4. sz. mell'!H35+'3. sz. mell'!BE34</f>
        <v>0</v>
      </c>
      <c r="AC50" s="549">
        <f>I50+'4. sz. mell'!I35+'3. sz. mell'!BF34</f>
        <v>0</v>
      </c>
      <c r="AD50" s="549">
        <f>J50+'4. sz. mell'!J35+'3. sz. mell'!BG34</f>
        <v>0</v>
      </c>
    </row>
    <row r="51" spans="1:30" s="218" customFormat="1" ht="22.5" x14ac:dyDescent="0.2">
      <c r="A51" s="54" t="s">
        <v>570</v>
      </c>
      <c r="B51" s="252" t="s">
        <v>594</v>
      </c>
      <c r="C51" s="245"/>
      <c r="D51" s="245">
        <v>0</v>
      </c>
      <c r="E51" s="245">
        <f t="shared" si="7"/>
        <v>0</v>
      </c>
      <c r="F51" s="245">
        <v>0</v>
      </c>
      <c r="G51" s="77"/>
      <c r="H51" s="77">
        <v>0</v>
      </c>
      <c r="I51" s="77">
        <f t="shared" si="6"/>
        <v>0</v>
      </c>
      <c r="J51" s="77">
        <v>0</v>
      </c>
      <c r="K51" s="77"/>
      <c r="L51" s="77">
        <v>0</v>
      </c>
      <c r="M51" s="77">
        <f t="shared" si="0"/>
        <v>0</v>
      </c>
      <c r="N51" s="77">
        <v>0</v>
      </c>
      <c r="O51" s="789"/>
      <c r="P51" s="205">
        <f t="shared" si="13"/>
        <v>0</v>
      </c>
      <c r="Q51" s="205">
        <f t="shared" si="14"/>
        <v>0</v>
      </c>
      <c r="R51" s="205">
        <f t="shared" si="15"/>
        <v>0</v>
      </c>
      <c r="S51" s="205">
        <f t="shared" si="16"/>
        <v>0</v>
      </c>
      <c r="T51" s="205" t="e">
        <f>SUM(#REF!,#REF!)</f>
        <v>#REF!</v>
      </c>
      <c r="U51" s="205" t="e">
        <f>SUM(#REF!,#REF!)</f>
        <v>#REF!</v>
      </c>
      <c r="W51" s="549">
        <f>C51+'4. sz. mell'!C36+'3. sz. mell'!AZ35</f>
        <v>0</v>
      </c>
      <c r="X51" s="549">
        <f>D51+'4. sz. mell'!D36+'3. sz. mell'!BA35</f>
        <v>0</v>
      </c>
      <c r="Y51" s="549">
        <f>E51+'4. sz. mell'!E36+'3. sz. mell'!BB35</f>
        <v>0</v>
      </c>
      <c r="Z51" s="549">
        <f>F51+'4. sz. mell'!F36+'3. sz. mell'!BC35</f>
        <v>0</v>
      </c>
      <c r="AA51" s="549">
        <f>G51+'4. sz. mell'!G36+'3. sz. mell'!BD35</f>
        <v>0</v>
      </c>
      <c r="AB51" s="549">
        <f>H51+'4. sz. mell'!H36+'3. sz. mell'!BE35</f>
        <v>0</v>
      </c>
      <c r="AC51" s="549">
        <f>I51+'4. sz. mell'!I36+'3. sz. mell'!BF35</f>
        <v>0</v>
      </c>
      <c r="AD51" s="549">
        <f>J51+'4. sz. mell'!J36+'3. sz. mell'!BG35</f>
        <v>0</v>
      </c>
    </row>
    <row r="52" spans="1:30" s="218" customFormat="1" ht="15" x14ac:dyDescent="0.2">
      <c r="A52" s="54" t="s">
        <v>571</v>
      </c>
      <c r="B52" s="253" t="s">
        <v>573</v>
      </c>
      <c r="C52" s="261"/>
      <c r="D52" s="261">
        <v>0</v>
      </c>
      <c r="E52" s="261">
        <f t="shared" si="7"/>
        <v>0</v>
      </c>
      <c r="F52" s="261">
        <v>0</v>
      </c>
      <c r="G52" s="81"/>
      <c r="H52" s="81">
        <v>0</v>
      </c>
      <c r="I52" s="81">
        <f t="shared" si="6"/>
        <v>0</v>
      </c>
      <c r="J52" s="81">
        <v>0</v>
      </c>
      <c r="K52" s="81"/>
      <c r="L52" s="81">
        <v>0</v>
      </c>
      <c r="M52" s="81">
        <f t="shared" si="0"/>
        <v>0</v>
      </c>
      <c r="N52" s="81">
        <v>0</v>
      </c>
      <c r="O52" s="789"/>
      <c r="P52" s="205">
        <f t="shared" si="13"/>
        <v>0</v>
      </c>
      <c r="Q52" s="205">
        <f t="shared" si="14"/>
        <v>0</v>
      </c>
      <c r="R52" s="205">
        <f t="shared" si="15"/>
        <v>0</v>
      </c>
      <c r="S52" s="205">
        <f t="shared" si="16"/>
        <v>0</v>
      </c>
      <c r="T52" s="205" t="e">
        <f>SUM(#REF!,#REF!)</f>
        <v>#REF!</v>
      </c>
      <c r="U52" s="205" t="e">
        <f>SUM(#REF!,#REF!)</f>
        <v>#REF!</v>
      </c>
      <c r="W52" s="549">
        <f>C52+'4. sz. mell'!C37+'3. sz. mell'!AZ36</f>
        <v>0</v>
      </c>
      <c r="X52" s="549">
        <f>D52+'4. sz. mell'!D37+'3. sz. mell'!BA36</f>
        <v>0</v>
      </c>
      <c r="Y52" s="549">
        <f>E52+'4. sz. mell'!E37+'3. sz. mell'!BB36</f>
        <v>0</v>
      </c>
      <c r="Z52" s="549">
        <f>F52+'4. sz. mell'!F37+'3. sz. mell'!BC36</f>
        <v>0</v>
      </c>
      <c r="AA52" s="549">
        <f>G52+'4. sz. mell'!G37+'3. sz. mell'!BD36</f>
        <v>0</v>
      </c>
      <c r="AB52" s="549">
        <f>H52+'4. sz. mell'!H37+'3. sz. mell'!BE36</f>
        <v>0</v>
      </c>
      <c r="AC52" s="549">
        <f>I52+'4. sz. mell'!I37+'3. sz. mell'!BF36</f>
        <v>0</v>
      </c>
      <c r="AD52" s="549">
        <f>J52+'4. sz. mell'!J37+'3. sz. mell'!BG36</f>
        <v>0</v>
      </c>
    </row>
    <row r="53" spans="1:30" s="218" customFormat="1" ht="15.75" thickBot="1" x14ac:dyDescent="0.25">
      <c r="A53" s="54" t="s">
        <v>572</v>
      </c>
      <c r="B53" s="253" t="s">
        <v>574</v>
      </c>
      <c r="C53" s="261"/>
      <c r="D53" s="261">
        <v>0</v>
      </c>
      <c r="E53" s="261">
        <f t="shared" si="7"/>
        <v>0</v>
      </c>
      <c r="F53" s="261">
        <v>0</v>
      </c>
      <c r="G53" s="81"/>
      <c r="H53" s="81">
        <v>6985761</v>
      </c>
      <c r="I53" s="81">
        <f t="shared" si="6"/>
        <v>377569</v>
      </c>
      <c r="J53" s="81">
        <v>7363330</v>
      </c>
      <c r="K53" s="81"/>
      <c r="L53" s="81">
        <v>0</v>
      </c>
      <c r="M53" s="81">
        <f t="shared" si="0"/>
        <v>0</v>
      </c>
      <c r="N53" s="81">
        <v>0</v>
      </c>
      <c r="O53" s="789"/>
      <c r="P53" s="205">
        <f t="shared" si="13"/>
        <v>0</v>
      </c>
      <c r="Q53" s="205">
        <f t="shared" si="14"/>
        <v>6985761</v>
      </c>
      <c r="R53" s="205">
        <f t="shared" si="15"/>
        <v>377569</v>
      </c>
      <c r="S53" s="205">
        <f t="shared" si="16"/>
        <v>7363330</v>
      </c>
      <c r="T53" s="205" t="e">
        <f>SUM(#REF!,#REF!)</f>
        <v>#REF!</v>
      </c>
      <c r="U53" s="205" t="e">
        <f>SUM(#REF!,#REF!)</f>
        <v>#REF!</v>
      </c>
      <c r="W53" s="549">
        <f>C53+'4. sz. mell'!C38+'3. sz. mell'!AZ37</f>
        <v>0</v>
      </c>
      <c r="X53" s="549">
        <f>D53+'4. sz. mell'!D38+'3. sz. mell'!BA37</f>
        <v>0</v>
      </c>
      <c r="Y53" s="549">
        <f>E53+'4. sz. mell'!E38+'3. sz. mell'!BB37</f>
        <v>0</v>
      </c>
      <c r="Z53" s="549">
        <f>F53+'4. sz. mell'!F38+'3. sz. mell'!BC37</f>
        <v>100000</v>
      </c>
      <c r="AA53" s="549">
        <f>G53+'4. sz. mell'!G38+'3. sz. mell'!BD37</f>
        <v>0</v>
      </c>
      <c r="AB53" s="549">
        <f>H53+'4. sz. mell'!H38+'3. sz. mell'!BE37</f>
        <v>6985761</v>
      </c>
      <c r="AC53" s="549">
        <f>I53+'4. sz. mell'!I38+'3. sz. mell'!BF37</f>
        <v>377569</v>
      </c>
      <c r="AD53" s="549">
        <f>J53+'4. sz. mell'!J38+'3. sz. mell'!BG37</f>
        <v>7363330</v>
      </c>
    </row>
    <row r="54" spans="1:30" s="218" customFormat="1" ht="15.75" thickBot="1" x14ac:dyDescent="0.3">
      <c r="A54" s="51" t="s">
        <v>83</v>
      </c>
      <c r="B54" s="254" t="s">
        <v>84</v>
      </c>
      <c r="C54" s="258">
        <f>SUM(C55:C59)</f>
        <v>0</v>
      </c>
      <c r="D54" s="258">
        <f t="shared" ref="D54:N54" si="19">SUM(D55:D59)</f>
        <v>0</v>
      </c>
      <c r="E54" s="258">
        <f t="shared" si="19"/>
        <v>0</v>
      </c>
      <c r="F54" s="258">
        <f t="shared" si="19"/>
        <v>0</v>
      </c>
      <c r="G54" s="258">
        <f t="shared" si="19"/>
        <v>0</v>
      </c>
      <c r="H54" s="258">
        <f t="shared" si="19"/>
        <v>4750480</v>
      </c>
      <c r="I54" s="258">
        <f t="shared" si="19"/>
        <v>0</v>
      </c>
      <c r="J54" s="258">
        <f t="shared" si="19"/>
        <v>4750480</v>
      </c>
      <c r="K54" s="258">
        <f t="shared" si="19"/>
        <v>0</v>
      </c>
      <c r="L54" s="258">
        <f t="shared" si="19"/>
        <v>0</v>
      </c>
      <c r="M54" s="258">
        <f t="shared" si="19"/>
        <v>0</v>
      </c>
      <c r="N54" s="258">
        <f t="shared" si="19"/>
        <v>0</v>
      </c>
      <c r="O54" s="793"/>
      <c r="P54" s="205">
        <f t="shared" si="13"/>
        <v>0</v>
      </c>
      <c r="Q54" s="205">
        <f t="shared" si="14"/>
        <v>4750480</v>
      </c>
      <c r="R54" s="205">
        <f t="shared" si="15"/>
        <v>0</v>
      </c>
      <c r="S54" s="205">
        <f t="shared" si="16"/>
        <v>4750480</v>
      </c>
      <c r="T54" s="205" t="e">
        <f>SUM(#REF!,#REF!)</f>
        <v>#REF!</v>
      </c>
      <c r="U54" s="205" t="e">
        <f>SUM(#REF!,#REF!)</f>
        <v>#REF!</v>
      </c>
      <c r="W54" s="549">
        <f>C54+'4. sz. mell'!C39+'3. sz. mell'!AZ38</f>
        <v>0</v>
      </c>
      <c r="X54" s="549">
        <f>D54+'4. sz. mell'!D39+'3. sz. mell'!BA38</f>
        <v>0</v>
      </c>
      <c r="Y54" s="549">
        <f>E54+'4. sz. mell'!E39+'3. sz. mell'!BB38</f>
        <v>0</v>
      </c>
      <c r="Z54" s="549">
        <f>F54+'4. sz. mell'!F39+'3. sz. mell'!BC38</f>
        <v>0</v>
      </c>
      <c r="AA54" s="549">
        <f>G54+'4. sz. mell'!G39+'3. sz. mell'!BD38</f>
        <v>0</v>
      </c>
      <c r="AB54" s="549">
        <f>H54+'4. sz. mell'!H39+'3. sz. mell'!BE38</f>
        <v>4750480</v>
      </c>
      <c r="AC54" s="549">
        <f>I54+'4. sz. mell'!I39+'3. sz. mell'!BF38</f>
        <v>0</v>
      </c>
      <c r="AD54" s="549">
        <f>J54+'4. sz. mell'!J39+'3. sz. mell'!BG38</f>
        <v>4750480</v>
      </c>
    </row>
    <row r="55" spans="1:30" s="218" customFormat="1" ht="15.75" x14ac:dyDescent="0.2">
      <c r="A55" s="54" t="s">
        <v>580</v>
      </c>
      <c r="B55" s="251" t="s">
        <v>575</v>
      </c>
      <c r="C55" s="246"/>
      <c r="D55" s="246">
        <v>0</v>
      </c>
      <c r="E55" s="246">
        <f t="shared" si="7"/>
        <v>0</v>
      </c>
      <c r="F55" s="246">
        <v>0</v>
      </c>
      <c r="G55" s="83"/>
      <c r="H55" s="83">
        <v>0</v>
      </c>
      <c r="I55" s="83">
        <f t="shared" si="6"/>
        <v>0</v>
      </c>
      <c r="J55" s="83">
        <v>0</v>
      </c>
      <c r="K55" s="83"/>
      <c r="L55" s="83">
        <v>0</v>
      </c>
      <c r="M55" s="83">
        <f t="shared" si="0"/>
        <v>0</v>
      </c>
      <c r="N55" s="83">
        <v>0</v>
      </c>
      <c r="O55" s="648"/>
      <c r="P55" s="205">
        <f t="shared" si="13"/>
        <v>0</v>
      </c>
      <c r="Q55" s="205">
        <f t="shared" si="14"/>
        <v>0</v>
      </c>
      <c r="R55" s="205">
        <f t="shared" si="15"/>
        <v>0</v>
      </c>
      <c r="S55" s="205">
        <f t="shared" si="16"/>
        <v>0</v>
      </c>
      <c r="T55" s="205" t="e">
        <f>SUM(#REF!,#REF!)</f>
        <v>#REF!</v>
      </c>
      <c r="U55" s="205" t="e">
        <f>SUM(#REF!,#REF!)</f>
        <v>#REF!</v>
      </c>
      <c r="Y55" s="548"/>
    </row>
    <row r="56" spans="1:30" s="218" customFormat="1" ht="22.5" x14ac:dyDescent="0.2">
      <c r="A56" s="54" t="s">
        <v>581</v>
      </c>
      <c r="B56" s="252" t="s">
        <v>576</v>
      </c>
      <c r="C56" s="246"/>
      <c r="D56" s="246">
        <v>0</v>
      </c>
      <c r="E56" s="246">
        <f t="shared" si="7"/>
        <v>0</v>
      </c>
      <c r="F56" s="246">
        <v>0</v>
      </c>
      <c r="G56" s="83"/>
      <c r="H56" s="83">
        <v>0</v>
      </c>
      <c r="I56" s="83">
        <f t="shared" si="6"/>
        <v>0</v>
      </c>
      <c r="J56" s="83">
        <v>0</v>
      </c>
      <c r="K56" s="83"/>
      <c r="L56" s="83">
        <v>0</v>
      </c>
      <c r="M56" s="83">
        <f t="shared" si="0"/>
        <v>0</v>
      </c>
      <c r="N56" s="83">
        <v>0</v>
      </c>
      <c r="O56" s="648"/>
      <c r="P56" s="205">
        <f t="shared" si="13"/>
        <v>0</v>
      </c>
      <c r="Q56" s="205">
        <f t="shared" si="14"/>
        <v>0</v>
      </c>
      <c r="R56" s="205">
        <f t="shared" si="15"/>
        <v>0</v>
      </c>
      <c r="S56" s="205">
        <f t="shared" si="16"/>
        <v>0</v>
      </c>
      <c r="T56" s="205" t="e">
        <f>SUM(#REF!,#REF!)</f>
        <v>#REF!</v>
      </c>
      <c r="U56" s="205" t="e">
        <f>SUM(#REF!,#REF!)</f>
        <v>#REF!</v>
      </c>
      <c r="Y56" s="548"/>
    </row>
    <row r="57" spans="1:30" s="218" customFormat="1" ht="22.5" x14ac:dyDescent="0.2">
      <c r="A57" s="54" t="s">
        <v>582</v>
      </c>
      <c r="B57" s="252" t="s">
        <v>595</v>
      </c>
      <c r="C57" s="246"/>
      <c r="D57" s="246">
        <v>0</v>
      </c>
      <c r="E57" s="246">
        <f t="shared" si="7"/>
        <v>0</v>
      </c>
      <c r="F57" s="246">
        <v>0</v>
      </c>
      <c r="G57" s="83"/>
      <c r="H57" s="83">
        <v>0</v>
      </c>
      <c r="I57" s="83">
        <f t="shared" si="6"/>
        <v>0</v>
      </c>
      <c r="J57" s="83">
        <v>0</v>
      </c>
      <c r="K57" s="83"/>
      <c r="L57" s="83">
        <v>0</v>
      </c>
      <c r="M57" s="83">
        <f t="shared" si="0"/>
        <v>0</v>
      </c>
      <c r="N57" s="83">
        <v>0</v>
      </c>
      <c r="O57" s="648"/>
      <c r="P57" s="205">
        <f t="shared" si="13"/>
        <v>0</v>
      </c>
      <c r="Q57" s="205">
        <f t="shared" si="14"/>
        <v>0</v>
      </c>
      <c r="R57" s="205">
        <f t="shared" si="15"/>
        <v>0</v>
      </c>
      <c r="S57" s="205">
        <f t="shared" si="16"/>
        <v>0</v>
      </c>
      <c r="T57" s="205" t="e">
        <f>SUM(#REF!,#REF!)</f>
        <v>#REF!</v>
      </c>
      <c r="U57" s="205" t="e">
        <f>SUM(#REF!,#REF!)</f>
        <v>#REF!</v>
      </c>
      <c r="Y57" s="548"/>
    </row>
    <row r="58" spans="1:30" s="218" customFormat="1" ht="15.75" x14ac:dyDescent="0.2">
      <c r="A58" s="54" t="s">
        <v>583</v>
      </c>
      <c r="B58" s="253" t="s">
        <v>577</v>
      </c>
      <c r="C58" s="246"/>
      <c r="D58" s="246">
        <v>0</v>
      </c>
      <c r="E58" s="246">
        <f t="shared" si="7"/>
        <v>0</v>
      </c>
      <c r="F58" s="246">
        <v>0</v>
      </c>
      <c r="G58" s="83"/>
      <c r="H58" s="83">
        <v>0</v>
      </c>
      <c r="I58" s="83">
        <f t="shared" si="6"/>
        <v>0</v>
      </c>
      <c r="J58" s="83">
        <v>0</v>
      </c>
      <c r="K58" s="83"/>
      <c r="L58" s="83">
        <v>0</v>
      </c>
      <c r="M58" s="83">
        <f t="shared" si="0"/>
        <v>0</v>
      </c>
      <c r="N58" s="83">
        <v>0</v>
      </c>
      <c r="O58" s="648"/>
      <c r="P58" s="205">
        <f t="shared" si="13"/>
        <v>0</v>
      </c>
      <c r="Q58" s="205">
        <f t="shared" si="14"/>
        <v>0</v>
      </c>
      <c r="R58" s="205">
        <f t="shared" si="15"/>
        <v>0</v>
      </c>
      <c r="S58" s="205">
        <f t="shared" si="16"/>
        <v>0</v>
      </c>
      <c r="T58" s="205" t="e">
        <f>SUM(#REF!,#REF!)</f>
        <v>#REF!</v>
      </c>
      <c r="U58" s="205" t="e">
        <f>SUM(#REF!,#REF!)</f>
        <v>#REF!</v>
      </c>
      <c r="Y58" s="548"/>
    </row>
    <row r="59" spans="1:30" s="218" customFormat="1" ht="16.5" thickBot="1" x14ac:dyDescent="0.25">
      <c r="A59" s="54" t="s">
        <v>584</v>
      </c>
      <c r="B59" s="253" t="s">
        <v>579</v>
      </c>
      <c r="C59" s="246"/>
      <c r="D59" s="246">
        <v>0</v>
      </c>
      <c r="E59" s="246">
        <f t="shared" si="7"/>
        <v>0</v>
      </c>
      <c r="F59" s="246">
        <v>0</v>
      </c>
      <c r="G59" s="83"/>
      <c r="H59" s="83">
        <v>4750480</v>
      </c>
      <c r="I59" s="83">
        <f t="shared" si="6"/>
        <v>0</v>
      </c>
      <c r="J59" s="83">
        <v>4750480</v>
      </c>
      <c r="K59" s="83"/>
      <c r="L59" s="83">
        <v>0</v>
      </c>
      <c r="M59" s="83">
        <f t="shared" si="0"/>
        <v>0</v>
      </c>
      <c r="N59" s="83">
        <v>0</v>
      </c>
      <c r="O59" s="648"/>
      <c r="P59" s="205">
        <f t="shared" si="13"/>
        <v>0</v>
      </c>
      <c r="Q59" s="205">
        <f t="shared" si="14"/>
        <v>4750480</v>
      </c>
      <c r="R59" s="205">
        <f t="shared" si="15"/>
        <v>0</v>
      </c>
      <c r="S59" s="205">
        <f t="shared" si="16"/>
        <v>4750480</v>
      </c>
      <c r="T59" s="205" t="e">
        <f>SUM(#REF!,#REF!)</f>
        <v>#REF!</v>
      </c>
      <c r="U59" s="205" t="e">
        <f>SUM(#REF!,#REF!)</f>
        <v>#REF!</v>
      </c>
      <c r="Y59" s="548"/>
    </row>
    <row r="60" spans="1:30" s="218" customFormat="1" ht="16.5" thickBot="1" x14ac:dyDescent="0.3">
      <c r="A60" s="51" t="s">
        <v>85</v>
      </c>
      <c r="B60" s="250" t="s">
        <v>86</v>
      </c>
      <c r="C60" s="262">
        <f t="shared" ref="C60" si="20">+C4+C11+C17+C23+C31+C42+C48+C54</f>
        <v>1115376519</v>
      </c>
      <c r="D60" s="262">
        <f t="shared" ref="D60:N60" si="21">+D4+D11+D17+D23+D31+D42+D48+D54</f>
        <v>1203687272</v>
      </c>
      <c r="E60" s="262">
        <f t="shared" si="21"/>
        <v>67575891</v>
      </c>
      <c r="F60" s="262">
        <f t="shared" si="21"/>
        <v>1271263163</v>
      </c>
      <c r="G60" s="262">
        <f t="shared" si="21"/>
        <v>2416695102</v>
      </c>
      <c r="H60" s="262">
        <f t="shared" si="21"/>
        <v>2467688680</v>
      </c>
      <c r="I60" s="262">
        <f t="shared" si="21"/>
        <v>-10197696</v>
      </c>
      <c r="J60" s="262">
        <f t="shared" si="21"/>
        <v>2457490984</v>
      </c>
      <c r="K60" s="262">
        <f t="shared" si="21"/>
        <v>72582000</v>
      </c>
      <c r="L60" s="262">
        <f t="shared" si="21"/>
        <v>72987652</v>
      </c>
      <c r="M60" s="262">
        <f t="shared" si="21"/>
        <v>80300</v>
      </c>
      <c r="N60" s="262">
        <f t="shared" si="21"/>
        <v>73067952</v>
      </c>
      <c r="O60" s="795"/>
      <c r="P60" s="205">
        <f t="shared" si="13"/>
        <v>2489277102</v>
      </c>
      <c r="Q60" s="205">
        <f t="shared" si="14"/>
        <v>2540676332</v>
      </c>
      <c r="R60" s="205">
        <f t="shared" si="15"/>
        <v>-10117396</v>
      </c>
      <c r="S60" s="205">
        <f t="shared" si="16"/>
        <v>2530558936</v>
      </c>
      <c r="T60" s="205" t="e">
        <f>SUM(#REF!,#REF!)</f>
        <v>#REF!</v>
      </c>
      <c r="U60" s="205" t="e">
        <f>SUM(#REF!,#REF!)</f>
        <v>#REF!</v>
      </c>
      <c r="Y60" s="548"/>
    </row>
    <row r="61" spans="1:30" s="218" customFormat="1" ht="16.5" thickBot="1" x14ac:dyDescent="0.2">
      <c r="A61" s="220" t="s">
        <v>281</v>
      </c>
      <c r="B61" s="254" t="s">
        <v>88</v>
      </c>
      <c r="C61" s="258">
        <f t="shared" ref="C61" si="22">SUM(C62:C64)</f>
        <v>0</v>
      </c>
      <c r="D61" s="258">
        <f t="shared" ref="D61:N61" si="23">SUM(D62:D64)</f>
        <v>0</v>
      </c>
      <c r="E61" s="258">
        <f t="shared" si="23"/>
        <v>0</v>
      </c>
      <c r="F61" s="258">
        <f t="shared" si="23"/>
        <v>0</v>
      </c>
      <c r="G61" s="258">
        <f t="shared" si="23"/>
        <v>0</v>
      </c>
      <c r="H61" s="258">
        <f t="shared" si="23"/>
        <v>183000000</v>
      </c>
      <c r="I61" s="258">
        <f t="shared" si="23"/>
        <v>0</v>
      </c>
      <c r="J61" s="258">
        <f t="shared" si="23"/>
        <v>183000000</v>
      </c>
      <c r="K61" s="258">
        <f t="shared" si="23"/>
        <v>0</v>
      </c>
      <c r="L61" s="258">
        <f t="shared" si="23"/>
        <v>0</v>
      </c>
      <c r="M61" s="258">
        <f t="shared" si="23"/>
        <v>0</v>
      </c>
      <c r="N61" s="258">
        <f t="shared" si="23"/>
        <v>0</v>
      </c>
      <c r="O61" s="793"/>
      <c r="P61" s="205">
        <f t="shared" si="13"/>
        <v>0</v>
      </c>
      <c r="Q61" s="205">
        <f t="shared" si="14"/>
        <v>183000000</v>
      </c>
      <c r="R61" s="205">
        <f t="shared" si="15"/>
        <v>0</v>
      </c>
      <c r="S61" s="205">
        <f t="shared" si="16"/>
        <v>183000000</v>
      </c>
      <c r="T61" s="205" t="e">
        <f>SUM(#REF!,#REF!)</f>
        <v>#REF!</v>
      </c>
      <c r="U61" s="205" t="e">
        <f>SUM(#REF!,#REF!)</f>
        <v>#REF!</v>
      </c>
      <c r="Y61" s="548"/>
    </row>
    <row r="62" spans="1:30" s="218" customFormat="1" ht="15.75" x14ac:dyDescent="0.2">
      <c r="A62" s="54" t="s">
        <v>89</v>
      </c>
      <c r="B62" s="251" t="s">
        <v>90</v>
      </c>
      <c r="C62" s="246"/>
      <c r="D62" s="246">
        <v>0</v>
      </c>
      <c r="E62" s="246">
        <f t="shared" si="7"/>
        <v>0</v>
      </c>
      <c r="F62" s="246">
        <v>0</v>
      </c>
      <c r="G62" s="83"/>
      <c r="H62" s="83">
        <v>183000000</v>
      </c>
      <c r="I62" s="83">
        <f t="shared" si="6"/>
        <v>0</v>
      </c>
      <c r="J62" s="83">
        <v>183000000</v>
      </c>
      <c r="K62" s="83"/>
      <c r="L62" s="83">
        <v>0</v>
      </c>
      <c r="M62" s="83">
        <f t="shared" si="0"/>
        <v>0</v>
      </c>
      <c r="N62" s="83">
        <v>0</v>
      </c>
      <c r="O62" s="648"/>
      <c r="P62" s="205">
        <f t="shared" si="13"/>
        <v>0</v>
      </c>
      <c r="Q62" s="205">
        <f t="shared" si="14"/>
        <v>183000000</v>
      </c>
      <c r="R62" s="205">
        <f t="shared" si="15"/>
        <v>0</v>
      </c>
      <c r="S62" s="205">
        <f t="shared" si="16"/>
        <v>183000000</v>
      </c>
      <c r="T62" s="205" t="e">
        <f>SUM(#REF!,#REF!)</f>
        <v>#REF!</v>
      </c>
      <c r="U62" s="205" t="e">
        <f>SUM(#REF!,#REF!)</f>
        <v>#REF!</v>
      </c>
      <c r="Y62" s="548"/>
    </row>
    <row r="63" spans="1:30" s="218" customFormat="1" ht="15.75" x14ac:dyDescent="0.2">
      <c r="A63" s="217" t="s">
        <v>91</v>
      </c>
      <c r="B63" s="252" t="s">
        <v>92</v>
      </c>
      <c r="C63" s="246"/>
      <c r="D63" s="246">
        <v>0</v>
      </c>
      <c r="E63" s="246">
        <f t="shared" si="7"/>
        <v>0</v>
      </c>
      <c r="F63" s="246">
        <v>0</v>
      </c>
      <c r="G63" s="83"/>
      <c r="H63" s="83">
        <v>0</v>
      </c>
      <c r="I63" s="83">
        <f t="shared" si="6"/>
        <v>0</v>
      </c>
      <c r="J63" s="83">
        <v>0</v>
      </c>
      <c r="K63" s="83"/>
      <c r="L63" s="83">
        <v>0</v>
      </c>
      <c r="M63" s="83">
        <f t="shared" si="0"/>
        <v>0</v>
      </c>
      <c r="N63" s="83">
        <v>0</v>
      </c>
      <c r="O63" s="648"/>
      <c r="P63" s="205">
        <f t="shared" si="13"/>
        <v>0</v>
      </c>
      <c r="Q63" s="205">
        <f t="shared" si="14"/>
        <v>0</v>
      </c>
      <c r="R63" s="205">
        <f t="shared" si="15"/>
        <v>0</v>
      </c>
      <c r="S63" s="205">
        <f t="shared" si="16"/>
        <v>0</v>
      </c>
      <c r="T63" s="205" t="e">
        <f>SUM(#REF!,#REF!)</f>
        <v>#REF!</v>
      </c>
      <c r="U63" s="205" t="e">
        <f>SUM(#REF!,#REF!)</f>
        <v>#REF!</v>
      </c>
      <c r="Y63" s="548"/>
    </row>
    <row r="64" spans="1:30" s="218" customFormat="1" ht="16.5" thickBot="1" x14ac:dyDescent="0.25">
      <c r="A64" s="219" t="s">
        <v>93</v>
      </c>
      <c r="B64" s="255" t="s">
        <v>94</v>
      </c>
      <c r="C64" s="246"/>
      <c r="D64" s="246">
        <v>0</v>
      </c>
      <c r="E64" s="246">
        <f t="shared" si="7"/>
        <v>0</v>
      </c>
      <c r="F64" s="246">
        <v>0</v>
      </c>
      <c r="G64" s="83"/>
      <c r="H64" s="83">
        <v>0</v>
      </c>
      <c r="I64" s="83">
        <f t="shared" si="6"/>
        <v>0</v>
      </c>
      <c r="J64" s="83">
        <v>0</v>
      </c>
      <c r="K64" s="83"/>
      <c r="L64" s="83">
        <v>0</v>
      </c>
      <c r="M64" s="83">
        <f t="shared" si="0"/>
        <v>0</v>
      </c>
      <c r="N64" s="83">
        <v>0</v>
      </c>
      <c r="O64" s="648"/>
      <c r="P64" s="205">
        <f t="shared" si="13"/>
        <v>0</v>
      </c>
      <c r="Q64" s="205">
        <f t="shared" si="14"/>
        <v>0</v>
      </c>
      <c r="R64" s="205">
        <f t="shared" si="15"/>
        <v>0</v>
      </c>
      <c r="S64" s="205">
        <f t="shared" si="16"/>
        <v>0</v>
      </c>
      <c r="T64" s="205" t="e">
        <f>SUM(#REF!,#REF!)</f>
        <v>#REF!</v>
      </c>
      <c r="U64" s="205" t="e">
        <f>SUM(#REF!,#REF!)</f>
        <v>#REF!</v>
      </c>
      <c r="Y64" s="548"/>
    </row>
    <row r="65" spans="1:26" s="218" customFormat="1" ht="16.5" thickBot="1" x14ac:dyDescent="0.2">
      <c r="A65" s="220" t="s">
        <v>95</v>
      </c>
      <c r="B65" s="254" t="s">
        <v>96</v>
      </c>
      <c r="C65" s="258">
        <f t="shared" ref="C65:M65" si="24">SUM(C66:C69)</f>
        <v>0</v>
      </c>
      <c r="D65" s="258">
        <v>0</v>
      </c>
      <c r="E65" s="258">
        <f t="shared" si="24"/>
        <v>0</v>
      </c>
      <c r="F65" s="258">
        <v>0</v>
      </c>
      <c r="G65" s="258">
        <f t="shared" si="24"/>
        <v>0</v>
      </c>
      <c r="H65" s="258">
        <v>0</v>
      </c>
      <c r="I65" s="258">
        <f t="shared" si="24"/>
        <v>0</v>
      </c>
      <c r="J65" s="258">
        <v>0</v>
      </c>
      <c r="K65" s="258">
        <f t="shared" si="24"/>
        <v>0</v>
      </c>
      <c r="L65" s="258">
        <v>0</v>
      </c>
      <c r="M65" s="258">
        <f t="shared" si="24"/>
        <v>0</v>
      </c>
      <c r="N65" s="258">
        <v>0</v>
      </c>
      <c r="O65" s="793"/>
      <c r="P65" s="205">
        <f t="shared" si="13"/>
        <v>0</v>
      </c>
      <c r="Q65" s="205">
        <f t="shared" si="14"/>
        <v>0</v>
      </c>
      <c r="R65" s="205">
        <f t="shared" si="15"/>
        <v>0</v>
      </c>
      <c r="S65" s="205">
        <f t="shared" si="16"/>
        <v>0</v>
      </c>
      <c r="T65" s="205" t="e">
        <f>SUM(#REF!,#REF!)</f>
        <v>#REF!</v>
      </c>
      <c r="U65" s="205" t="e">
        <f>SUM(#REF!,#REF!)</f>
        <v>#REF!</v>
      </c>
      <c r="Y65" s="548"/>
    </row>
    <row r="66" spans="1:26" s="218" customFormat="1" ht="15.75" x14ac:dyDescent="0.2">
      <c r="A66" s="54" t="s">
        <v>97</v>
      </c>
      <c r="B66" s="251" t="s">
        <v>98</v>
      </c>
      <c r="C66" s="246"/>
      <c r="D66" s="246">
        <v>0</v>
      </c>
      <c r="E66" s="246">
        <f t="shared" si="7"/>
        <v>0</v>
      </c>
      <c r="F66" s="246">
        <v>0</v>
      </c>
      <c r="G66" s="83"/>
      <c r="H66" s="83">
        <v>0</v>
      </c>
      <c r="I66" s="83">
        <f t="shared" si="6"/>
        <v>0</v>
      </c>
      <c r="J66" s="83">
        <v>0</v>
      </c>
      <c r="K66" s="83"/>
      <c r="L66" s="83">
        <v>0</v>
      </c>
      <c r="M66" s="83">
        <f t="shared" si="0"/>
        <v>0</v>
      </c>
      <c r="N66" s="83">
        <v>0</v>
      </c>
      <c r="O66" s="648"/>
      <c r="P66" s="205">
        <f t="shared" si="13"/>
        <v>0</v>
      </c>
      <c r="Q66" s="205">
        <f t="shared" si="14"/>
        <v>0</v>
      </c>
      <c r="R66" s="205">
        <f t="shared" si="15"/>
        <v>0</v>
      </c>
      <c r="S66" s="205">
        <f t="shared" si="16"/>
        <v>0</v>
      </c>
      <c r="T66" s="205" t="e">
        <f>SUM(#REF!,#REF!)</f>
        <v>#REF!</v>
      </c>
      <c r="U66" s="205" t="e">
        <f>SUM(#REF!,#REF!)</f>
        <v>#REF!</v>
      </c>
      <c r="Y66" s="548"/>
    </row>
    <row r="67" spans="1:26" s="218" customFormat="1" ht="15.75" x14ac:dyDescent="0.2">
      <c r="A67" s="217" t="s">
        <v>99</v>
      </c>
      <c r="B67" s="252" t="s">
        <v>100</v>
      </c>
      <c r="C67" s="246"/>
      <c r="D67" s="246">
        <v>0</v>
      </c>
      <c r="E67" s="246">
        <f t="shared" si="7"/>
        <v>0</v>
      </c>
      <c r="F67" s="246">
        <v>0</v>
      </c>
      <c r="G67" s="83"/>
      <c r="H67" s="83">
        <v>0</v>
      </c>
      <c r="I67" s="83">
        <f t="shared" si="6"/>
        <v>0</v>
      </c>
      <c r="J67" s="83">
        <v>0</v>
      </c>
      <c r="K67" s="83"/>
      <c r="L67" s="83">
        <v>0</v>
      </c>
      <c r="M67" s="83">
        <f t="shared" ref="M67:M81" si="25">N67-L67</f>
        <v>0</v>
      </c>
      <c r="N67" s="83">
        <v>0</v>
      </c>
      <c r="O67" s="648"/>
      <c r="P67" s="205">
        <f t="shared" ref="P67:P87" si="26">SUM(G67,K67)</f>
        <v>0</v>
      </c>
      <c r="Q67" s="205">
        <f t="shared" ref="Q67:Q87" si="27">SUM(H67,L67)</f>
        <v>0</v>
      </c>
      <c r="R67" s="205">
        <f t="shared" ref="R67:R87" si="28">SUM(I67,M67)</f>
        <v>0</v>
      </c>
      <c r="S67" s="205">
        <f t="shared" ref="S67:S87" si="29">SUM(J67,N67)</f>
        <v>0</v>
      </c>
      <c r="T67" s="205" t="e">
        <f>SUM(#REF!,#REF!)</f>
        <v>#REF!</v>
      </c>
      <c r="U67" s="205" t="e">
        <f>SUM(#REF!,#REF!)</f>
        <v>#REF!</v>
      </c>
      <c r="Y67" s="548"/>
    </row>
    <row r="68" spans="1:26" s="218" customFormat="1" ht="15.75" x14ac:dyDescent="0.2">
      <c r="A68" s="217" t="s">
        <v>101</v>
      </c>
      <c r="B68" s="252" t="s">
        <v>102</v>
      </c>
      <c r="C68" s="246"/>
      <c r="D68" s="246">
        <v>0</v>
      </c>
      <c r="E68" s="246">
        <f t="shared" si="7"/>
        <v>0</v>
      </c>
      <c r="F68" s="246">
        <v>0</v>
      </c>
      <c r="G68" s="83"/>
      <c r="H68" s="83">
        <v>0</v>
      </c>
      <c r="I68" s="83">
        <f t="shared" ref="I68:I81" si="30">J68-H68</f>
        <v>0</v>
      </c>
      <c r="J68" s="83">
        <v>0</v>
      </c>
      <c r="K68" s="83"/>
      <c r="L68" s="83">
        <v>0</v>
      </c>
      <c r="M68" s="83">
        <f t="shared" si="25"/>
        <v>0</v>
      </c>
      <c r="N68" s="83">
        <v>0</v>
      </c>
      <c r="O68" s="648"/>
      <c r="P68" s="205">
        <f t="shared" si="26"/>
        <v>0</v>
      </c>
      <c r="Q68" s="205">
        <f t="shared" si="27"/>
        <v>0</v>
      </c>
      <c r="R68" s="205">
        <f t="shared" si="28"/>
        <v>0</v>
      </c>
      <c r="S68" s="205">
        <f t="shared" si="29"/>
        <v>0</v>
      </c>
      <c r="T68" s="205" t="e">
        <f>SUM(#REF!,#REF!)</f>
        <v>#REF!</v>
      </c>
      <c r="U68" s="205" t="e">
        <f>SUM(#REF!,#REF!)</f>
        <v>#REF!</v>
      </c>
      <c r="Y68" s="548"/>
    </row>
    <row r="69" spans="1:26" s="218" customFormat="1" ht="16.5" thickBot="1" x14ac:dyDescent="0.25">
      <c r="A69" s="219" t="s">
        <v>103</v>
      </c>
      <c r="B69" s="253" t="s">
        <v>104</v>
      </c>
      <c r="C69" s="246"/>
      <c r="D69" s="246">
        <v>0</v>
      </c>
      <c r="E69" s="246">
        <f t="shared" si="7"/>
        <v>0</v>
      </c>
      <c r="F69" s="246">
        <v>0</v>
      </c>
      <c r="G69" s="83"/>
      <c r="H69" s="83">
        <v>0</v>
      </c>
      <c r="I69" s="83">
        <f t="shared" si="30"/>
        <v>0</v>
      </c>
      <c r="J69" s="83">
        <v>0</v>
      </c>
      <c r="K69" s="83"/>
      <c r="L69" s="83">
        <v>0</v>
      </c>
      <c r="M69" s="83">
        <f t="shared" si="25"/>
        <v>0</v>
      </c>
      <c r="N69" s="83">
        <v>0</v>
      </c>
      <c r="O69" s="648"/>
      <c r="P69" s="205">
        <f t="shared" si="26"/>
        <v>0</v>
      </c>
      <c r="Q69" s="205">
        <f t="shared" si="27"/>
        <v>0</v>
      </c>
      <c r="R69" s="205">
        <f t="shared" si="28"/>
        <v>0</v>
      </c>
      <c r="S69" s="205">
        <f t="shared" si="29"/>
        <v>0</v>
      </c>
      <c r="T69" s="205" t="e">
        <f>SUM(#REF!,#REF!)</f>
        <v>#REF!</v>
      </c>
      <c r="U69" s="205" t="e">
        <f>SUM(#REF!,#REF!)</f>
        <v>#REF!</v>
      </c>
      <c r="Y69" s="548"/>
    </row>
    <row r="70" spans="1:26" s="218" customFormat="1" ht="16.5" thickBot="1" x14ac:dyDescent="0.2">
      <c r="A70" s="220" t="s">
        <v>105</v>
      </c>
      <c r="B70" s="254" t="s">
        <v>106</v>
      </c>
      <c r="C70" s="258">
        <f t="shared" ref="C70:N70" si="31">SUM(C71:C72)</f>
        <v>228706441</v>
      </c>
      <c r="D70" s="258">
        <f t="shared" si="31"/>
        <v>228706441</v>
      </c>
      <c r="E70" s="258">
        <f t="shared" si="31"/>
        <v>0</v>
      </c>
      <c r="F70" s="258">
        <f t="shared" si="31"/>
        <v>228706441</v>
      </c>
      <c r="G70" s="258">
        <f t="shared" si="31"/>
        <v>1470672612.9999998</v>
      </c>
      <c r="H70" s="258">
        <f t="shared" si="31"/>
        <v>1470672612.9999998</v>
      </c>
      <c r="I70" s="258">
        <f t="shared" si="31"/>
        <v>0</v>
      </c>
      <c r="J70" s="258">
        <f t="shared" si="31"/>
        <v>1470672612.9999998</v>
      </c>
      <c r="K70" s="258">
        <f t="shared" si="31"/>
        <v>0</v>
      </c>
      <c r="L70" s="258">
        <f t="shared" si="31"/>
        <v>0</v>
      </c>
      <c r="M70" s="258">
        <f t="shared" si="31"/>
        <v>0</v>
      </c>
      <c r="N70" s="258">
        <f t="shared" si="31"/>
        <v>0</v>
      </c>
      <c r="O70" s="793"/>
      <c r="P70" s="205">
        <f t="shared" si="26"/>
        <v>1470672612.9999998</v>
      </c>
      <c r="Q70" s="205">
        <f t="shared" si="27"/>
        <v>1470672612.9999998</v>
      </c>
      <c r="R70" s="205">
        <f t="shared" si="28"/>
        <v>0</v>
      </c>
      <c r="S70" s="205">
        <f t="shared" si="29"/>
        <v>1470672612.9999998</v>
      </c>
      <c r="T70" s="205" t="e">
        <f>SUM(#REF!,#REF!)</f>
        <v>#REF!</v>
      </c>
      <c r="U70" s="205" t="e">
        <f>SUM(#REF!,#REF!)</f>
        <v>#REF!</v>
      </c>
      <c r="Y70" s="548"/>
    </row>
    <row r="71" spans="1:26" s="218" customFormat="1" ht="15" x14ac:dyDescent="0.2">
      <c r="A71" s="54" t="s">
        <v>107</v>
      </c>
      <c r="B71" s="251" t="s">
        <v>108</v>
      </c>
      <c r="C71" s="246">
        <v>228706441</v>
      </c>
      <c r="D71" s="246">
        <v>228706441</v>
      </c>
      <c r="E71" s="246">
        <f t="shared" ref="E71:E81" si="32">F71-D71</f>
        <v>0</v>
      </c>
      <c r="F71" s="246">
        <v>228706441</v>
      </c>
      <c r="G71" s="83">
        <v>1470672612.9999998</v>
      </c>
      <c r="H71" s="83">
        <v>1470672612.9999998</v>
      </c>
      <c r="I71" s="83">
        <f t="shared" si="30"/>
        <v>0</v>
      </c>
      <c r="J71" s="83">
        <v>1470672612.9999998</v>
      </c>
      <c r="K71" s="83"/>
      <c r="L71" s="83">
        <v>0</v>
      </c>
      <c r="M71" s="83">
        <f t="shared" si="25"/>
        <v>0</v>
      </c>
      <c r="N71" s="83">
        <v>0</v>
      </c>
      <c r="O71" s="648"/>
      <c r="P71" s="205">
        <f t="shared" si="26"/>
        <v>1470672612.9999998</v>
      </c>
      <c r="Q71" s="205">
        <f t="shared" si="27"/>
        <v>1470672612.9999998</v>
      </c>
      <c r="R71" s="205">
        <f t="shared" si="28"/>
        <v>0</v>
      </c>
      <c r="S71" s="205">
        <f t="shared" si="29"/>
        <v>1470672612.9999998</v>
      </c>
      <c r="T71" s="205" t="e">
        <f>SUM(#REF!,#REF!)</f>
        <v>#REF!</v>
      </c>
      <c r="U71" s="205" t="e">
        <f>SUM(#REF!,#REF!)</f>
        <v>#REF!</v>
      </c>
      <c r="W71" s="549">
        <f>C71+'4. sz. mell'!C42+'3. sz. mell'!AZ41</f>
        <v>231599046.40000001</v>
      </c>
      <c r="X71" s="549"/>
      <c r="Y71" s="549">
        <f>G71+'4. sz. mell'!G42+'3. sz. mell'!BB41</f>
        <v>1470672612.9999998</v>
      </c>
      <c r="Z71" s="549">
        <f>K71+'4. sz. mell'!K42+'3. sz. mell'!BC41</f>
        <v>2307857.4000000004</v>
      </c>
    </row>
    <row r="72" spans="1:26" s="218" customFormat="1" ht="16.5" thickBot="1" x14ac:dyDescent="0.25">
      <c r="A72" s="219" t="s">
        <v>109</v>
      </c>
      <c r="B72" s="253" t="s">
        <v>110</v>
      </c>
      <c r="C72" s="246"/>
      <c r="D72" s="246">
        <v>0</v>
      </c>
      <c r="E72" s="246">
        <f t="shared" si="32"/>
        <v>0</v>
      </c>
      <c r="F72" s="246">
        <v>0</v>
      </c>
      <c r="G72" s="83"/>
      <c r="H72" s="83">
        <v>0</v>
      </c>
      <c r="I72" s="83">
        <f t="shared" si="30"/>
        <v>0</v>
      </c>
      <c r="J72" s="83">
        <v>0</v>
      </c>
      <c r="K72" s="83"/>
      <c r="L72" s="83">
        <v>0</v>
      </c>
      <c r="M72" s="83">
        <f t="shared" si="25"/>
        <v>0</v>
      </c>
      <c r="N72" s="83">
        <v>0</v>
      </c>
      <c r="O72" s="648"/>
      <c r="P72" s="205">
        <f t="shared" si="26"/>
        <v>0</v>
      </c>
      <c r="Q72" s="205">
        <f t="shared" si="27"/>
        <v>0</v>
      </c>
      <c r="R72" s="205">
        <f t="shared" si="28"/>
        <v>0</v>
      </c>
      <c r="S72" s="205">
        <f t="shared" si="29"/>
        <v>0</v>
      </c>
      <c r="T72" s="205" t="e">
        <f>SUM(#REF!,#REF!)</f>
        <v>#REF!</v>
      </c>
      <c r="U72" s="205" t="e">
        <f>SUM(#REF!,#REF!)</f>
        <v>#REF!</v>
      </c>
      <c r="Y72" s="548"/>
    </row>
    <row r="73" spans="1:26" s="216" customFormat="1" ht="16.5" thickBot="1" x14ac:dyDescent="0.2">
      <c r="A73" s="220" t="s">
        <v>111</v>
      </c>
      <c r="B73" s="254" t="s">
        <v>112</v>
      </c>
      <c r="C73" s="258">
        <f t="shared" ref="C73:M73" si="33">SUM(C74:C76)</f>
        <v>0</v>
      </c>
      <c r="D73" s="258">
        <v>0</v>
      </c>
      <c r="E73" s="258">
        <f t="shared" si="33"/>
        <v>0</v>
      </c>
      <c r="F73" s="258">
        <v>0</v>
      </c>
      <c r="G73" s="258">
        <f t="shared" si="33"/>
        <v>0</v>
      </c>
      <c r="H73" s="258">
        <v>0</v>
      </c>
      <c r="I73" s="258">
        <f t="shared" si="33"/>
        <v>0</v>
      </c>
      <c r="J73" s="258">
        <v>0</v>
      </c>
      <c r="K73" s="258">
        <f t="shared" si="33"/>
        <v>0</v>
      </c>
      <c r="L73" s="258">
        <v>0</v>
      </c>
      <c r="M73" s="258">
        <f t="shared" si="33"/>
        <v>0</v>
      </c>
      <c r="N73" s="258">
        <v>0</v>
      </c>
      <c r="O73" s="793"/>
      <c r="P73" s="205">
        <f t="shared" si="26"/>
        <v>0</v>
      </c>
      <c r="Q73" s="205">
        <f t="shared" si="27"/>
        <v>0</v>
      </c>
      <c r="R73" s="205">
        <f t="shared" si="28"/>
        <v>0</v>
      </c>
      <c r="S73" s="205">
        <f t="shared" si="29"/>
        <v>0</v>
      </c>
      <c r="T73" s="205" t="e">
        <f>SUM(#REF!,#REF!)</f>
        <v>#REF!</v>
      </c>
      <c r="U73" s="205" t="e">
        <f>SUM(#REF!,#REF!)</f>
        <v>#REF!</v>
      </c>
      <c r="Y73" s="548"/>
    </row>
    <row r="74" spans="1:26" s="218" customFormat="1" ht="15.75" x14ac:dyDescent="0.2">
      <c r="A74" s="54" t="s">
        <v>587</v>
      </c>
      <c r="B74" s="251" t="s">
        <v>113</v>
      </c>
      <c r="C74" s="246"/>
      <c r="D74" s="246">
        <v>0</v>
      </c>
      <c r="E74" s="246">
        <f t="shared" si="32"/>
        <v>0</v>
      </c>
      <c r="F74" s="246">
        <v>0</v>
      </c>
      <c r="G74" s="83"/>
      <c r="H74" s="83">
        <v>0</v>
      </c>
      <c r="I74" s="83">
        <f t="shared" si="30"/>
        <v>0</v>
      </c>
      <c r="J74" s="83">
        <v>0</v>
      </c>
      <c r="K74" s="83"/>
      <c r="L74" s="83">
        <v>0</v>
      </c>
      <c r="M74" s="83">
        <f t="shared" si="25"/>
        <v>0</v>
      </c>
      <c r="N74" s="83">
        <v>0</v>
      </c>
      <c r="O74" s="648"/>
      <c r="P74" s="205">
        <f t="shared" si="26"/>
        <v>0</v>
      </c>
      <c r="Q74" s="205">
        <f t="shared" si="27"/>
        <v>0</v>
      </c>
      <c r="R74" s="205">
        <f t="shared" si="28"/>
        <v>0</v>
      </c>
      <c r="S74" s="205">
        <f t="shared" si="29"/>
        <v>0</v>
      </c>
      <c r="T74" s="205" t="e">
        <f>SUM(#REF!,#REF!)</f>
        <v>#REF!</v>
      </c>
      <c r="U74" s="205" t="e">
        <f>SUM(#REF!,#REF!)</f>
        <v>#REF!</v>
      </c>
      <c r="Y74" s="548"/>
    </row>
    <row r="75" spans="1:26" s="218" customFormat="1" ht="15.75" x14ac:dyDescent="0.2">
      <c r="A75" s="54" t="s">
        <v>588</v>
      </c>
      <c r="B75" s="252" t="s">
        <v>114</v>
      </c>
      <c r="C75" s="246"/>
      <c r="D75" s="246">
        <v>0</v>
      </c>
      <c r="E75" s="246">
        <f t="shared" si="32"/>
        <v>0</v>
      </c>
      <c r="F75" s="246">
        <v>0</v>
      </c>
      <c r="G75" s="83"/>
      <c r="H75" s="83">
        <v>0</v>
      </c>
      <c r="I75" s="83">
        <f t="shared" si="30"/>
        <v>0</v>
      </c>
      <c r="J75" s="83">
        <v>0</v>
      </c>
      <c r="K75" s="83"/>
      <c r="L75" s="83">
        <v>0</v>
      </c>
      <c r="M75" s="83">
        <f t="shared" si="25"/>
        <v>0</v>
      </c>
      <c r="N75" s="83">
        <v>0</v>
      </c>
      <c r="O75" s="648"/>
      <c r="P75" s="205">
        <f t="shared" si="26"/>
        <v>0</v>
      </c>
      <c r="Q75" s="205">
        <f t="shared" si="27"/>
        <v>0</v>
      </c>
      <c r="R75" s="205">
        <f t="shared" si="28"/>
        <v>0</v>
      </c>
      <c r="S75" s="205">
        <f t="shared" si="29"/>
        <v>0</v>
      </c>
      <c r="T75" s="205" t="e">
        <f>SUM(#REF!,#REF!)</f>
        <v>#REF!</v>
      </c>
      <c r="U75" s="205" t="e">
        <f>SUM(#REF!,#REF!)</f>
        <v>#REF!</v>
      </c>
      <c r="Y75" s="548"/>
    </row>
    <row r="76" spans="1:26" s="218" customFormat="1" ht="16.5" thickBot="1" x14ac:dyDescent="0.25">
      <c r="A76" s="54" t="s">
        <v>589</v>
      </c>
      <c r="B76" s="253" t="s">
        <v>631</v>
      </c>
      <c r="C76" s="246"/>
      <c r="D76" s="246">
        <v>0</v>
      </c>
      <c r="E76" s="246">
        <f t="shared" si="32"/>
        <v>0</v>
      </c>
      <c r="F76" s="246">
        <v>0</v>
      </c>
      <c r="G76" s="83"/>
      <c r="H76" s="83">
        <v>0</v>
      </c>
      <c r="I76" s="83">
        <f t="shared" si="30"/>
        <v>0</v>
      </c>
      <c r="J76" s="83">
        <v>0</v>
      </c>
      <c r="K76" s="83"/>
      <c r="L76" s="83">
        <v>0</v>
      </c>
      <c r="M76" s="83">
        <f t="shared" si="25"/>
        <v>0</v>
      </c>
      <c r="N76" s="83">
        <v>0</v>
      </c>
      <c r="O76" s="648"/>
      <c r="P76" s="205">
        <f t="shared" si="26"/>
        <v>0</v>
      </c>
      <c r="Q76" s="205">
        <f t="shared" si="27"/>
        <v>0</v>
      </c>
      <c r="R76" s="205">
        <f t="shared" si="28"/>
        <v>0</v>
      </c>
      <c r="S76" s="205">
        <f t="shared" si="29"/>
        <v>0</v>
      </c>
      <c r="T76" s="205" t="e">
        <f>SUM(#REF!,#REF!)</f>
        <v>#REF!</v>
      </c>
      <c r="U76" s="205" t="e">
        <f>SUM(#REF!,#REF!)</f>
        <v>#REF!</v>
      </c>
      <c r="Y76" s="548"/>
    </row>
    <row r="77" spans="1:26" s="218" customFormat="1" ht="16.5" thickBot="1" x14ac:dyDescent="0.2">
      <c r="A77" s="220" t="s">
        <v>115</v>
      </c>
      <c r="B77" s="254" t="s">
        <v>116</v>
      </c>
      <c r="C77" s="258">
        <f t="shared" ref="C77:M77" si="34">SUM(C78:C81)</f>
        <v>0</v>
      </c>
      <c r="D77" s="258">
        <v>0</v>
      </c>
      <c r="E77" s="258">
        <f t="shared" si="34"/>
        <v>0</v>
      </c>
      <c r="F77" s="258">
        <v>0</v>
      </c>
      <c r="G77" s="258">
        <f t="shared" si="34"/>
        <v>0</v>
      </c>
      <c r="H77" s="258">
        <v>0</v>
      </c>
      <c r="I77" s="258">
        <f t="shared" si="34"/>
        <v>0</v>
      </c>
      <c r="J77" s="258">
        <v>0</v>
      </c>
      <c r="K77" s="258">
        <f t="shared" si="34"/>
        <v>0</v>
      </c>
      <c r="L77" s="258">
        <v>0</v>
      </c>
      <c r="M77" s="258">
        <f t="shared" si="34"/>
        <v>0</v>
      </c>
      <c r="N77" s="258">
        <v>0</v>
      </c>
      <c r="O77" s="793"/>
      <c r="P77" s="205">
        <f t="shared" si="26"/>
        <v>0</v>
      </c>
      <c r="Q77" s="205">
        <f t="shared" si="27"/>
        <v>0</v>
      </c>
      <c r="R77" s="205">
        <f t="shared" si="28"/>
        <v>0</v>
      </c>
      <c r="S77" s="205">
        <f t="shared" si="29"/>
        <v>0</v>
      </c>
      <c r="T77" s="205" t="e">
        <f>SUM(#REF!,#REF!)</f>
        <v>#REF!</v>
      </c>
      <c r="U77" s="205" t="e">
        <f>SUM(#REF!,#REF!)</f>
        <v>#REF!</v>
      </c>
      <c r="Y77" s="548"/>
    </row>
    <row r="78" spans="1:26" s="218" customFormat="1" ht="15.75" x14ac:dyDescent="0.2">
      <c r="A78" s="221" t="s">
        <v>117</v>
      </c>
      <c r="B78" s="251" t="s">
        <v>632</v>
      </c>
      <c r="C78" s="246"/>
      <c r="D78" s="246">
        <v>0</v>
      </c>
      <c r="E78" s="246">
        <f t="shared" si="32"/>
        <v>0</v>
      </c>
      <c r="F78" s="246">
        <v>0</v>
      </c>
      <c r="G78" s="83"/>
      <c r="H78" s="83">
        <v>0</v>
      </c>
      <c r="I78" s="83">
        <f t="shared" si="30"/>
        <v>0</v>
      </c>
      <c r="J78" s="83">
        <v>0</v>
      </c>
      <c r="K78" s="83"/>
      <c r="L78" s="83">
        <v>0</v>
      </c>
      <c r="M78" s="83">
        <f t="shared" si="25"/>
        <v>0</v>
      </c>
      <c r="N78" s="83">
        <v>0</v>
      </c>
      <c r="O78" s="648"/>
      <c r="P78" s="205">
        <f t="shared" si="26"/>
        <v>0</v>
      </c>
      <c r="Q78" s="205">
        <f t="shared" si="27"/>
        <v>0</v>
      </c>
      <c r="R78" s="205">
        <f t="shared" si="28"/>
        <v>0</v>
      </c>
      <c r="S78" s="205">
        <f t="shared" si="29"/>
        <v>0</v>
      </c>
      <c r="T78" s="205" t="e">
        <f>SUM(#REF!,#REF!)</f>
        <v>#REF!</v>
      </c>
      <c r="U78" s="205" t="e">
        <f>SUM(#REF!,#REF!)</f>
        <v>#REF!</v>
      </c>
      <c r="Y78" s="548"/>
    </row>
    <row r="79" spans="1:26" s="218" customFormat="1" ht="15.75" x14ac:dyDescent="0.2">
      <c r="A79" s="222" t="s">
        <v>118</v>
      </c>
      <c r="B79" s="252" t="s">
        <v>633</v>
      </c>
      <c r="C79" s="246"/>
      <c r="D79" s="246">
        <v>0</v>
      </c>
      <c r="E79" s="246">
        <f t="shared" si="32"/>
        <v>0</v>
      </c>
      <c r="F79" s="246">
        <v>0</v>
      </c>
      <c r="G79" s="83"/>
      <c r="H79" s="83">
        <v>0</v>
      </c>
      <c r="I79" s="83">
        <f t="shared" si="30"/>
        <v>0</v>
      </c>
      <c r="J79" s="83">
        <v>0</v>
      </c>
      <c r="K79" s="83"/>
      <c r="L79" s="83">
        <v>0</v>
      </c>
      <c r="M79" s="83">
        <f t="shared" si="25"/>
        <v>0</v>
      </c>
      <c r="N79" s="83">
        <v>0</v>
      </c>
      <c r="O79" s="648"/>
      <c r="P79" s="205">
        <f t="shared" si="26"/>
        <v>0</v>
      </c>
      <c r="Q79" s="205">
        <f t="shared" si="27"/>
        <v>0</v>
      </c>
      <c r="R79" s="205">
        <f t="shared" si="28"/>
        <v>0</v>
      </c>
      <c r="S79" s="205">
        <f t="shared" si="29"/>
        <v>0</v>
      </c>
      <c r="T79" s="205" t="e">
        <f>SUM(#REF!,#REF!)</f>
        <v>#REF!</v>
      </c>
      <c r="U79" s="205" t="e">
        <f>SUM(#REF!,#REF!)</f>
        <v>#REF!</v>
      </c>
      <c r="Y79" s="548"/>
    </row>
    <row r="80" spans="1:26" s="218" customFormat="1" ht="15.75" x14ac:dyDescent="0.2">
      <c r="A80" s="222" t="s">
        <v>592</v>
      </c>
      <c r="B80" s="252" t="s">
        <v>634</v>
      </c>
      <c r="C80" s="246"/>
      <c r="D80" s="246">
        <v>0</v>
      </c>
      <c r="E80" s="246">
        <f t="shared" si="32"/>
        <v>0</v>
      </c>
      <c r="F80" s="246">
        <v>0</v>
      </c>
      <c r="G80" s="83"/>
      <c r="H80" s="83">
        <v>0</v>
      </c>
      <c r="I80" s="83">
        <f t="shared" si="30"/>
        <v>0</v>
      </c>
      <c r="J80" s="83">
        <v>0</v>
      </c>
      <c r="K80" s="83"/>
      <c r="L80" s="83">
        <v>0</v>
      </c>
      <c r="M80" s="83">
        <f t="shared" si="25"/>
        <v>0</v>
      </c>
      <c r="N80" s="83">
        <v>0</v>
      </c>
      <c r="O80" s="648"/>
      <c r="P80" s="205">
        <f t="shared" si="26"/>
        <v>0</v>
      </c>
      <c r="Q80" s="205">
        <f t="shared" si="27"/>
        <v>0</v>
      </c>
      <c r="R80" s="205">
        <f t="shared" si="28"/>
        <v>0</v>
      </c>
      <c r="S80" s="205">
        <f t="shared" si="29"/>
        <v>0</v>
      </c>
      <c r="T80" s="205" t="e">
        <f>SUM(#REF!,#REF!)</f>
        <v>#REF!</v>
      </c>
      <c r="U80" s="205" t="e">
        <f>SUM(#REF!,#REF!)</f>
        <v>#REF!</v>
      </c>
      <c r="Y80" s="548"/>
    </row>
    <row r="81" spans="1:34" s="218" customFormat="1" ht="16.5" thickBot="1" x14ac:dyDescent="0.25">
      <c r="A81" s="222" t="s">
        <v>593</v>
      </c>
      <c r="B81" s="253" t="s">
        <v>635</v>
      </c>
      <c r="C81" s="246"/>
      <c r="D81" s="246">
        <v>0</v>
      </c>
      <c r="E81" s="246">
        <f t="shared" si="32"/>
        <v>0</v>
      </c>
      <c r="F81" s="246">
        <v>0</v>
      </c>
      <c r="G81" s="83"/>
      <c r="H81" s="83">
        <v>0</v>
      </c>
      <c r="I81" s="83">
        <f t="shared" si="30"/>
        <v>0</v>
      </c>
      <c r="J81" s="83">
        <v>0</v>
      </c>
      <c r="K81" s="83"/>
      <c r="L81" s="83">
        <v>0</v>
      </c>
      <c r="M81" s="83">
        <f t="shared" si="25"/>
        <v>0</v>
      </c>
      <c r="N81" s="83">
        <v>0</v>
      </c>
      <c r="O81" s="648"/>
      <c r="P81" s="205">
        <f t="shared" si="26"/>
        <v>0</v>
      </c>
      <c r="Q81" s="205">
        <f t="shared" si="27"/>
        <v>0</v>
      </c>
      <c r="R81" s="205">
        <f t="shared" si="28"/>
        <v>0</v>
      </c>
      <c r="S81" s="205">
        <f t="shared" si="29"/>
        <v>0</v>
      </c>
      <c r="T81" s="205" t="e">
        <f>SUM(#REF!,#REF!)</f>
        <v>#REF!</v>
      </c>
      <c r="U81" s="205" t="e">
        <f>SUM(#REF!,#REF!)</f>
        <v>#REF!</v>
      </c>
      <c r="Y81" s="548"/>
    </row>
    <row r="82" spans="1:34" s="216" customFormat="1" ht="16.5" thickBot="1" x14ac:dyDescent="0.2">
      <c r="A82" s="220" t="s">
        <v>119</v>
      </c>
      <c r="B82" s="254" t="s">
        <v>120</v>
      </c>
      <c r="C82" s="265"/>
      <c r="D82" s="265">
        <v>0</v>
      </c>
      <c r="E82" s="265"/>
      <c r="F82" s="265">
        <v>0</v>
      </c>
      <c r="G82" s="265"/>
      <c r="H82" s="265">
        <v>0</v>
      </c>
      <c r="I82" s="265"/>
      <c r="J82" s="265">
        <v>0</v>
      </c>
      <c r="K82" s="265"/>
      <c r="L82" s="265">
        <v>0</v>
      </c>
      <c r="M82" s="265"/>
      <c r="N82" s="265">
        <v>0</v>
      </c>
      <c r="O82" s="797"/>
      <c r="P82" s="205">
        <f t="shared" si="26"/>
        <v>0</v>
      </c>
      <c r="Q82" s="205">
        <f t="shared" si="27"/>
        <v>0</v>
      </c>
      <c r="R82" s="205">
        <f t="shared" si="28"/>
        <v>0</v>
      </c>
      <c r="S82" s="205">
        <f t="shared" si="29"/>
        <v>0</v>
      </c>
      <c r="T82" s="205" t="e">
        <f>SUM(#REF!,#REF!)</f>
        <v>#REF!</v>
      </c>
      <c r="U82" s="205" t="e">
        <f>SUM(#REF!,#REF!)</f>
        <v>#REF!</v>
      </c>
      <c r="Y82" s="548"/>
    </row>
    <row r="83" spans="1:34" s="216" customFormat="1" ht="16.5" thickBot="1" x14ac:dyDescent="0.2">
      <c r="A83" s="220" t="s">
        <v>121</v>
      </c>
      <c r="B83" s="256" t="s">
        <v>122</v>
      </c>
      <c r="C83" s="262">
        <f t="shared" ref="C83" si="35">+C61+C65+C70+C73+C77+C82</f>
        <v>228706441</v>
      </c>
      <c r="D83" s="262">
        <f t="shared" ref="D83:N83" si="36">+D61+D65+D70+D73+D77+D82</f>
        <v>228706441</v>
      </c>
      <c r="E83" s="262">
        <f t="shared" si="36"/>
        <v>0</v>
      </c>
      <c r="F83" s="262">
        <f t="shared" si="36"/>
        <v>228706441</v>
      </c>
      <c r="G83" s="262">
        <f t="shared" si="36"/>
        <v>1470672612.9999998</v>
      </c>
      <c r="H83" s="262">
        <f t="shared" si="36"/>
        <v>1653672612.9999998</v>
      </c>
      <c r="I83" s="262">
        <f t="shared" si="36"/>
        <v>0</v>
      </c>
      <c r="J83" s="262">
        <f t="shared" si="36"/>
        <v>1653672612.9999998</v>
      </c>
      <c r="K83" s="262">
        <f t="shared" si="36"/>
        <v>0</v>
      </c>
      <c r="L83" s="262">
        <f t="shared" si="36"/>
        <v>0</v>
      </c>
      <c r="M83" s="262">
        <f t="shared" si="36"/>
        <v>0</v>
      </c>
      <c r="N83" s="262">
        <f t="shared" si="36"/>
        <v>0</v>
      </c>
      <c r="O83" s="795"/>
      <c r="P83" s="205">
        <f t="shared" si="26"/>
        <v>1470672612.9999998</v>
      </c>
      <c r="Q83" s="205">
        <f t="shared" si="27"/>
        <v>1653672612.9999998</v>
      </c>
      <c r="R83" s="205">
        <f t="shared" si="28"/>
        <v>0</v>
      </c>
      <c r="S83" s="205">
        <f t="shared" si="29"/>
        <v>1653672612.9999998</v>
      </c>
      <c r="T83" s="205" t="e">
        <f>SUM(#REF!,#REF!)</f>
        <v>#REF!</v>
      </c>
      <c r="U83" s="205" t="e">
        <f>SUM(#REF!,#REF!)</f>
        <v>#REF!</v>
      </c>
      <c r="Y83" s="548"/>
    </row>
    <row r="84" spans="1:34" s="216" customFormat="1" ht="16.5" thickBot="1" x14ac:dyDescent="0.2">
      <c r="A84" s="223" t="s">
        <v>123</v>
      </c>
      <c r="B84" s="257" t="s">
        <v>282</v>
      </c>
      <c r="C84" s="262">
        <f t="shared" ref="C84" si="37">+C60+C83</f>
        <v>1344082960</v>
      </c>
      <c r="D84" s="262">
        <f t="shared" ref="D84:N84" si="38">+D60+D83</f>
        <v>1432393713</v>
      </c>
      <c r="E84" s="262">
        <f t="shared" si="38"/>
        <v>67575891</v>
      </c>
      <c r="F84" s="262">
        <f t="shared" si="38"/>
        <v>1499969604</v>
      </c>
      <c r="G84" s="262">
        <f t="shared" si="38"/>
        <v>3887367715</v>
      </c>
      <c r="H84" s="262">
        <f t="shared" si="38"/>
        <v>4121361293</v>
      </c>
      <c r="I84" s="262">
        <f t="shared" si="38"/>
        <v>-10197696</v>
      </c>
      <c r="J84" s="262">
        <f t="shared" si="38"/>
        <v>4111163597</v>
      </c>
      <c r="K84" s="262">
        <f t="shared" si="38"/>
        <v>72582000</v>
      </c>
      <c r="L84" s="262">
        <f t="shared" si="38"/>
        <v>72987652</v>
      </c>
      <c r="M84" s="262">
        <f t="shared" si="38"/>
        <v>80300</v>
      </c>
      <c r="N84" s="262">
        <f t="shared" si="38"/>
        <v>73067952</v>
      </c>
      <c r="O84" s="795"/>
      <c r="P84" s="205">
        <f t="shared" si="26"/>
        <v>3959949715</v>
      </c>
      <c r="Q84" s="205">
        <f t="shared" si="27"/>
        <v>4194348945</v>
      </c>
      <c r="R84" s="205">
        <f t="shared" si="28"/>
        <v>-10117396</v>
      </c>
      <c r="S84" s="205">
        <f t="shared" si="29"/>
        <v>4184231549</v>
      </c>
      <c r="T84" s="205" t="e">
        <f>SUM(#REF!,#REF!)</f>
        <v>#REF!</v>
      </c>
      <c r="U84" s="205" t="e">
        <f>SUM(#REF!,#REF!)</f>
        <v>#REF!</v>
      </c>
      <c r="Y84" s="548"/>
    </row>
    <row r="85" spans="1:34" s="3" customFormat="1" ht="15.75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05">
        <f t="shared" si="26"/>
        <v>0</v>
      </c>
      <c r="Q85" s="205">
        <f t="shared" si="27"/>
        <v>0</v>
      </c>
      <c r="R85" s="205">
        <f t="shared" si="28"/>
        <v>0</v>
      </c>
      <c r="S85" s="205">
        <f t="shared" si="29"/>
        <v>0</v>
      </c>
      <c r="T85" s="205" t="e">
        <f>SUM(#REF!,#REF!)</f>
        <v>#REF!</v>
      </c>
      <c r="U85" s="205" t="e">
        <f>SUM(#REF!,#REF!)</f>
        <v>#REF!</v>
      </c>
    </row>
    <row r="86" spans="1:34" ht="13.5" thickBot="1" x14ac:dyDescent="0.3">
      <c r="A86" s="37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205">
        <f t="shared" si="26"/>
        <v>0</v>
      </c>
      <c r="Q86" s="205">
        <f t="shared" si="27"/>
        <v>0</v>
      </c>
      <c r="R86" s="205">
        <f t="shared" si="28"/>
        <v>0</v>
      </c>
      <c r="S86" s="205">
        <f t="shared" si="29"/>
        <v>0</v>
      </c>
      <c r="T86" s="205" t="e">
        <f>SUM(#REF!,#REF!)</f>
        <v>#REF!</v>
      </c>
      <c r="U86" s="205" t="e">
        <f>SUM(#REF!,#REF!)</f>
        <v>#REF!</v>
      </c>
    </row>
    <row r="87" spans="1:34" s="8" customFormat="1" ht="32.25" thickBot="1" x14ac:dyDescent="0.3">
      <c r="A87" s="39"/>
      <c r="B87" s="201" t="s">
        <v>161</v>
      </c>
      <c r="C87" s="188" t="s">
        <v>252</v>
      </c>
      <c r="D87" s="49" t="s">
        <v>725</v>
      </c>
      <c r="E87" s="49" t="s">
        <v>724</v>
      </c>
      <c r="F87" s="49" t="s">
        <v>725</v>
      </c>
      <c r="G87" s="177" t="s">
        <v>253</v>
      </c>
      <c r="H87" s="49" t="s">
        <v>725</v>
      </c>
      <c r="I87" s="49" t="s">
        <v>724</v>
      </c>
      <c r="J87" s="49" t="s">
        <v>725</v>
      </c>
      <c r="K87" s="178" t="s">
        <v>279</v>
      </c>
      <c r="L87" s="49" t="s">
        <v>725</v>
      </c>
      <c r="M87" s="49" t="s">
        <v>724</v>
      </c>
      <c r="N87" s="49" t="s">
        <v>725</v>
      </c>
      <c r="O87" s="204"/>
      <c r="P87" s="205">
        <f t="shared" si="26"/>
        <v>0</v>
      </c>
      <c r="Q87" s="205">
        <f t="shared" si="27"/>
        <v>0</v>
      </c>
      <c r="R87" s="205">
        <f t="shared" si="28"/>
        <v>0</v>
      </c>
      <c r="S87" s="205">
        <f t="shared" si="29"/>
        <v>0</v>
      </c>
      <c r="T87" s="205" t="e">
        <f>SUM(#REF!,#REF!)</f>
        <v>#REF!</v>
      </c>
      <c r="U87" s="205" t="e">
        <f>SUM(#REF!,#REF!)</f>
        <v>#REF!</v>
      </c>
      <c r="W87" s="188" t="s">
        <v>252</v>
      </c>
      <c r="X87" s="788"/>
      <c r="Y87" s="49" t="s">
        <v>724</v>
      </c>
      <c r="Z87" s="49" t="s">
        <v>725</v>
      </c>
      <c r="AA87" s="177" t="s">
        <v>253</v>
      </c>
      <c r="AB87" s="177"/>
      <c r="AC87" s="49" t="s">
        <v>724</v>
      </c>
      <c r="AD87" s="49" t="s">
        <v>725</v>
      </c>
      <c r="AE87" s="178" t="s">
        <v>279</v>
      </c>
      <c r="AF87" s="49"/>
      <c r="AG87" s="49" t="s">
        <v>724</v>
      </c>
      <c r="AH87" s="49" t="s">
        <v>725</v>
      </c>
    </row>
    <row r="88" spans="1:34" s="40" customFormat="1" ht="13.5" thickBot="1" x14ac:dyDescent="0.3">
      <c r="A88" s="19" t="s">
        <v>6</v>
      </c>
      <c r="B88" s="183" t="s">
        <v>271</v>
      </c>
      <c r="C88" s="189">
        <f t="shared" ref="C88:M88" si="39">SUM(C89:C93)</f>
        <v>470371000</v>
      </c>
      <c r="D88" s="189">
        <f t="shared" si="39"/>
        <v>448647721</v>
      </c>
      <c r="E88" s="189">
        <f t="shared" si="39"/>
        <v>36892609</v>
      </c>
      <c r="F88" s="189">
        <f t="shared" si="39"/>
        <v>485540330</v>
      </c>
      <c r="G88" s="189">
        <f t="shared" si="39"/>
        <v>540512000</v>
      </c>
      <c r="H88" s="189">
        <f t="shared" si="39"/>
        <v>556131239</v>
      </c>
      <c r="I88" s="189">
        <f t="shared" si="39"/>
        <v>3178564</v>
      </c>
      <c r="J88" s="189">
        <f t="shared" si="39"/>
        <v>559309803</v>
      </c>
      <c r="K88" s="189">
        <f t="shared" si="39"/>
        <v>0</v>
      </c>
      <c r="L88" s="189">
        <v>0</v>
      </c>
      <c r="M88" s="189">
        <f t="shared" si="39"/>
        <v>0</v>
      </c>
      <c r="N88" s="189">
        <v>0</v>
      </c>
      <c r="O88" s="205"/>
      <c r="P88" s="205">
        <f t="shared" ref="P88:P130" si="40">SUM(G88,K88,C88)</f>
        <v>1010883000</v>
      </c>
      <c r="Q88" s="205">
        <f t="shared" ref="Q88:Q130" si="41">SUM(H88,L88,D88)</f>
        <v>1004778960</v>
      </c>
      <c r="R88" s="205">
        <f t="shared" ref="R88:R130" si="42">SUM(I88,M88,E88)</f>
        <v>40071173</v>
      </c>
      <c r="S88" s="205">
        <f t="shared" ref="S88:S130" si="43">SUM(J88,N88,F88)</f>
        <v>1044850133</v>
      </c>
      <c r="T88" s="205" t="e">
        <f>SUM(#REF!,#REF!,#REF!)</f>
        <v>#REF!</v>
      </c>
      <c r="U88" s="205" t="e">
        <f>SUM(#REF!,#REF!,#REF!)</f>
        <v>#REF!</v>
      </c>
      <c r="W88" s="50"/>
      <c r="X88" s="50"/>
      <c r="Z88" s="515"/>
      <c r="AC88" s="515">
        <f>SUM(C88:K88)</f>
        <v>3100583266</v>
      </c>
    </row>
    <row r="89" spans="1:34" x14ac:dyDescent="0.25">
      <c r="A89" s="14" t="s">
        <v>8</v>
      </c>
      <c r="B89" s="181" t="s">
        <v>129</v>
      </c>
      <c r="C89" s="192">
        <v>87232000</v>
      </c>
      <c r="D89" s="192">
        <v>78662666</v>
      </c>
      <c r="E89" s="192">
        <f t="shared" ref="E89:E128" si="44">F89-D89</f>
        <v>584430</v>
      </c>
      <c r="F89" s="192">
        <v>79247096</v>
      </c>
      <c r="G89" s="273">
        <v>22176000</v>
      </c>
      <c r="H89" s="273">
        <v>25363314</v>
      </c>
      <c r="I89" s="273">
        <f t="shared" ref="I89:I131" si="45">J89-H89</f>
        <v>1143970</v>
      </c>
      <c r="J89" s="273">
        <v>26507284</v>
      </c>
      <c r="K89" s="24">
        <v>0</v>
      </c>
      <c r="L89" s="24">
        <v>0</v>
      </c>
      <c r="M89" s="24">
        <f t="shared" ref="M89:M128" si="46">N89-L89</f>
        <v>0</v>
      </c>
      <c r="N89" s="24">
        <v>0</v>
      </c>
      <c r="O89" s="208"/>
      <c r="P89" s="205">
        <f t="shared" si="40"/>
        <v>109408000</v>
      </c>
      <c r="Q89" s="205">
        <f t="shared" si="41"/>
        <v>104025980</v>
      </c>
      <c r="R89" s="205">
        <f t="shared" si="42"/>
        <v>1728400</v>
      </c>
      <c r="S89" s="205">
        <f t="shared" si="43"/>
        <v>105754380</v>
      </c>
      <c r="T89" s="205" t="e">
        <f>SUM(#REF!,#REF!,#REF!)</f>
        <v>#REF!</v>
      </c>
      <c r="U89" s="205" t="e">
        <f>SUM(#REF!,#REF!,#REF!)</f>
        <v>#REF!</v>
      </c>
      <c r="V89" s="50"/>
      <c r="W89" s="50">
        <f>C89+'4. sz. mell'!C49+'3. sz. mell'!AZ48</f>
        <v>563166000</v>
      </c>
      <c r="X89" s="50">
        <f>D89+'4. sz. mell'!D49+'3. sz. mell'!BA48</f>
        <v>566332246</v>
      </c>
      <c r="Y89" s="50">
        <f>E89+'4. sz. mell'!E49+'3. sz. mell'!BB48</f>
        <v>1981859</v>
      </c>
      <c r="Z89" s="50">
        <f>F89+'4. sz. mell'!F49+'3. sz. mell'!BC48</f>
        <v>568314105</v>
      </c>
      <c r="AA89" s="50">
        <f>G89+'4. sz. mell'!G49+'3. sz. mell'!BF48</f>
        <v>34501000</v>
      </c>
      <c r="AB89" s="50">
        <f>H89+'4. sz. mell'!H49+'3. sz. mell'!BG48</f>
        <v>40882907</v>
      </c>
      <c r="AC89" s="50">
        <f>I89+'4. sz. mell'!I49+'3. sz. mell'!BH48</f>
        <v>6563739</v>
      </c>
      <c r="AD89" s="50">
        <f>J89+'4. sz. mell'!J49+'3. sz. mell'!BI48</f>
        <v>47446646</v>
      </c>
      <c r="AE89" s="50" t="e">
        <f>K89+'4. sz. mell'!K49+'3. sz. mell'!BJ48</f>
        <v>#REF!</v>
      </c>
      <c r="AF89" s="50"/>
      <c r="AG89" s="50" t="e">
        <f>M89+'4. sz. mell'!M49+'3. sz. mell'!BK48</f>
        <v>#REF!</v>
      </c>
      <c r="AH89" s="50">
        <f>N89+'4. sz. mell'!N49+'3. sz. mell'!BL48</f>
        <v>65458131</v>
      </c>
    </row>
    <row r="90" spans="1:34" x14ac:dyDescent="0.25">
      <c r="A90" s="14" t="s">
        <v>10</v>
      </c>
      <c r="B90" s="182" t="s">
        <v>130</v>
      </c>
      <c r="C90" s="196">
        <v>16816000</v>
      </c>
      <c r="D90" s="196">
        <v>14587543</v>
      </c>
      <c r="E90" s="196">
        <f t="shared" si="44"/>
        <v>3263085</v>
      </c>
      <c r="F90" s="196">
        <v>17850628</v>
      </c>
      <c r="G90" s="274">
        <v>4540000</v>
      </c>
      <c r="H90" s="274">
        <v>4765369</v>
      </c>
      <c r="I90" s="274">
        <f t="shared" si="45"/>
        <v>69182</v>
      </c>
      <c r="J90" s="274">
        <v>4834551</v>
      </c>
      <c r="K90" s="41">
        <v>0</v>
      </c>
      <c r="L90" s="41">
        <v>0</v>
      </c>
      <c r="M90" s="41">
        <f t="shared" si="46"/>
        <v>0</v>
      </c>
      <c r="N90" s="41">
        <v>0</v>
      </c>
      <c r="O90" s="208"/>
      <c r="P90" s="205">
        <f t="shared" si="40"/>
        <v>21356000</v>
      </c>
      <c r="Q90" s="205">
        <f t="shared" si="41"/>
        <v>19352912</v>
      </c>
      <c r="R90" s="205">
        <f t="shared" si="42"/>
        <v>3332267</v>
      </c>
      <c r="S90" s="205">
        <f t="shared" si="43"/>
        <v>22685179</v>
      </c>
      <c r="T90" s="205" t="e">
        <f>SUM(#REF!,#REF!,#REF!)</f>
        <v>#REF!</v>
      </c>
      <c r="U90" s="205" t="e">
        <f>SUM(#REF!,#REF!,#REF!)</f>
        <v>#REF!</v>
      </c>
      <c r="V90" s="50"/>
      <c r="W90" s="50">
        <f>C90+'4. sz. mell'!C50+'3. sz. mell'!AZ49</f>
        <v>120111000</v>
      </c>
      <c r="X90" s="50">
        <f>D90+'4. sz. mell'!D50+'3. sz. mell'!BA49</f>
        <v>121256412</v>
      </c>
      <c r="Y90" s="50">
        <f>E90+'4. sz. mell'!E50+'3. sz. mell'!BB49</f>
        <v>3452200</v>
      </c>
      <c r="Z90" s="50">
        <f>F90+'4. sz. mell'!F50+'3. sz. mell'!BC49</f>
        <v>124708612</v>
      </c>
      <c r="AA90" s="50">
        <f>G90+'4. sz. mell'!G50+'3. sz. mell'!BF49</f>
        <v>7023000</v>
      </c>
      <c r="AB90" s="50">
        <f>H90+'4. sz. mell'!H50+'3. sz. mell'!BG49</f>
        <v>7877192</v>
      </c>
      <c r="AC90" s="50">
        <f>I90+'4. sz. mell'!I50+'3. sz. mell'!BH49</f>
        <v>1023494</v>
      </c>
      <c r="AD90" s="50">
        <f>J90+'4. sz. mell'!J50+'3. sz. mell'!BI49</f>
        <v>8900686</v>
      </c>
      <c r="AE90" s="50" t="e">
        <f>K90+'4. sz. mell'!K50+'3. sz. mell'!BJ49</f>
        <v>#REF!</v>
      </c>
      <c r="AF90" s="50"/>
      <c r="AG90" s="50" t="e">
        <f>M90+'4. sz. mell'!M50+'3. sz. mell'!BK49</f>
        <v>#REF!</v>
      </c>
      <c r="AH90" s="50">
        <f>N90+'4. sz. mell'!N50+'3. sz. mell'!BL49</f>
        <v>13852079</v>
      </c>
    </row>
    <row r="91" spans="1:34" x14ac:dyDescent="0.25">
      <c r="A91" s="14" t="s">
        <v>12</v>
      </c>
      <c r="B91" s="182" t="s">
        <v>131</v>
      </c>
      <c r="C91" s="196">
        <v>261369000</v>
      </c>
      <c r="D91" s="196">
        <v>221637176</v>
      </c>
      <c r="E91" s="196">
        <f t="shared" si="44"/>
        <v>5243988</v>
      </c>
      <c r="F91" s="196">
        <v>226881164</v>
      </c>
      <c r="G91" s="274">
        <v>346831000</v>
      </c>
      <c r="H91" s="274">
        <v>346453012</v>
      </c>
      <c r="I91" s="274">
        <f t="shared" si="45"/>
        <v>1565412</v>
      </c>
      <c r="J91" s="274">
        <v>348018424</v>
      </c>
      <c r="K91" s="41"/>
      <c r="L91" s="41">
        <v>0</v>
      </c>
      <c r="M91" s="41">
        <f t="shared" si="46"/>
        <v>0</v>
      </c>
      <c r="N91" s="41">
        <v>0</v>
      </c>
      <c r="O91" s="208"/>
      <c r="P91" s="205">
        <f t="shared" si="40"/>
        <v>608200000</v>
      </c>
      <c r="Q91" s="205">
        <f t="shared" si="41"/>
        <v>568090188</v>
      </c>
      <c r="R91" s="205">
        <f t="shared" si="42"/>
        <v>6809400</v>
      </c>
      <c r="S91" s="205">
        <f t="shared" si="43"/>
        <v>574899588</v>
      </c>
      <c r="T91" s="205" t="e">
        <f>SUM(#REF!,#REF!,#REF!)</f>
        <v>#REF!</v>
      </c>
      <c r="U91" s="205" t="e">
        <f>SUM(#REF!,#REF!,#REF!)</f>
        <v>#REF!</v>
      </c>
      <c r="V91" s="50"/>
      <c r="W91" s="50">
        <f>C91+'4. sz. mell'!C51+'3. sz. mell'!AZ50</f>
        <v>502730000</v>
      </c>
      <c r="X91" s="50">
        <f>D91+'4. sz. mell'!D51+'3. sz. mell'!BA50</f>
        <v>479641471</v>
      </c>
      <c r="Y91" s="50">
        <f>E91+'4. sz. mell'!E51+'3. sz. mell'!BB50</f>
        <v>4344549</v>
      </c>
      <c r="Z91" s="50">
        <f>F91+'4. sz. mell'!F51+'3. sz. mell'!BC50</f>
        <v>483986020</v>
      </c>
      <c r="AA91" s="50">
        <f>G91+'4. sz. mell'!G51+'3. sz. mell'!BF50</f>
        <v>350040000</v>
      </c>
      <c r="AB91" s="50">
        <f>H91+'4. sz. mell'!H51+'3. sz. mell'!BG50</f>
        <v>358729211</v>
      </c>
      <c r="AC91" s="50">
        <f>I91+'4. sz. mell'!I51+'3. sz. mell'!BH50</f>
        <v>7385425</v>
      </c>
      <c r="AD91" s="50">
        <f>J91+'4. sz. mell'!J51+'3. sz. mell'!BI50</f>
        <v>366114636</v>
      </c>
      <c r="AE91" s="50" t="e">
        <f>K91+'4. sz. mell'!K51+'3. sz. mell'!BJ50</f>
        <v>#REF!</v>
      </c>
      <c r="AF91" s="50"/>
      <c r="AG91" s="50" t="e">
        <f>M91+'4. sz. mell'!M51+'3. sz. mell'!BK50</f>
        <v>#REF!</v>
      </c>
      <c r="AH91" s="50">
        <f>N91+'4. sz. mell'!N51+'3. sz. mell'!BL50</f>
        <v>1160479</v>
      </c>
    </row>
    <row r="92" spans="1:34" x14ac:dyDescent="0.25">
      <c r="A92" s="14" t="s">
        <v>13</v>
      </c>
      <c r="B92" s="182" t="s">
        <v>132</v>
      </c>
      <c r="C92" s="196">
        <v>460000</v>
      </c>
      <c r="D92" s="196">
        <v>460000</v>
      </c>
      <c r="E92" s="196">
        <f t="shared" si="44"/>
        <v>2259000</v>
      </c>
      <c r="F92" s="196">
        <v>2719000</v>
      </c>
      <c r="G92" s="274">
        <v>14759000</v>
      </c>
      <c r="H92" s="274">
        <v>14759000</v>
      </c>
      <c r="I92" s="274">
        <f t="shared" si="45"/>
        <v>0</v>
      </c>
      <c r="J92" s="274">
        <v>14759000</v>
      </c>
      <c r="K92" s="41"/>
      <c r="L92" s="41">
        <v>0</v>
      </c>
      <c r="M92" s="41">
        <f t="shared" si="46"/>
        <v>0</v>
      </c>
      <c r="N92" s="41">
        <v>0</v>
      </c>
      <c r="O92" s="208"/>
      <c r="P92" s="205">
        <f t="shared" si="40"/>
        <v>15219000</v>
      </c>
      <c r="Q92" s="205">
        <f t="shared" si="41"/>
        <v>15219000</v>
      </c>
      <c r="R92" s="205">
        <f t="shared" si="42"/>
        <v>2259000</v>
      </c>
      <c r="S92" s="205">
        <f t="shared" si="43"/>
        <v>17478000</v>
      </c>
      <c r="T92" s="205" t="e">
        <f>SUM(#REF!,#REF!,#REF!)</f>
        <v>#REF!</v>
      </c>
      <c r="U92" s="205" t="e">
        <f>SUM(#REF!,#REF!,#REF!)</f>
        <v>#REF!</v>
      </c>
      <c r="V92" s="50"/>
      <c r="W92" s="50">
        <f>C92+'4. sz. mell'!C52+'3. sz. mell'!AZ51</f>
        <v>460000</v>
      </c>
      <c r="X92" s="50">
        <f>D92+'4. sz. mell'!D52+'3. sz. mell'!BA51</f>
        <v>460000</v>
      </c>
      <c r="Y92" s="50">
        <f>E92+'4. sz. mell'!E52+'3. sz. mell'!BB51</f>
        <v>2259000</v>
      </c>
      <c r="Z92" s="50">
        <f>F92+'4. sz. mell'!F52+'3. sz. mell'!BC51</f>
        <v>2719000</v>
      </c>
      <c r="AA92" s="50">
        <f>G92+'4. sz. mell'!G52+'3. sz. mell'!BF51</f>
        <v>14759000</v>
      </c>
      <c r="AB92" s="50">
        <f>H92+'4. sz. mell'!H52+'3. sz. mell'!BG51</f>
        <v>14759000</v>
      </c>
      <c r="AC92" s="50">
        <f>I92+'4. sz. mell'!I52+'3. sz. mell'!BH51</f>
        <v>0</v>
      </c>
      <c r="AD92" s="50">
        <f>J92+'4. sz. mell'!J52+'3. sz. mell'!BI51</f>
        <v>14759000</v>
      </c>
      <c r="AE92" s="50" t="e">
        <f>K92+'4. sz. mell'!K52+'3. sz. mell'!BJ51</f>
        <v>#REF!</v>
      </c>
      <c r="AF92" s="50"/>
      <c r="AG92" s="50" t="e">
        <f>M92+'4. sz. mell'!M52+'3. sz. mell'!BK51</f>
        <v>#REF!</v>
      </c>
      <c r="AH92" s="50">
        <f>N92+'4. sz. mell'!N52+'3. sz. mell'!BL51</f>
        <v>0</v>
      </c>
    </row>
    <row r="93" spans="1:34" ht="13.5" thickBot="1" x14ac:dyDescent="0.3">
      <c r="A93" s="14" t="s">
        <v>15</v>
      </c>
      <c r="B93" s="182" t="s">
        <v>134</v>
      </c>
      <c r="C93" s="196">
        <v>104494000</v>
      </c>
      <c r="D93" s="196">
        <v>133300336</v>
      </c>
      <c r="E93" s="196">
        <f t="shared" si="44"/>
        <v>25542106</v>
      </c>
      <c r="F93" s="196">
        <v>158842442</v>
      </c>
      <c r="G93" s="274">
        <v>152206000</v>
      </c>
      <c r="H93" s="274">
        <v>164790544</v>
      </c>
      <c r="I93" s="274">
        <f t="shared" si="45"/>
        <v>400000</v>
      </c>
      <c r="J93" s="274">
        <v>165190544</v>
      </c>
      <c r="K93" s="41"/>
      <c r="L93" s="41">
        <v>0</v>
      </c>
      <c r="M93" s="41">
        <f t="shared" si="46"/>
        <v>0</v>
      </c>
      <c r="N93" s="41">
        <v>0</v>
      </c>
      <c r="O93" s="208"/>
      <c r="P93" s="205">
        <f t="shared" si="40"/>
        <v>256700000</v>
      </c>
      <c r="Q93" s="205">
        <f t="shared" si="41"/>
        <v>298090880</v>
      </c>
      <c r="R93" s="205">
        <f t="shared" si="42"/>
        <v>25942106</v>
      </c>
      <c r="S93" s="205">
        <f t="shared" si="43"/>
        <v>324032986</v>
      </c>
      <c r="T93" s="205" t="e">
        <f>SUM(#REF!,#REF!,#REF!)</f>
        <v>#REF!</v>
      </c>
      <c r="U93" s="205" t="e">
        <f>SUM(#REF!,#REF!,#REF!)</f>
        <v>#REF!</v>
      </c>
      <c r="V93" s="50"/>
      <c r="W93" s="50">
        <f>C93+'4. sz. mell'!C53+'3. sz. mell'!AZ52</f>
        <v>107252857</v>
      </c>
      <c r="X93" s="50">
        <f>D93+'4. sz. mell'!D53+'3. sz. mell'!BA52</f>
        <v>133300336</v>
      </c>
      <c r="Y93" s="50">
        <f>E93+'4. sz. mell'!E53+'3. sz. mell'!BB52</f>
        <v>25542106</v>
      </c>
      <c r="Z93" s="50">
        <f>F93+'4. sz. mell'!F53+'3. sz. mell'!BC52</f>
        <v>158842442</v>
      </c>
      <c r="AA93" s="50">
        <f>G93+'4. sz. mell'!G53+'3. sz. mell'!BF52</f>
        <v>152556199</v>
      </c>
      <c r="AB93" s="50">
        <f>H93+'4. sz. mell'!H53+'3. sz. mell'!BG52</f>
        <v>164790544</v>
      </c>
      <c r="AC93" s="50">
        <f>I93+'4. sz. mell'!I53+'3. sz. mell'!BH52</f>
        <v>800000</v>
      </c>
      <c r="AD93" s="50">
        <f>J93+'4. sz. mell'!J53+'3. sz. mell'!BI52</f>
        <v>165590544</v>
      </c>
      <c r="AE93" s="50" t="e">
        <f>K93+'4. sz. mell'!K53+'3. sz. mell'!BJ52</f>
        <v>#REF!</v>
      </c>
      <c r="AF93" s="50"/>
      <c r="AG93" s="50" t="e">
        <f>M93+'4. sz. mell'!M53+'3. sz. mell'!BK52</f>
        <v>#REF!</v>
      </c>
      <c r="AH93" s="50">
        <f>N93+'4. sz. mell'!N53+'3. sz. mell'!BL52</f>
        <v>0</v>
      </c>
    </row>
    <row r="94" spans="1:34" s="53" customFormat="1" ht="15.75" thickBot="1" x14ac:dyDescent="0.3">
      <c r="A94" s="51">
        <v>2</v>
      </c>
      <c r="B94" s="183" t="s">
        <v>636</v>
      </c>
      <c r="C94" s="258">
        <f>SUM(C95:C97)</f>
        <v>19267457</v>
      </c>
      <c r="D94" s="258">
        <f t="shared" ref="D94:H94" si="47">SUM(D95:D97)</f>
        <v>64958617</v>
      </c>
      <c r="E94" s="258">
        <f t="shared" si="47"/>
        <v>24552172</v>
      </c>
      <c r="F94" s="258">
        <f t="shared" si="47"/>
        <v>89510789</v>
      </c>
      <c r="G94" s="258">
        <f t="shared" si="47"/>
        <v>297125715</v>
      </c>
      <c r="H94" s="258">
        <f t="shared" si="47"/>
        <v>290611468</v>
      </c>
      <c r="I94" s="258">
        <f t="shared" ref="I94:M94" si="48">SUM(I95:I97)</f>
        <v>-4945784</v>
      </c>
      <c r="J94" s="258">
        <f t="shared" si="48"/>
        <v>285665684</v>
      </c>
      <c r="K94" s="258">
        <f t="shared" si="48"/>
        <v>0</v>
      </c>
      <c r="L94" s="258">
        <v>0</v>
      </c>
      <c r="M94" s="258">
        <f t="shared" si="48"/>
        <v>0</v>
      </c>
      <c r="N94" s="258">
        <v>0</v>
      </c>
      <c r="O94" s="793"/>
      <c r="P94" s="205">
        <f t="shared" si="40"/>
        <v>316393172</v>
      </c>
      <c r="Q94" s="205">
        <f t="shared" si="41"/>
        <v>355570085</v>
      </c>
      <c r="R94" s="205">
        <f t="shared" si="42"/>
        <v>19606388</v>
      </c>
      <c r="S94" s="205">
        <f t="shared" si="43"/>
        <v>375176473</v>
      </c>
      <c r="T94" s="205" t="e">
        <f>SUM(#REF!,#REF!,#REF!)</f>
        <v>#REF!</v>
      </c>
      <c r="U94" s="205" t="e">
        <f>SUM(#REF!,#REF!,#REF!)</f>
        <v>#REF!</v>
      </c>
      <c r="V94" s="50"/>
      <c r="W94" s="50"/>
      <c r="X94" s="50"/>
      <c r="Z94" s="515"/>
      <c r="AC94" s="515">
        <f>SUM(C94:K94)</f>
        <v>1066746118</v>
      </c>
    </row>
    <row r="95" spans="1:34" s="53" customFormat="1" ht="15" x14ac:dyDescent="0.25">
      <c r="A95" s="54" t="s">
        <v>400</v>
      </c>
      <c r="B95" s="181" t="s">
        <v>140</v>
      </c>
      <c r="C95" s="244">
        <v>15077457</v>
      </c>
      <c r="D95" s="244">
        <v>54847941</v>
      </c>
      <c r="E95" s="244">
        <f t="shared" si="44"/>
        <v>24234722</v>
      </c>
      <c r="F95" s="244">
        <v>79082663</v>
      </c>
      <c r="G95" s="175"/>
      <c r="H95" s="175">
        <v>0</v>
      </c>
      <c r="I95" s="175">
        <f t="shared" si="45"/>
        <v>0</v>
      </c>
      <c r="J95" s="175">
        <v>0</v>
      </c>
      <c r="K95" s="74"/>
      <c r="L95" s="74">
        <v>0</v>
      </c>
      <c r="M95" s="74">
        <f t="shared" si="46"/>
        <v>0</v>
      </c>
      <c r="N95" s="74">
        <v>0</v>
      </c>
      <c r="O95" s="789"/>
      <c r="P95" s="205">
        <f t="shared" si="40"/>
        <v>15077457</v>
      </c>
      <c r="Q95" s="205">
        <f t="shared" si="41"/>
        <v>54847941</v>
      </c>
      <c r="R95" s="205">
        <f t="shared" si="42"/>
        <v>24234722</v>
      </c>
      <c r="S95" s="205">
        <f t="shared" si="43"/>
        <v>79082663</v>
      </c>
      <c r="T95" s="205" t="e">
        <f>SUM(#REF!,#REF!,#REF!)</f>
        <v>#REF!</v>
      </c>
      <c r="U95" s="205" t="e">
        <f>SUM(#REF!,#REF!,#REF!)</f>
        <v>#REF!</v>
      </c>
      <c r="V95" s="50"/>
      <c r="W95" s="50"/>
      <c r="X95" s="50"/>
      <c r="Z95" s="515"/>
      <c r="AC95" s="515">
        <f>SUM(C95:K95)</f>
        <v>173242783</v>
      </c>
    </row>
    <row r="96" spans="1:34" s="53" customFormat="1" ht="15" x14ac:dyDescent="0.25">
      <c r="A96" s="54" t="s">
        <v>401</v>
      </c>
      <c r="B96" s="270" t="s">
        <v>597</v>
      </c>
      <c r="C96" s="275">
        <v>4190000</v>
      </c>
      <c r="D96" s="275">
        <v>10110676</v>
      </c>
      <c r="E96" s="275">
        <f t="shared" si="44"/>
        <v>317450</v>
      </c>
      <c r="F96" s="275">
        <v>10428126</v>
      </c>
      <c r="G96" s="240">
        <v>289125715</v>
      </c>
      <c r="H96" s="240">
        <v>282611468</v>
      </c>
      <c r="I96" s="240">
        <f t="shared" si="45"/>
        <v>-4945784</v>
      </c>
      <c r="J96" s="240">
        <v>277665684</v>
      </c>
      <c r="K96" s="224"/>
      <c r="L96" s="224">
        <v>0</v>
      </c>
      <c r="M96" s="224">
        <f t="shared" si="46"/>
        <v>0</v>
      </c>
      <c r="N96" s="224">
        <v>0</v>
      </c>
      <c r="O96" s="789"/>
      <c r="P96" s="205">
        <f t="shared" si="40"/>
        <v>293315715</v>
      </c>
      <c r="Q96" s="205">
        <f t="shared" si="41"/>
        <v>292722144</v>
      </c>
      <c r="R96" s="205">
        <f t="shared" si="42"/>
        <v>-4628334</v>
      </c>
      <c r="S96" s="205">
        <f t="shared" si="43"/>
        <v>288093810</v>
      </c>
      <c r="T96" s="205" t="e">
        <f>SUM(#REF!,#REF!,#REF!)</f>
        <v>#REF!</v>
      </c>
      <c r="U96" s="205" t="e">
        <f>SUM(#REF!,#REF!,#REF!)</f>
        <v>#REF!</v>
      </c>
      <c r="W96" s="50"/>
      <c r="X96" s="50"/>
      <c r="Z96" s="515"/>
      <c r="AC96" s="515">
        <f>SUM(C96:K96)</f>
        <v>869503335</v>
      </c>
    </row>
    <row r="97" spans="1:30" s="53" customFormat="1" ht="15.75" thickBot="1" x14ac:dyDescent="0.3">
      <c r="A97" s="54" t="s">
        <v>402</v>
      </c>
      <c r="B97" s="271" t="s">
        <v>596</v>
      </c>
      <c r="C97" s="261"/>
      <c r="D97" s="261">
        <v>0</v>
      </c>
      <c r="E97" s="261">
        <f t="shared" si="44"/>
        <v>0</v>
      </c>
      <c r="F97" s="261">
        <v>0</v>
      </c>
      <c r="G97" s="109">
        <v>8000000</v>
      </c>
      <c r="H97" s="109">
        <v>8000000</v>
      </c>
      <c r="I97" s="109">
        <f t="shared" si="45"/>
        <v>0</v>
      </c>
      <c r="J97" s="109">
        <v>8000000</v>
      </c>
      <c r="K97" s="81"/>
      <c r="L97" s="81">
        <v>0</v>
      </c>
      <c r="M97" s="81">
        <f t="shared" si="46"/>
        <v>0</v>
      </c>
      <c r="N97" s="81">
        <v>0</v>
      </c>
      <c r="O97" s="789"/>
      <c r="P97" s="205">
        <f t="shared" si="40"/>
        <v>8000000</v>
      </c>
      <c r="Q97" s="205">
        <f t="shared" si="41"/>
        <v>8000000</v>
      </c>
      <c r="R97" s="205">
        <f t="shared" si="42"/>
        <v>0</v>
      </c>
      <c r="S97" s="205">
        <f t="shared" si="43"/>
        <v>8000000</v>
      </c>
      <c r="T97" s="205" t="e">
        <f>SUM(#REF!,#REF!,#REF!)</f>
        <v>#REF!</v>
      </c>
      <c r="U97" s="205" t="e">
        <f>SUM(#REF!,#REF!,#REF!)</f>
        <v>#REF!</v>
      </c>
      <c r="W97" s="50"/>
      <c r="X97" s="50"/>
      <c r="Z97" s="515"/>
      <c r="AC97" s="515">
        <f>SUM(C97:K97)</f>
        <v>24000000</v>
      </c>
    </row>
    <row r="98" spans="1:30" ht="13.5" thickBot="1" x14ac:dyDescent="0.3">
      <c r="A98" s="19">
        <v>3</v>
      </c>
      <c r="B98" s="183" t="s">
        <v>682</v>
      </c>
      <c r="C98" s="189">
        <f>SUM(C101,C99,C103)</f>
        <v>74573000</v>
      </c>
      <c r="D98" s="189">
        <f t="shared" ref="D98:H98" si="49">SUM(D101,D99,D103)</f>
        <v>115494729</v>
      </c>
      <c r="E98" s="189">
        <f t="shared" si="49"/>
        <v>4972185</v>
      </c>
      <c r="F98" s="189">
        <f t="shared" si="49"/>
        <v>120466914</v>
      </c>
      <c r="G98" s="189">
        <f t="shared" si="49"/>
        <v>3021736000</v>
      </c>
      <c r="H98" s="189">
        <f t="shared" si="49"/>
        <v>3245484170</v>
      </c>
      <c r="I98" s="189">
        <f t="shared" ref="I98:M98" si="50">SUM(I101,I99,I103)</f>
        <v>-8622397</v>
      </c>
      <c r="J98" s="189">
        <f t="shared" si="50"/>
        <v>3236861773</v>
      </c>
      <c r="K98" s="189">
        <f t="shared" si="50"/>
        <v>0</v>
      </c>
      <c r="L98" s="189">
        <v>0</v>
      </c>
      <c r="M98" s="189">
        <f t="shared" si="50"/>
        <v>0</v>
      </c>
      <c r="N98" s="189">
        <v>0</v>
      </c>
      <c r="O98" s="205"/>
      <c r="P98" s="205">
        <f t="shared" si="40"/>
        <v>3096309000</v>
      </c>
      <c r="Q98" s="205">
        <f t="shared" si="41"/>
        <v>3360978899</v>
      </c>
      <c r="R98" s="205">
        <f t="shared" si="42"/>
        <v>-3650212</v>
      </c>
      <c r="S98" s="205">
        <f t="shared" si="43"/>
        <v>3357328687</v>
      </c>
      <c r="T98" s="205" t="e">
        <f>SUM(#REF!,#REF!,#REF!)</f>
        <v>#REF!</v>
      </c>
      <c r="U98" s="205" t="e">
        <f>SUM(#REF!,#REF!,#REF!)</f>
        <v>#REF!</v>
      </c>
      <c r="W98" s="50">
        <f>C98+'4. sz. mell'!C54+'3. sz. mell'!AZ53</f>
        <v>83683000</v>
      </c>
      <c r="X98" s="50">
        <f>D98+'4. sz. mell'!D54+'3. sz. mell'!BA53</f>
        <v>134106382</v>
      </c>
      <c r="Y98" s="50">
        <f>E98+'4. sz. mell'!E54+'3. sz. mell'!BB53</f>
        <v>3636838</v>
      </c>
      <c r="Z98" s="50">
        <f>F98+'4. sz. mell'!F54+'3. sz. mell'!BC53</f>
        <v>137743220</v>
      </c>
      <c r="AA98" s="50">
        <f>G98+'4. sz. mell'!G54+'3. sz. mell'!BF53</f>
        <v>3021886000</v>
      </c>
      <c r="AB98" s="50">
        <f>H98+'4. sz. mell'!H54+'3. sz. mell'!BG53</f>
        <v>3245804170</v>
      </c>
      <c r="AC98" s="50">
        <f>I98+'4. sz. mell'!I54+'3. sz. mell'!BH53</f>
        <v>-8622397</v>
      </c>
      <c r="AD98" s="50">
        <f>J98+'4. sz. mell'!J54+'3. sz. mell'!BI53</f>
        <v>3237181773</v>
      </c>
    </row>
    <row r="99" spans="1:30" s="40" customFormat="1" x14ac:dyDescent="0.25">
      <c r="A99" s="14" t="s">
        <v>605</v>
      </c>
      <c r="B99" s="266" t="s">
        <v>135</v>
      </c>
      <c r="C99" s="192">
        <v>24023000</v>
      </c>
      <c r="D99" s="192">
        <v>44004473</v>
      </c>
      <c r="E99" s="192">
        <f t="shared" si="44"/>
        <v>8580000</v>
      </c>
      <c r="F99" s="192">
        <v>52584473</v>
      </c>
      <c r="G99" s="273">
        <v>2020527000</v>
      </c>
      <c r="H99" s="273">
        <v>2313134251</v>
      </c>
      <c r="I99" s="273">
        <f t="shared" si="45"/>
        <v>-354670</v>
      </c>
      <c r="J99" s="273">
        <v>2312779581</v>
      </c>
      <c r="K99" s="24"/>
      <c r="L99" s="24">
        <v>0</v>
      </c>
      <c r="M99" s="24">
        <f t="shared" si="46"/>
        <v>0</v>
      </c>
      <c r="N99" s="24">
        <v>0</v>
      </c>
      <c r="O99" s="208"/>
      <c r="P99" s="205">
        <f t="shared" si="40"/>
        <v>2044550000</v>
      </c>
      <c r="Q99" s="205">
        <f t="shared" si="41"/>
        <v>2357138724</v>
      </c>
      <c r="R99" s="205">
        <f t="shared" si="42"/>
        <v>8225330</v>
      </c>
      <c r="S99" s="205">
        <f t="shared" si="43"/>
        <v>2365364054</v>
      </c>
      <c r="T99" s="205" t="e">
        <f>SUM(#REF!,#REF!,#REF!)</f>
        <v>#REF!</v>
      </c>
      <c r="U99" s="205" t="e">
        <f>SUM(#REF!,#REF!,#REF!)</f>
        <v>#REF!</v>
      </c>
      <c r="W99" s="50">
        <f>C99+'4. sz. mell'!C55+'3. sz. mell'!AZ54</f>
        <v>33133000</v>
      </c>
      <c r="X99" s="50">
        <f>D99+'4. sz. mell'!D55+'3. sz. mell'!BA54</f>
        <v>62616126</v>
      </c>
      <c r="Y99" s="50">
        <f>E99+'4. sz. mell'!E55+'3. sz. mell'!BB54</f>
        <v>7244653</v>
      </c>
      <c r="Z99" s="50">
        <f>F99+'4. sz. mell'!F55+'3. sz. mell'!BC54</f>
        <v>69860779</v>
      </c>
      <c r="AA99" s="50">
        <f>G99+'4. sz. mell'!G55+'3. sz. mell'!BF54</f>
        <v>2020677000</v>
      </c>
      <c r="AB99" s="50">
        <f>H99+'4. sz. mell'!H55+'3. sz. mell'!BG54</f>
        <v>2313454251</v>
      </c>
      <c r="AC99" s="50">
        <f>I99+'4. sz. mell'!I55+'3. sz. mell'!BH54</f>
        <v>-354670</v>
      </c>
      <c r="AD99" s="50">
        <f>J99+'4. sz. mell'!J55+'3. sz. mell'!BI54</f>
        <v>2313099581</v>
      </c>
    </row>
    <row r="100" spans="1:30" s="40" customFormat="1" x14ac:dyDescent="0.25">
      <c r="A100" s="14" t="s">
        <v>606</v>
      </c>
      <c r="B100" s="267" t="s">
        <v>136</v>
      </c>
      <c r="C100" s="192"/>
      <c r="D100" s="192">
        <v>0</v>
      </c>
      <c r="E100" s="192">
        <f t="shared" si="44"/>
        <v>0</v>
      </c>
      <c r="F100" s="192">
        <v>0</v>
      </c>
      <c r="G100" s="273">
        <v>1993262000</v>
      </c>
      <c r="H100" s="273">
        <v>1993262000</v>
      </c>
      <c r="I100" s="273">
        <f t="shared" si="45"/>
        <v>0</v>
      </c>
      <c r="J100" s="273">
        <v>1993262000</v>
      </c>
      <c r="K100" s="24"/>
      <c r="L100" s="24">
        <v>0</v>
      </c>
      <c r="M100" s="24">
        <f t="shared" si="46"/>
        <v>0</v>
      </c>
      <c r="N100" s="24">
        <v>0</v>
      </c>
      <c r="O100" s="208"/>
      <c r="P100" s="205">
        <f t="shared" si="40"/>
        <v>1993262000</v>
      </c>
      <c r="Q100" s="205">
        <f t="shared" si="41"/>
        <v>1993262000</v>
      </c>
      <c r="R100" s="205">
        <f t="shared" si="42"/>
        <v>0</v>
      </c>
      <c r="S100" s="205">
        <f t="shared" si="43"/>
        <v>1993262000</v>
      </c>
      <c r="T100" s="205" t="e">
        <f>SUM(#REF!,#REF!,#REF!)</f>
        <v>#REF!</v>
      </c>
      <c r="U100" s="205" t="e">
        <f>SUM(#REF!,#REF!,#REF!)</f>
        <v>#REF!</v>
      </c>
      <c r="W100" s="50">
        <f>C100+'4. sz. mell'!C56+'3. sz. mell'!AZ55</f>
        <v>0</v>
      </c>
      <c r="X100" s="50">
        <f>D100+'4. sz. mell'!D56+'3. sz. mell'!BA55</f>
        <v>0</v>
      </c>
      <c r="Y100" s="50">
        <f>E100+'4. sz. mell'!E56+'3. sz. mell'!BB55</f>
        <v>0</v>
      </c>
      <c r="Z100" s="50">
        <f>F100+'4. sz. mell'!F56+'3. sz. mell'!BC55</f>
        <v>0</v>
      </c>
      <c r="AA100" s="50">
        <f>G100+'4. sz. mell'!G56+'3. sz. mell'!BF55</f>
        <v>1993262000</v>
      </c>
      <c r="AB100" s="50">
        <f>H100+'4. sz. mell'!H56+'3. sz. mell'!BG55</f>
        <v>1993262000</v>
      </c>
      <c r="AC100" s="50">
        <f>I100+'4. sz. mell'!I56+'3. sz. mell'!BH55</f>
        <v>0</v>
      </c>
      <c r="AD100" s="50">
        <f>J100+'4. sz. mell'!J56+'3. sz. mell'!BI55</f>
        <v>1993262000</v>
      </c>
    </row>
    <row r="101" spans="1:30" x14ac:dyDescent="0.25">
      <c r="A101" s="14" t="s">
        <v>607</v>
      </c>
      <c r="B101" s="268" t="s">
        <v>137</v>
      </c>
      <c r="C101" s="196">
        <v>50550000</v>
      </c>
      <c r="D101" s="196">
        <v>71490256</v>
      </c>
      <c r="E101" s="196">
        <f t="shared" si="44"/>
        <v>-3607815</v>
      </c>
      <c r="F101" s="196">
        <v>67882441</v>
      </c>
      <c r="G101" s="274">
        <v>997209000</v>
      </c>
      <c r="H101" s="274">
        <v>928349919</v>
      </c>
      <c r="I101" s="274">
        <f t="shared" si="45"/>
        <v>-8267727</v>
      </c>
      <c r="J101" s="274">
        <v>920082192</v>
      </c>
      <c r="K101" s="41"/>
      <c r="L101" s="41">
        <v>0</v>
      </c>
      <c r="M101" s="41">
        <f t="shared" si="46"/>
        <v>0</v>
      </c>
      <c r="N101" s="41">
        <v>0</v>
      </c>
      <c r="O101" s="208"/>
      <c r="P101" s="205">
        <f t="shared" si="40"/>
        <v>1047759000</v>
      </c>
      <c r="Q101" s="205">
        <f t="shared" si="41"/>
        <v>999840175</v>
      </c>
      <c r="R101" s="205">
        <f t="shared" si="42"/>
        <v>-11875542</v>
      </c>
      <c r="S101" s="205">
        <f t="shared" si="43"/>
        <v>987964633</v>
      </c>
      <c r="T101" s="205" t="e">
        <f>SUM(#REF!,#REF!,#REF!)</f>
        <v>#REF!</v>
      </c>
      <c r="U101" s="205" t="e">
        <f>SUM(#REF!,#REF!,#REF!)</f>
        <v>#REF!</v>
      </c>
      <c r="W101" s="50">
        <f>C101+'4. sz. mell'!C57+'3. sz. mell'!AZ56</f>
        <v>50550000</v>
      </c>
      <c r="X101" s="50">
        <f>D101+'4. sz. mell'!D57+'3. sz. mell'!BA56</f>
        <v>71490256</v>
      </c>
      <c r="Y101" s="50">
        <f>E101+'4. sz. mell'!E57+'3. sz. mell'!BB56</f>
        <v>-3607815</v>
      </c>
      <c r="Z101" s="50">
        <f>F101+'4. sz. mell'!F57+'3. sz. mell'!BC56</f>
        <v>67882441</v>
      </c>
      <c r="AA101" s="50">
        <f>G101+'4. sz. mell'!G57+'3. sz. mell'!BF56</f>
        <v>997209000</v>
      </c>
      <c r="AB101" s="50">
        <f>H101+'4. sz. mell'!H57+'3. sz. mell'!BG56</f>
        <v>928349919</v>
      </c>
      <c r="AC101" s="50">
        <f>I101+'4. sz. mell'!I57+'3. sz. mell'!BH56</f>
        <v>-8267727</v>
      </c>
      <c r="AD101" s="50">
        <f>J101+'4. sz. mell'!J57+'3. sz. mell'!BI56</f>
        <v>920082192</v>
      </c>
    </row>
    <row r="102" spans="1:30" x14ac:dyDescent="0.25">
      <c r="A102" s="14" t="s">
        <v>637</v>
      </c>
      <c r="B102" s="268" t="s">
        <v>138</v>
      </c>
      <c r="C102" s="196"/>
      <c r="D102" s="196">
        <v>0</v>
      </c>
      <c r="E102" s="196">
        <f t="shared" si="44"/>
        <v>0</v>
      </c>
      <c r="F102" s="196">
        <v>0</v>
      </c>
      <c r="G102" s="274">
        <v>719852000</v>
      </c>
      <c r="H102" s="274">
        <v>719852000</v>
      </c>
      <c r="I102" s="274">
        <f t="shared" si="45"/>
        <v>0</v>
      </c>
      <c r="J102" s="274">
        <v>719852000</v>
      </c>
      <c r="K102" s="41"/>
      <c r="L102" s="41">
        <v>0</v>
      </c>
      <c r="M102" s="41">
        <f t="shared" si="46"/>
        <v>0</v>
      </c>
      <c r="N102" s="41">
        <v>0</v>
      </c>
      <c r="O102" s="208"/>
      <c r="P102" s="205">
        <f t="shared" si="40"/>
        <v>719852000</v>
      </c>
      <c r="Q102" s="205">
        <f t="shared" si="41"/>
        <v>719852000</v>
      </c>
      <c r="R102" s="205">
        <f t="shared" si="42"/>
        <v>0</v>
      </c>
      <c r="S102" s="205">
        <f t="shared" si="43"/>
        <v>719852000</v>
      </c>
      <c r="T102" s="205" t="e">
        <f>SUM(#REF!,#REF!,#REF!)</f>
        <v>#REF!</v>
      </c>
      <c r="U102" s="205" t="e">
        <f>SUM(#REF!,#REF!,#REF!)</f>
        <v>#REF!</v>
      </c>
      <c r="W102" s="50">
        <f>C102+'4. sz. mell'!C58+'3. sz. mell'!AZ57</f>
        <v>0</v>
      </c>
      <c r="X102" s="50">
        <f>D102+'4. sz. mell'!D58+'3. sz. mell'!BA57</f>
        <v>0</v>
      </c>
      <c r="Y102" s="50">
        <f>E102+'4. sz. mell'!E58+'3. sz. mell'!BB57</f>
        <v>0</v>
      </c>
      <c r="Z102" s="50">
        <f>F102+'4. sz. mell'!F58+'3. sz. mell'!BC57</f>
        <v>0</v>
      </c>
      <c r="AA102" s="50">
        <f>G102+'4. sz. mell'!G58+'3. sz. mell'!BF57</f>
        <v>719852000</v>
      </c>
      <c r="AB102" s="50">
        <f>H102+'4. sz. mell'!H58+'3. sz. mell'!BG57</f>
        <v>719852000</v>
      </c>
      <c r="AC102" s="50">
        <f>I102+'4. sz. mell'!I58+'3. sz. mell'!BH57</f>
        <v>0</v>
      </c>
      <c r="AD102" s="50">
        <f>J102+'4. sz. mell'!J58+'3. sz. mell'!BI57</f>
        <v>719852000</v>
      </c>
    </row>
    <row r="103" spans="1:30" ht="13.5" thickBot="1" x14ac:dyDescent="0.3">
      <c r="A103" s="14" t="s">
        <v>638</v>
      </c>
      <c r="B103" s="269" t="s">
        <v>139</v>
      </c>
      <c r="C103" s="196"/>
      <c r="D103" s="196">
        <v>0</v>
      </c>
      <c r="E103" s="196">
        <f t="shared" si="44"/>
        <v>0</v>
      </c>
      <c r="F103" s="196">
        <v>0</v>
      </c>
      <c r="G103" s="274">
        <v>4000000</v>
      </c>
      <c r="H103" s="274">
        <v>4000000</v>
      </c>
      <c r="I103" s="274">
        <f t="shared" si="45"/>
        <v>0</v>
      </c>
      <c r="J103" s="274">
        <v>4000000</v>
      </c>
      <c r="K103" s="41"/>
      <c r="L103" s="41">
        <v>0</v>
      </c>
      <c r="M103" s="41">
        <f t="shared" si="46"/>
        <v>0</v>
      </c>
      <c r="N103" s="41">
        <v>0</v>
      </c>
      <c r="O103" s="208"/>
      <c r="P103" s="205">
        <f t="shared" si="40"/>
        <v>4000000</v>
      </c>
      <c r="Q103" s="205">
        <f t="shared" si="41"/>
        <v>4000000</v>
      </c>
      <c r="R103" s="205">
        <f t="shared" si="42"/>
        <v>0</v>
      </c>
      <c r="S103" s="205">
        <f t="shared" si="43"/>
        <v>4000000</v>
      </c>
      <c r="T103" s="205" t="e">
        <f>SUM(#REF!,#REF!,#REF!)</f>
        <v>#REF!</v>
      </c>
      <c r="U103" s="205" t="e">
        <f>SUM(#REF!,#REF!,#REF!)</f>
        <v>#REF!</v>
      </c>
      <c r="W103" s="50">
        <f>C103+'4. sz. mell'!C59+'3. sz. mell'!AZ58</f>
        <v>0</v>
      </c>
      <c r="X103" s="50">
        <f>D103+'4. sz. mell'!D59+'3. sz. mell'!BA58</f>
        <v>0</v>
      </c>
      <c r="Y103" s="50">
        <f>E103+'4. sz. mell'!E59+'3. sz. mell'!BB58</f>
        <v>0</v>
      </c>
      <c r="Z103" s="50">
        <f>F103+'4. sz. mell'!F59+'3. sz. mell'!BC58</f>
        <v>0</v>
      </c>
      <c r="AA103" s="50">
        <f>G103+'4. sz. mell'!G59+'3. sz. mell'!BF58</f>
        <v>4000000</v>
      </c>
      <c r="AB103" s="50">
        <f>H103+'4. sz. mell'!H59+'3. sz. mell'!BG58</f>
        <v>4000000</v>
      </c>
      <c r="AC103" s="50">
        <f>I103+'4. sz. mell'!I59+'3. sz. mell'!BH58</f>
        <v>0</v>
      </c>
      <c r="AD103" s="50">
        <f>J103+'4. sz. mell'!J59+'3. sz. mell'!BI58</f>
        <v>4000000</v>
      </c>
    </row>
    <row r="104" spans="1:30" s="53" customFormat="1" ht="15.75" thickBot="1" x14ac:dyDescent="0.3">
      <c r="A104" s="51" t="s">
        <v>141</v>
      </c>
      <c r="B104" s="183" t="s">
        <v>142</v>
      </c>
      <c r="C104" s="258">
        <f t="shared" ref="C104:M104" si="51">SUM(C98,C88,C94)</f>
        <v>564211457</v>
      </c>
      <c r="D104" s="258">
        <f t="shared" ref="D104:G104" si="52">SUM(D98,D88,D94)</f>
        <v>629101067</v>
      </c>
      <c r="E104" s="258">
        <f t="shared" si="52"/>
        <v>66416966</v>
      </c>
      <c r="F104" s="258">
        <f t="shared" si="52"/>
        <v>695518033</v>
      </c>
      <c r="G104" s="258">
        <f t="shared" si="52"/>
        <v>3859373715</v>
      </c>
      <c r="H104" s="258">
        <f t="shared" si="51"/>
        <v>4092226877</v>
      </c>
      <c r="I104" s="258">
        <f t="shared" si="51"/>
        <v>-10389617</v>
      </c>
      <c r="J104" s="258">
        <f t="shared" si="51"/>
        <v>4081837260</v>
      </c>
      <c r="K104" s="258">
        <f t="shared" si="51"/>
        <v>0</v>
      </c>
      <c r="L104" s="258">
        <v>0</v>
      </c>
      <c r="M104" s="258">
        <f t="shared" si="51"/>
        <v>0</v>
      </c>
      <c r="N104" s="258">
        <v>0</v>
      </c>
      <c r="O104" s="793"/>
      <c r="P104" s="205">
        <f t="shared" si="40"/>
        <v>4423585172</v>
      </c>
      <c r="Q104" s="205">
        <f t="shared" si="41"/>
        <v>4721327944</v>
      </c>
      <c r="R104" s="205">
        <f t="shared" si="42"/>
        <v>56027349</v>
      </c>
      <c r="S104" s="205">
        <f t="shared" si="43"/>
        <v>4777355293</v>
      </c>
      <c r="T104" s="205" t="e">
        <f>SUM(#REF!,#REF!,#REF!)</f>
        <v>#REF!</v>
      </c>
      <c r="U104" s="205" t="e">
        <f>SUM(#REF!,#REF!,#REF!)</f>
        <v>#REF!</v>
      </c>
      <c r="W104" s="50"/>
      <c r="X104" s="50"/>
      <c r="Z104" s="515"/>
      <c r="AC104" s="515">
        <f t="shared" ref="AC104:AC130" si="53">SUM(C104:K104)</f>
        <v>13978295758</v>
      </c>
    </row>
    <row r="105" spans="1:30" s="53" customFormat="1" ht="15.75" thickBot="1" x14ac:dyDescent="0.3">
      <c r="A105" s="51" t="s">
        <v>43</v>
      </c>
      <c r="B105" s="183" t="s">
        <v>143</v>
      </c>
      <c r="C105" s="258">
        <f>+C106+C107+C108</f>
        <v>0</v>
      </c>
      <c r="D105" s="258">
        <f t="shared" ref="D105:G105" si="54">+D106+D107+D108</f>
        <v>0</v>
      </c>
      <c r="E105" s="258">
        <f t="shared" si="54"/>
        <v>0</v>
      </c>
      <c r="F105" s="258">
        <f t="shared" si="54"/>
        <v>0</v>
      </c>
      <c r="G105" s="258">
        <f t="shared" si="54"/>
        <v>10645000</v>
      </c>
      <c r="H105" s="258">
        <v>10645000</v>
      </c>
      <c r="I105" s="258">
        <f t="shared" ref="I105:M105" si="55">+I106+I107+I108</f>
        <v>0</v>
      </c>
      <c r="J105" s="258">
        <v>10645000</v>
      </c>
      <c r="K105" s="258">
        <f t="shared" si="55"/>
        <v>0</v>
      </c>
      <c r="L105" s="258">
        <v>0</v>
      </c>
      <c r="M105" s="258">
        <f t="shared" si="55"/>
        <v>0</v>
      </c>
      <c r="N105" s="258">
        <v>0</v>
      </c>
      <c r="O105" s="793"/>
      <c r="P105" s="205">
        <f t="shared" si="40"/>
        <v>10645000</v>
      </c>
      <c r="Q105" s="205">
        <f t="shared" si="41"/>
        <v>10645000</v>
      </c>
      <c r="R105" s="205">
        <f t="shared" si="42"/>
        <v>0</v>
      </c>
      <c r="S105" s="205">
        <f t="shared" si="43"/>
        <v>10645000</v>
      </c>
      <c r="T105" s="205" t="e">
        <f>SUM(#REF!,#REF!,#REF!)</f>
        <v>#REF!</v>
      </c>
      <c r="U105" s="205" t="e">
        <f>SUM(#REF!,#REF!,#REF!)</f>
        <v>#REF!</v>
      </c>
      <c r="W105" s="50"/>
      <c r="X105" s="50"/>
      <c r="Z105" s="515"/>
      <c r="AC105" s="515">
        <f t="shared" si="53"/>
        <v>31935000</v>
      </c>
    </row>
    <row r="106" spans="1:30" s="56" customFormat="1" x14ac:dyDescent="0.25">
      <c r="A106" s="54" t="s">
        <v>45</v>
      </c>
      <c r="B106" s="181" t="s">
        <v>144</v>
      </c>
      <c r="C106" s="245"/>
      <c r="D106" s="245">
        <v>0</v>
      </c>
      <c r="E106" s="245">
        <f t="shared" si="44"/>
        <v>0</v>
      </c>
      <c r="F106" s="245">
        <v>0</v>
      </c>
      <c r="G106" s="55">
        <v>10645000</v>
      </c>
      <c r="H106" s="55">
        <v>10645000</v>
      </c>
      <c r="I106" s="55">
        <f t="shared" si="45"/>
        <v>0</v>
      </c>
      <c r="J106" s="55">
        <v>10645000</v>
      </c>
      <c r="K106" s="55"/>
      <c r="L106" s="55">
        <v>0</v>
      </c>
      <c r="M106" s="55">
        <f t="shared" si="46"/>
        <v>0</v>
      </c>
      <c r="N106" s="55">
        <v>0</v>
      </c>
      <c r="O106" s="789"/>
      <c r="P106" s="205">
        <f t="shared" si="40"/>
        <v>10645000</v>
      </c>
      <c r="Q106" s="205">
        <f t="shared" si="41"/>
        <v>10645000</v>
      </c>
      <c r="R106" s="205">
        <f t="shared" si="42"/>
        <v>0</v>
      </c>
      <c r="S106" s="205">
        <f t="shared" si="43"/>
        <v>10645000</v>
      </c>
      <c r="T106" s="205" t="e">
        <f>SUM(#REF!,#REF!,#REF!)</f>
        <v>#REF!</v>
      </c>
      <c r="U106" s="205" t="e">
        <f>SUM(#REF!,#REF!,#REF!)</f>
        <v>#REF!</v>
      </c>
      <c r="W106" s="50"/>
      <c r="X106" s="50"/>
      <c r="Z106" s="515"/>
      <c r="AC106" s="515">
        <f t="shared" si="53"/>
        <v>31935000</v>
      </c>
    </row>
    <row r="107" spans="1:30" s="53" customFormat="1" ht="15" x14ac:dyDescent="0.25">
      <c r="A107" s="54" t="s">
        <v>47</v>
      </c>
      <c r="B107" s="181" t="s">
        <v>145</v>
      </c>
      <c r="C107" s="245"/>
      <c r="D107" s="245">
        <v>0</v>
      </c>
      <c r="E107" s="245">
        <f t="shared" si="44"/>
        <v>0</v>
      </c>
      <c r="F107" s="245">
        <v>0</v>
      </c>
      <c r="G107" s="55"/>
      <c r="H107" s="55">
        <v>0</v>
      </c>
      <c r="I107" s="55">
        <f t="shared" si="45"/>
        <v>0</v>
      </c>
      <c r="J107" s="55">
        <v>0</v>
      </c>
      <c r="K107" s="55"/>
      <c r="L107" s="55">
        <v>0</v>
      </c>
      <c r="M107" s="55">
        <f t="shared" si="46"/>
        <v>0</v>
      </c>
      <c r="N107" s="55">
        <v>0</v>
      </c>
      <c r="O107" s="789"/>
      <c r="P107" s="205">
        <f t="shared" si="40"/>
        <v>0</v>
      </c>
      <c r="Q107" s="205">
        <f t="shared" si="41"/>
        <v>0</v>
      </c>
      <c r="R107" s="205">
        <f t="shared" si="42"/>
        <v>0</v>
      </c>
      <c r="S107" s="205">
        <f t="shared" si="43"/>
        <v>0</v>
      </c>
      <c r="T107" s="205" t="e">
        <f>SUM(#REF!,#REF!,#REF!)</f>
        <v>#REF!</v>
      </c>
      <c r="U107" s="205" t="e">
        <f>SUM(#REF!,#REF!,#REF!)</f>
        <v>#REF!</v>
      </c>
      <c r="W107" s="50"/>
      <c r="X107" s="50"/>
      <c r="Z107" s="515"/>
      <c r="AC107" s="515">
        <f t="shared" si="53"/>
        <v>0</v>
      </c>
    </row>
    <row r="108" spans="1:30" s="53" customFormat="1" ht="15.75" thickBot="1" x14ac:dyDescent="0.3">
      <c r="A108" s="57" t="s">
        <v>49</v>
      </c>
      <c r="B108" s="270" t="s">
        <v>146</v>
      </c>
      <c r="C108" s="245"/>
      <c r="D108" s="245">
        <v>0</v>
      </c>
      <c r="E108" s="245">
        <f t="shared" si="44"/>
        <v>0</v>
      </c>
      <c r="F108" s="245">
        <v>0</v>
      </c>
      <c r="G108" s="55"/>
      <c r="H108" s="55">
        <v>0</v>
      </c>
      <c r="I108" s="55">
        <f t="shared" si="45"/>
        <v>0</v>
      </c>
      <c r="J108" s="55">
        <v>0</v>
      </c>
      <c r="K108" s="55"/>
      <c r="L108" s="55">
        <v>0</v>
      </c>
      <c r="M108" s="55">
        <f t="shared" si="46"/>
        <v>0</v>
      </c>
      <c r="N108" s="55">
        <v>0</v>
      </c>
      <c r="O108" s="789"/>
      <c r="P108" s="205">
        <f t="shared" si="40"/>
        <v>0</v>
      </c>
      <c r="Q108" s="205">
        <f t="shared" si="41"/>
        <v>0</v>
      </c>
      <c r="R108" s="205">
        <f t="shared" si="42"/>
        <v>0</v>
      </c>
      <c r="S108" s="205">
        <f t="shared" si="43"/>
        <v>0</v>
      </c>
      <c r="T108" s="205" t="e">
        <f>SUM(#REF!,#REF!,#REF!)</f>
        <v>#REF!</v>
      </c>
      <c r="U108" s="205" t="e">
        <f>SUM(#REF!,#REF!,#REF!)</f>
        <v>#REF!</v>
      </c>
      <c r="W108" s="50"/>
      <c r="X108" s="50"/>
      <c r="Z108" s="515"/>
      <c r="AC108" s="515">
        <f t="shared" si="53"/>
        <v>0</v>
      </c>
    </row>
    <row r="109" spans="1:30" s="53" customFormat="1" ht="15.75" thickBot="1" x14ac:dyDescent="0.3">
      <c r="A109" s="51" t="s">
        <v>65</v>
      </c>
      <c r="B109" s="183" t="s">
        <v>680</v>
      </c>
      <c r="C109" s="258">
        <f>+C110+C113+C114+C115</f>
        <v>0</v>
      </c>
      <c r="D109" s="258">
        <v>0</v>
      </c>
      <c r="E109" s="258">
        <f t="shared" ref="E109:M109" si="56">+E110+E113+E114+E115</f>
        <v>0</v>
      </c>
      <c r="F109" s="258">
        <v>0</v>
      </c>
      <c r="G109" s="258">
        <f t="shared" si="56"/>
        <v>0</v>
      </c>
      <c r="H109" s="258">
        <v>0</v>
      </c>
      <c r="I109" s="258">
        <f t="shared" si="56"/>
        <v>0</v>
      </c>
      <c r="J109" s="258">
        <v>0</v>
      </c>
      <c r="K109" s="258">
        <f t="shared" si="56"/>
        <v>0</v>
      </c>
      <c r="L109" s="258">
        <v>0</v>
      </c>
      <c r="M109" s="258">
        <f t="shared" si="56"/>
        <v>0</v>
      </c>
      <c r="N109" s="258">
        <v>0</v>
      </c>
      <c r="O109" s="793"/>
      <c r="P109" s="205">
        <f t="shared" si="40"/>
        <v>0</v>
      </c>
      <c r="Q109" s="205">
        <f t="shared" si="41"/>
        <v>0</v>
      </c>
      <c r="R109" s="205">
        <f t="shared" si="42"/>
        <v>0</v>
      </c>
      <c r="S109" s="205">
        <f t="shared" si="43"/>
        <v>0</v>
      </c>
      <c r="T109" s="205" t="e">
        <f>SUM(#REF!,#REF!,#REF!)</f>
        <v>#REF!</v>
      </c>
      <c r="U109" s="205" t="e">
        <f>SUM(#REF!,#REF!,#REF!)</f>
        <v>#REF!</v>
      </c>
      <c r="W109" s="50"/>
      <c r="X109" s="50"/>
      <c r="Z109" s="515"/>
      <c r="AC109" s="515">
        <f t="shared" si="53"/>
        <v>0</v>
      </c>
    </row>
    <row r="110" spans="1:30" s="53" customFormat="1" ht="15" x14ac:dyDescent="0.25">
      <c r="A110" s="54" t="s">
        <v>411</v>
      </c>
      <c r="B110" s="181" t="s">
        <v>640</v>
      </c>
      <c r="C110" s="245"/>
      <c r="D110" s="245">
        <v>0</v>
      </c>
      <c r="E110" s="245">
        <f t="shared" si="44"/>
        <v>0</v>
      </c>
      <c r="F110" s="245">
        <v>0</v>
      </c>
      <c r="G110" s="55"/>
      <c r="H110" s="55">
        <v>0</v>
      </c>
      <c r="I110" s="55">
        <f t="shared" si="45"/>
        <v>0</v>
      </c>
      <c r="J110" s="55">
        <v>0</v>
      </c>
      <c r="K110" s="55"/>
      <c r="L110" s="55">
        <v>0</v>
      </c>
      <c r="M110" s="55">
        <f t="shared" si="46"/>
        <v>0</v>
      </c>
      <c r="N110" s="55">
        <v>0</v>
      </c>
      <c r="O110" s="789"/>
      <c r="P110" s="205">
        <f t="shared" si="40"/>
        <v>0</v>
      </c>
      <c r="Q110" s="205">
        <f t="shared" si="41"/>
        <v>0</v>
      </c>
      <c r="R110" s="205">
        <f t="shared" si="42"/>
        <v>0</v>
      </c>
      <c r="S110" s="205">
        <f t="shared" si="43"/>
        <v>0</v>
      </c>
      <c r="T110" s="205" t="e">
        <f>SUM(#REF!,#REF!,#REF!)</f>
        <v>#REF!</v>
      </c>
      <c r="U110" s="205" t="e">
        <f>SUM(#REF!,#REF!,#REF!)</f>
        <v>#REF!</v>
      </c>
      <c r="W110" s="50"/>
      <c r="X110" s="50"/>
      <c r="Z110" s="515"/>
      <c r="AC110" s="515">
        <f t="shared" si="53"/>
        <v>0</v>
      </c>
    </row>
    <row r="111" spans="1:30" s="53" customFormat="1" ht="15" x14ac:dyDescent="0.25">
      <c r="A111" s="54" t="s">
        <v>412</v>
      </c>
      <c r="B111" s="181" t="s">
        <v>641</v>
      </c>
      <c r="C111" s="245"/>
      <c r="D111" s="245">
        <v>0</v>
      </c>
      <c r="E111" s="245">
        <f t="shared" si="44"/>
        <v>0</v>
      </c>
      <c r="F111" s="245">
        <v>0</v>
      </c>
      <c r="G111" s="55"/>
      <c r="H111" s="55">
        <v>0</v>
      </c>
      <c r="I111" s="55">
        <f t="shared" si="45"/>
        <v>0</v>
      </c>
      <c r="J111" s="55">
        <v>0</v>
      </c>
      <c r="K111" s="55"/>
      <c r="L111" s="55">
        <v>0</v>
      </c>
      <c r="M111" s="55">
        <f t="shared" si="46"/>
        <v>0</v>
      </c>
      <c r="N111" s="55">
        <v>0</v>
      </c>
      <c r="O111" s="789"/>
      <c r="P111" s="205">
        <f t="shared" si="40"/>
        <v>0</v>
      </c>
      <c r="Q111" s="205">
        <f t="shared" si="41"/>
        <v>0</v>
      </c>
      <c r="R111" s="205">
        <f t="shared" si="42"/>
        <v>0</v>
      </c>
      <c r="S111" s="205">
        <f t="shared" si="43"/>
        <v>0</v>
      </c>
      <c r="T111" s="205" t="e">
        <f>SUM(#REF!,#REF!,#REF!)</f>
        <v>#REF!</v>
      </c>
      <c r="U111" s="205" t="e">
        <f>SUM(#REF!,#REF!,#REF!)</f>
        <v>#REF!</v>
      </c>
      <c r="W111" s="50"/>
      <c r="X111" s="50"/>
      <c r="Z111" s="515"/>
      <c r="AC111" s="515">
        <f t="shared" si="53"/>
        <v>0</v>
      </c>
    </row>
    <row r="112" spans="1:30" s="53" customFormat="1" ht="15" x14ac:dyDescent="0.25">
      <c r="A112" s="54" t="s">
        <v>413</v>
      </c>
      <c r="B112" s="181" t="s">
        <v>642</v>
      </c>
      <c r="C112" s="245"/>
      <c r="D112" s="245">
        <v>0</v>
      </c>
      <c r="E112" s="245">
        <f t="shared" si="44"/>
        <v>0</v>
      </c>
      <c r="F112" s="245">
        <v>0</v>
      </c>
      <c r="G112" s="55"/>
      <c r="H112" s="55">
        <v>0</v>
      </c>
      <c r="I112" s="55">
        <f t="shared" si="45"/>
        <v>0</v>
      </c>
      <c r="J112" s="55">
        <v>0</v>
      </c>
      <c r="K112" s="55"/>
      <c r="L112" s="55">
        <v>0</v>
      </c>
      <c r="M112" s="55">
        <f t="shared" si="46"/>
        <v>0</v>
      </c>
      <c r="N112" s="55">
        <v>0</v>
      </c>
      <c r="O112" s="789"/>
      <c r="P112" s="205">
        <f t="shared" si="40"/>
        <v>0</v>
      </c>
      <c r="Q112" s="205">
        <f t="shared" si="41"/>
        <v>0</v>
      </c>
      <c r="R112" s="205">
        <f t="shared" si="42"/>
        <v>0</v>
      </c>
      <c r="S112" s="205">
        <f t="shared" si="43"/>
        <v>0</v>
      </c>
      <c r="T112" s="205" t="e">
        <f>SUM(#REF!,#REF!,#REF!)</f>
        <v>#REF!</v>
      </c>
      <c r="U112" s="205" t="e">
        <f>SUM(#REF!,#REF!,#REF!)</f>
        <v>#REF!</v>
      </c>
      <c r="W112" s="50"/>
      <c r="X112" s="50"/>
      <c r="Z112" s="515"/>
      <c r="AC112" s="515">
        <f t="shared" si="53"/>
        <v>0</v>
      </c>
    </row>
    <row r="113" spans="1:29" s="53" customFormat="1" ht="15" x14ac:dyDescent="0.25">
      <c r="A113" s="54" t="s">
        <v>414</v>
      </c>
      <c r="B113" s="181" t="s">
        <v>643</v>
      </c>
      <c r="C113" s="245"/>
      <c r="D113" s="245">
        <v>0</v>
      </c>
      <c r="E113" s="245">
        <f t="shared" si="44"/>
        <v>0</v>
      </c>
      <c r="F113" s="245">
        <v>0</v>
      </c>
      <c r="G113" s="55"/>
      <c r="H113" s="55">
        <v>0</v>
      </c>
      <c r="I113" s="55">
        <f t="shared" si="45"/>
        <v>0</v>
      </c>
      <c r="J113" s="55">
        <v>0</v>
      </c>
      <c r="K113" s="55"/>
      <c r="L113" s="55">
        <v>0</v>
      </c>
      <c r="M113" s="55">
        <f t="shared" si="46"/>
        <v>0</v>
      </c>
      <c r="N113" s="55">
        <v>0</v>
      </c>
      <c r="O113" s="789"/>
      <c r="P113" s="205">
        <f t="shared" si="40"/>
        <v>0</v>
      </c>
      <c r="Q113" s="205">
        <f t="shared" si="41"/>
        <v>0</v>
      </c>
      <c r="R113" s="205">
        <f t="shared" si="42"/>
        <v>0</v>
      </c>
      <c r="S113" s="205">
        <f t="shared" si="43"/>
        <v>0</v>
      </c>
      <c r="T113" s="205" t="e">
        <f>SUM(#REF!,#REF!,#REF!)</f>
        <v>#REF!</v>
      </c>
      <c r="U113" s="205" t="e">
        <f>SUM(#REF!,#REF!,#REF!)</f>
        <v>#REF!</v>
      </c>
      <c r="W113" s="50"/>
      <c r="X113" s="50"/>
      <c r="Z113" s="515"/>
      <c r="AC113" s="515">
        <f t="shared" si="53"/>
        <v>0</v>
      </c>
    </row>
    <row r="114" spans="1:29" s="53" customFormat="1" ht="15" x14ac:dyDescent="0.25">
      <c r="A114" s="54" t="s">
        <v>598</v>
      </c>
      <c r="B114" s="181" t="s">
        <v>644</v>
      </c>
      <c r="C114" s="245"/>
      <c r="D114" s="245">
        <v>0</v>
      </c>
      <c r="E114" s="245">
        <f t="shared" si="44"/>
        <v>0</v>
      </c>
      <c r="F114" s="245">
        <v>0</v>
      </c>
      <c r="G114" s="55"/>
      <c r="H114" s="55">
        <v>0</v>
      </c>
      <c r="I114" s="55">
        <f t="shared" si="45"/>
        <v>0</v>
      </c>
      <c r="J114" s="55">
        <v>0</v>
      </c>
      <c r="K114" s="55"/>
      <c r="L114" s="55">
        <v>0</v>
      </c>
      <c r="M114" s="55">
        <f t="shared" si="46"/>
        <v>0</v>
      </c>
      <c r="N114" s="55">
        <v>0</v>
      </c>
      <c r="O114" s="789"/>
      <c r="P114" s="205">
        <f t="shared" si="40"/>
        <v>0</v>
      </c>
      <c r="Q114" s="205">
        <f t="shared" si="41"/>
        <v>0</v>
      </c>
      <c r="R114" s="205">
        <f t="shared" si="42"/>
        <v>0</v>
      </c>
      <c r="S114" s="205">
        <f t="shared" si="43"/>
        <v>0</v>
      </c>
      <c r="T114" s="205" t="e">
        <f>SUM(#REF!,#REF!,#REF!)</f>
        <v>#REF!</v>
      </c>
      <c r="U114" s="205" t="e">
        <f>SUM(#REF!,#REF!,#REF!)</f>
        <v>#REF!</v>
      </c>
      <c r="W114" s="50"/>
      <c r="X114" s="50"/>
      <c r="Z114" s="515"/>
      <c r="AC114" s="515">
        <f t="shared" si="53"/>
        <v>0</v>
      </c>
    </row>
    <row r="115" spans="1:29" s="56" customFormat="1" ht="13.5" thickBot="1" x14ac:dyDescent="0.3">
      <c r="A115" s="54" t="s">
        <v>646</v>
      </c>
      <c r="B115" s="270" t="s">
        <v>645</v>
      </c>
      <c r="C115" s="245"/>
      <c r="D115" s="245">
        <v>0</v>
      </c>
      <c r="E115" s="245">
        <f t="shared" si="44"/>
        <v>0</v>
      </c>
      <c r="F115" s="245">
        <v>0</v>
      </c>
      <c r="G115" s="55"/>
      <c r="H115" s="55">
        <v>0</v>
      </c>
      <c r="I115" s="55">
        <f t="shared" si="45"/>
        <v>0</v>
      </c>
      <c r="J115" s="55">
        <v>0</v>
      </c>
      <c r="K115" s="55"/>
      <c r="L115" s="55">
        <v>0</v>
      </c>
      <c r="M115" s="55">
        <f t="shared" si="46"/>
        <v>0</v>
      </c>
      <c r="N115" s="55">
        <v>0</v>
      </c>
      <c r="O115" s="789"/>
      <c r="P115" s="205">
        <f t="shared" si="40"/>
        <v>0</v>
      </c>
      <c r="Q115" s="205">
        <f t="shared" si="41"/>
        <v>0</v>
      </c>
      <c r="R115" s="205">
        <f t="shared" si="42"/>
        <v>0</v>
      </c>
      <c r="S115" s="205">
        <f t="shared" si="43"/>
        <v>0</v>
      </c>
      <c r="T115" s="205" t="e">
        <f>SUM(#REF!,#REF!,#REF!)</f>
        <v>#REF!</v>
      </c>
      <c r="U115" s="205" t="e">
        <f>SUM(#REF!,#REF!,#REF!)</f>
        <v>#REF!</v>
      </c>
      <c r="W115" s="50"/>
      <c r="X115" s="50"/>
      <c r="Z115" s="515"/>
      <c r="AC115" s="515">
        <f t="shared" si="53"/>
        <v>0</v>
      </c>
    </row>
    <row r="116" spans="1:29" s="53" customFormat="1" ht="15.75" thickBot="1" x14ac:dyDescent="0.3">
      <c r="A116" s="51" t="s">
        <v>148</v>
      </c>
      <c r="B116" s="183" t="s">
        <v>283</v>
      </c>
      <c r="C116" s="262">
        <f>SUM(C117:C122)</f>
        <v>779871503</v>
      </c>
      <c r="D116" s="262">
        <f t="shared" ref="D116:N116" si="57">SUM(D117:D122)</f>
        <v>803292646</v>
      </c>
      <c r="E116" s="262">
        <f t="shared" si="57"/>
        <v>1158925</v>
      </c>
      <c r="F116" s="262">
        <f t="shared" si="57"/>
        <v>804451571</v>
      </c>
      <c r="G116" s="262">
        <f t="shared" si="57"/>
        <v>17349000</v>
      </c>
      <c r="H116" s="262">
        <f t="shared" si="57"/>
        <v>18489416</v>
      </c>
      <c r="I116" s="262">
        <f t="shared" si="57"/>
        <v>191921</v>
      </c>
      <c r="J116" s="262">
        <f t="shared" si="57"/>
        <v>18681337</v>
      </c>
      <c r="K116" s="262">
        <f t="shared" si="57"/>
        <v>72582000</v>
      </c>
      <c r="L116" s="262">
        <f t="shared" si="57"/>
        <v>72987652</v>
      </c>
      <c r="M116" s="262">
        <f t="shared" si="57"/>
        <v>80300</v>
      </c>
      <c r="N116" s="262">
        <f t="shared" si="57"/>
        <v>73067952</v>
      </c>
      <c r="O116" s="795"/>
      <c r="P116" s="205">
        <f t="shared" si="40"/>
        <v>869802503</v>
      </c>
      <c r="Q116" s="205">
        <f t="shared" si="41"/>
        <v>894769714</v>
      </c>
      <c r="R116" s="205">
        <f t="shared" si="42"/>
        <v>1431146</v>
      </c>
      <c r="S116" s="205">
        <f t="shared" si="43"/>
        <v>896200860</v>
      </c>
      <c r="T116" s="205" t="e">
        <f>SUM(#REF!,#REF!,#REF!)</f>
        <v>#REF!</v>
      </c>
      <c r="U116" s="205" t="e">
        <f>SUM(#REF!,#REF!,#REF!)</f>
        <v>#REF!</v>
      </c>
      <c r="W116" s="50"/>
      <c r="X116" s="50"/>
      <c r="Z116" s="515"/>
      <c r="AC116" s="515">
        <f t="shared" si="53"/>
        <v>2516068319</v>
      </c>
    </row>
    <row r="117" spans="1:29" s="53" customFormat="1" ht="15" x14ac:dyDescent="0.25">
      <c r="A117" s="54" t="s">
        <v>79</v>
      </c>
      <c r="B117" s="181" t="s">
        <v>150</v>
      </c>
      <c r="C117" s="245"/>
      <c r="D117" s="245">
        <v>0</v>
      </c>
      <c r="E117" s="245">
        <f t="shared" si="44"/>
        <v>0</v>
      </c>
      <c r="F117" s="245">
        <v>0</v>
      </c>
      <c r="G117" s="55"/>
      <c r="H117" s="55">
        <v>0</v>
      </c>
      <c r="I117" s="55">
        <f t="shared" si="45"/>
        <v>0</v>
      </c>
      <c r="J117" s="55">
        <v>0</v>
      </c>
      <c r="K117" s="55"/>
      <c r="L117" s="55">
        <v>0</v>
      </c>
      <c r="M117" s="55">
        <f t="shared" si="46"/>
        <v>0</v>
      </c>
      <c r="N117" s="55">
        <v>0</v>
      </c>
      <c r="O117" s="789"/>
      <c r="P117" s="205">
        <f t="shared" si="40"/>
        <v>0</v>
      </c>
      <c r="Q117" s="205">
        <f t="shared" si="41"/>
        <v>0</v>
      </c>
      <c r="R117" s="205">
        <f t="shared" si="42"/>
        <v>0</v>
      </c>
      <c r="S117" s="205">
        <f t="shared" si="43"/>
        <v>0</v>
      </c>
      <c r="T117" s="205" t="e">
        <f>SUM(#REF!,#REF!,#REF!)</f>
        <v>#REF!</v>
      </c>
      <c r="U117" s="205" t="e">
        <f>SUM(#REF!,#REF!,#REF!)</f>
        <v>#REF!</v>
      </c>
      <c r="W117" s="50"/>
      <c r="X117" s="50"/>
      <c r="Z117" s="515"/>
      <c r="AC117" s="515">
        <f t="shared" si="53"/>
        <v>0</v>
      </c>
    </row>
    <row r="118" spans="1:29" s="53" customFormat="1" ht="15" x14ac:dyDescent="0.25">
      <c r="A118" s="54" t="s">
        <v>569</v>
      </c>
      <c r="B118" s="181" t="s">
        <v>151</v>
      </c>
      <c r="C118" s="245">
        <v>30030251</v>
      </c>
      <c r="D118" s="245">
        <v>30030251</v>
      </c>
      <c r="E118" s="245">
        <f t="shared" si="44"/>
        <v>0</v>
      </c>
      <c r="F118" s="245">
        <v>30030251</v>
      </c>
      <c r="G118" s="55"/>
      <c r="H118" s="55">
        <v>0</v>
      </c>
      <c r="I118" s="55">
        <f t="shared" si="45"/>
        <v>0</v>
      </c>
      <c r="J118" s="55">
        <v>0</v>
      </c>
      <c r="K118" s="55"/>
      <c r="L118" s="55">
        <v>0</v>
      </c>
      <c r="M118" s="55">
        <f t="shared" si="46"/>
        <v>0</v>
      </c>
      <c r="N118" s="55">
        <v>0</v>
      </c>
      <c r="O118" s="789"/>
      <c r="P118" s="205">
        <f t="shared" si="40"/>
        <v>30030251</v>
      </c>
      <c r="Q118" s="205">
        <f t="shared" si="41"/>
        <v>30030251</v>
      </c>
      <c r="R118" s="205">
        <f t="shared" si="42"/>
        <v>0</v>
      </c>
      <c r="S118" s="205">
        <f t="shared" si="43"/>
        <v>30030251</v>
      </c>
      <c r="T118" s="205" t="e">
        <f>SUM(#REF!,#REF!,#REF!)</f>
        <v>#REF!</v>
      </c>
      <c r="U118" s="205" t="e">
        <f>SUM(#REF!,#REF!,#REF!)</f>
        <v>#REF!</v>
      </c>
      <c r="W118" s="50"/>
      <c r="X118" s="50"/>
      <c r="Z118" s="515"/>
      <c r="AC118" s="515">
        <f t="shared" si="53"/>
        <v>90090753</v>
      </c>
    </row>
    <row r="119" spans="1:29" s="53" customFormat="1" ht="15" x14ac:dyDescent="0.25">
      <c r="A119" s="54" t="s">
        <v>570</v>
      </c>
      <c r="B119" s="534" t="s">
        <v>683</v>
      </c>
      <c r="C119" s="245">
        <v>749841252</v>
      </c>
      <c r="D119" s="245">
        <v>773262395</v>
      </c>
      <c r="E119" s="245">
        <f t="shared" si="44"/>
        <v>1158925</v>
      </c>
      <c r="F119" s="245">
        <v>774421320</v>
      </c>
      <c r="G119" s="55">
        <v>17349000</v>
      </c>
      <c r="H119" s="55">
        <v>18489416</v>
      </c>
      <c r="I119" s="55">
        <f t="shared" si="45"/>
        <v>191921</v>
      </c>
      <c r="J119" s="55">
        <v>18681337</v>
      </c>
      <c r="K119" s="55">
        <v>72582000</v>
      </c>
      <c r="L119" s="55">
        <v>72987652</v>
      </c>
      <c r="M119" s="55">
        <f t="shared" si="46"/>
        <v>80300</v>
      </c>
      <c r="N119" s="55">
        <v>73067952</v>
      </c>
      <c r="O119" s="789"/>
      <c r="P119" s="205">
        <f t="shared" si="40"/>
        <v>839772252</v>
      </c>
      <c r="Q119" s="205">
        <f t="shared" si="41"/>
        <v>864739463</v>
      </c>
      <c r="R119" s="205">
        <f t="shared" si="42"/>
        <v>1431146</v>
      </c>
      <c r="S119" s="205">
        <f t="shared" si="43"/>
        <v>866170609</v>
      </c>
      <c r="T119" s="205" t="e">
        <f>SUM(#REF!,#REF!,#REF!)</f>
        <v>#REF!</v>
      </c>
      <c r="U119" s="205" t="e">
        <f>SUM(#REF!,#REF!,#REF!)</f>
        <v>#REF!</v>
      </c>
      <c r="W119" s="50"/>
      <c r="X119" s="50"/>
      <c r="Z119" s="515"/>
      <c r="AC119" s="515">
        <f t="shared" si="53"/>
        <v>2425977566</v>
      </c>
    </row>
    <row r="120" spans="1:29" s="53" customFormat="1" ht="15" x14ac:dyDescent="0.25">
      <c r="A120" s="54" t="s">
        <v>571</v>
      </c>
      <c r="B120" s="181" t="s">
        <v>647</v>
      </c>
      <c r="C120" s="245"/>
      <c r="D120" s="245">
        <v>0</v>
      </c>
      <c r="E120" s="245">
        <f t="shared" si="44"/>
        <v>0</v>
      </c>
      <c r="F120" s="245">
        <v>0</v>
      </c>
      <c r="G120" s="55"/>
      <c r="H120" s="55">
        <v>0</v>
      </c>
      <c r="I120" s="55">
        <f t="shared" si="45"/>
        <v>0</v>
      </c>
      <c r="J120" s="55">
        <v>0</v>
      </c>
      <c r="K120" s="55"/>
      <c r="L120" s="55">
        <v>0</v>
      </c>
      <c r="M120" s="55">
        <f t="shared" si="46"/>
        <v>0</v>
      </c>
      <c r="N120" s="55">
        <v>0</v>
      </c>
      <c r="O120" s="789"/>
      <c r="P120" s="205">
        <f t="shared" si="40"/>
        <v>0</v>
      </c>
      <c r="Q120" s="205">
        <f t="shared" si="41"/>
        <v>0</v>
      </c>
      <c r="R120" s="205">
        <f t="shared" si="42"/>
        <v>0</v>
      </c>
      <c r="S120" s="205">
        <f t="shared" si="43"/>
        <v>0</v>
      </c>
      <c r="T120" s="205" t="e">
        <f>SUM(#REF!,#REF!,#REF!)</f>
        <v>#REF!</v>
      </c>
      <c r="U120" s="205" t="e">
        <f>SUM(#REF!,#REF!,#REF!)</f>
        <v>#REF!</v>
      </c>
      <c r="W120" s="50"/>
      <c r="X120" s="50"/>
      <c r="Z120" s="515"/>
      <c r="AC120" s="515">
        <f t="shared" si="53"/>
        <v>0</v>
      </c>
    </row>
    <row r="121" spans="1:29" s="56" customFormat="1" x14ac:dyDescent="0.25">
      <c r="A121" s="54" t="s">
        <v>572</v>
      </c>
      <c r="B121" s="181" t="s">
        <v>230</v>
      </c>
      <c r="C121" s="245"/>
      <c r="D121" s="245">
        <v>0</v>
      </c>
      <c r="E121" s="245">
        <f t="shared" si="44"/>
        <v>0</v>
      </c>
      <c r="F121" s="245">
        <v>0</v>
      </c>
      <c r="G121" s="55"/>
      <c r="H121" s="55">
        <v>0</v>
      </c>
      <c r="I121" s="55">
        <f t="shared" si="45"/>
        <v>0</v>
      </c>
      <c r="J121" s="55">
        <v>0</v>
      </c>
      <c r="K121" s="55"/>
      <c r="L121" s="55">
        <v>0</v>
      </c>
      <c r="M121" s="55">
        <f t="shared" si="46"/>
        <v>0</v>
      </c>
      <c r="N121" s="55">
        <v>0</v>
      </c>
      <c r="O121" s="789"/>
      <c r="P121" s="205">
        <f t="shared" si="40"/>
        <v>0</v>
      </c>
      <c r="Q121" s="205">
        <f t="shared" si="41"/>
        <v>0</v>
      </c>
      <c r="R121" s="205">
        <f t="shared" si="42"/>
        <v>0</v>
      </c>
      <c r="S121" s="205">
        <f t="shared" si="43"/>
        <v>0</v>
      </c>
      <c r="T121" s="205" t="e">
        <f>SUM(#REF!,#REF!,#REF!)</f>
        <v>#REF!</v>
      </c>
      <c r="U121" s="205" t="e">
        <f>SUM(#REF!,#REF!,#REF!)</f>
        <v>#REF!</v>
      </c>
      <c r="W121" s="50"/>
      <c r="X121" s="50"/>
      <c r="Z121" s="515"/>
      <c r="AC121" s="515">
        <f t="shared" si="53"/>
        <v>0</v>
      </c>
    </row>
    <row r="122" spans="1:29" s="56" customFormat="1" ht="13.5" thickBot="1" x14ac:dyDescent="0.3">
      <c r="A122" s="54" t="s">
        <v>684</v>
      </c>
      <c r="B122" s="270" t="s">
        <v>662</v>
      </c>
      <c r="C122" s="245"/>
      <c r="D122" s="245">
        <v>0</v>
      </c>
      <c r="E122" s="245">
        <f t="shared" si="44"/>
        <v>0</v>
      </c>
      <c r="F122" s="245">
        <v>0</v>
      </c>
      <c r="G122" s="55"/>
      <c r="H122" s="55">
        <v>0</v>
      </c>
      <c r="I122" s="55">
        <f t="shared" si="45"/>
        <v>0</v>
      </c>
      <c r="J122" s="55">
        <v>0</v>
      </c>
      <c r="K122" s="55"/>
      <c r="L122" s="55">
        <v>0</v>
      </c>
      <c r="M122" s="55">
        <f t="shared" si="46"/>
        <v>0</v>
      </c>
      <c r="N122" s="55">
        <v>0</v>
      </c>
      <c r="O122" s="789"/>
      <c r="P122" s="205">
        <f t="shared" si="40"/>
        <v>0</v>
      </c>
      <c r="Q122" s="205">
        <f t="shared" si="41"/>
        <v>0</v>
      </c>
      <c r="R122" s="205">
        <f t="shared" si="42"/>
        <v>0</v>
      </c>
      <c r="S122" s="205">
        <f t="shared" si="43"/>
        <v>0</v>
      </c>
      <c r="T122" s="205" t="e">
        <f>SUM(#REF!,#REF!,#REF!)</f>
        <v>#REF!</v>
      </c>
      <c r="U122" s="205" t="e">
        <f>SUM(#REF!,#REF!,#REF!)</f>
        <v>#REF!</v>
      </c>
      <c r="W122" s="50"/>
      <c r="X122" s="50"/>
      <c r="Z122" s="515"/>
      <c r="AC122" s="515">
        <f t="shared" si="53"/>
        <v>0</v>
      </c>
    </row>
    <row r="123" spans="1:29" s="56" customFormat="1" ht="13.5" thickBot="1" x14ac:dyDescent="0.3">
      <c r="A123" s="51" t="s">
        <v>83</v>
      </c>
      <c r="B123" s="183" t="s">
        <v>681</v>
      </c>
      <c r="C123" s="276">
        <f>+C124+C125+C126+C128</f>
        <v>0</v>
      </c>
      <c r="D123" s="276">
        <v>0</v>
      </c>
      <c r="E123" s="276">
        <f t="shared" ref="E123:M123" si="58">+E124+E125+E126+E128</f>
        <v>0</v>
      </c>
      <c r="F123" s="276">
        <v>0</v>
      </c>
      <c r="G123" s="276">
        <f t="shared" si="58"/>
        <v>0</v>
      </c>
      <c r="H123" s="276">
        <v>0</v>
      </c>
      <c r="I123" s="276">
        <f t="shared" si="58"/>
        <v>0</v>
      </c>
      <c r="J123" s="276">
        <v>0</v>
      </c>
      <c r="K123" s="276">
        <f t="shared" si="58"/>
        <v>0</v>
      </c>
      <c r="L123" s="276">
        <v>0</v>
      </c>
      <c r="M123" s="276">
        <f t="shared" si="58"/>
        <v>0</v>
      </c>
      <c r="N123" s="276">
        <v>0</v>
      </c>
      <c r="O123" s="798"/>
      <c r="P123" s="205">
        <f t="shared" si="40"/>
        <v>0</v>
      </c>
      <c r="Q123" s="205">
        <f t="shared" si="41"/>
        <v>0</v>
      </c>
      <c r="R123" s="205">
        <f t="shared" si="42"/>
        <v>0</v>
      </c>
      <c r="S123" s="205">
        <f t="shared" si="43"/>
        <v>0</v>
      </c>
      <c r="T123" s="205" t="e">
        <f>SUM(#REF!,#REF!,#REF!)</f>
        <v>#REF!</v>
      </c>
      <c r="U123" s="205" t="e">
        <f>SUM(#REF!,#REF!,#REF!)</f>
        <v>#REF!</v>
      </c>
      <c r="W123" s="50"/>
      <c r="X123" s="50"/>
      <c r="Z123" s="515"/>
      <c r="AC123" s="515">
        <f t="shared" si="53"/>
        <v>0</v>
      </c>
    </row>
    <row r="124" spans="1:29" s="56" customFormat="1" x14ac:dyDescent="0.25">
      <c r="A124" s="54" t="s">
        <v>580</v>
      </c>
      <c r="B124" s="181" t="s">
        <v>648</v>
      </c>
      <c r="C124" s="245"/>
      <c r="D124" s="245">
        <v>0</v>
      </c>
      <c r="E124" s="245">
        <f t="shared" si="44"/>
        <v>0</v>
      </c>
      <c r="F124" s="245">
        <v>0</v>
      </c>
      <c r="G124" s="55"/>
      <c r="H124" s="55">
        <v>0</v>
      </c>
      <c r="I124" s="55">
        <f t="shared" si="45"/>
        <v>0</v>
      </c>
      <c r="J124" s="55">
        <v>0</v>
      </c>
      <c r="K124" s="55"/>
      <c r="L124" s="55">
        <v>0</v>
      </c>
      <c r="M124" s="55">
        <f t="shared" si="46"/>
        <v>0</v>
      </c>
      <c r="N124" s="55">
        <v>0</v>
      </c>
      <c r="O124" s="789"/>
      <c r="P124" s="205">
        <f t="shared" si="40"/>
        <v>0</v>
      </c>
      <c r="Q124" s="205">
        <f t="shared" si="41"/>
        <v>0</v>
      </c>
      <c r="R124" s="205">
        <f t="shared" si="42"/>
        <v>0</v>
      </c>
      <c r="S124" s="205">
        <f t="shared" si="43"/>
        <v>0</v>
      </c>
      <c r="T124" s="205" t="e">
        <f>SUM(#REF!,#REF!,#REF!)</f>
        <v>#REF!</v>
      </c>
      <c r="U124" s="205" t="e">
        <f>SUM(#REF!,#REF!,#REF!)</f>
        <v>#REF!</v>
      </c>
      <c r="W124" s="50"/>
      <c r="X124" s="50"/>
      <c r="Z124" s="515"/>
      <c r="AC124" s="515">
        <f t="shared" si="53"/>
        <v>0</v>
      </c>
    </row>
    <row r="125" spans="1:29" s="56" customFormat="1" x14ac:dyDescent="0.25">
      <c r="A125" s="54" t="s">
        <v>581</v>
      </c>
      <c r="B125" s="181" t="s">
        <v>649</v>
      </c>
      <c r="C125" s="245"/>
      <c r="D125" s="245">
        <v>0</v>
      </c>
      <c r="E125" s="245">
        <f t="shared" si="44"/>
        <v>0</v>
      </c>
      <c r="F125" s="245">
        <v>0</v>
      </c>
      <c r="G125" s="55"/>
      <c r="H125" s="55">
        <v>0</v>
      </c>
      <c r="I125" s="55">
        <f t="shared" si="45"/>
        <v>0</v>
      </c>
      <c r="J125" s="55">
        <v>0</v>
      </c>
      <c r="K125" s="55"/>
      <c r="L125" s="55">
        <v>0</v>
      </c>
      <c r="M125" s="55">
        <f t="shared" si="46"/>
        <v>0</v>
      </c>
      <c r="N125" s="55">
        <v>0</v>
      </c>
      <c r="O125" s="789"/>
      <c r="P125" s="205">
        <f t="shared" si="40"/>
        <v>0</v>
      </c>
      <c r="Q125" s="205">
        <f t="shared" si="41"/>
        <v>0</v>
      </c>
      <c r="R125" s="205">
        <f t="shared" si="42"/>
        <v>0</v>
      </c>
      <c r="S125" s="205">
        <f t="shared" si="43"/>
        <v>0</v>
      </c>
      <c r="T125" s="205" t="e">
        <f>SUM(#REF!,#REF!,#REF!)</f>
        <v>#REF!</v>
      </c>
      <c r="U125" s="205" t="e">
        <f>SUM(#REF!,#REF!,#REF!)</f>
        <v>#REF!</v>
      </c>
      <c r="W125" s="50"/>
      <c r="X125" s="50"/>
      <c r="Z125" s="515"/>
      <c r="AC125" s="515">
        <f t="shared" si="53"/>
        <v>0</v>
      </c>
    </row>
    <row r="126" spans="1:29" s="56" customFormat="1" x14ac:dyDescent="0.25">
      <c r="A126" s="54" t="s">
        <v>582</v>
      </c>
      <c r="B126" s="181" t="s">
        <v>650</v>
      </c>
      <c r="C126" s="245"/>
      <c r="D126" s="245">
        <v>0</v>
      </c>
      <c r="E126" s="245">
        <f t="shared" si="44"/>
        <v>0</v>
      </c>
      <c r="F126" s="245">
        <v>0</v>
      </c>
      <c r="G126" s="55"/>
      <c r="H126" s="55">
        <v>0</v>
      </c>
      <c r="I126" s="55">
        <f t="shared" si="45"/>
        <v>0</v>
      </c>
      <c r="J126" s="55">
        <v>0</v>
      </c>
      <c r="K126" s="55"/>
      <c r="L126" s="55">
        <v>0</v>
      </c>
      <c r="M126" s="55">
        <f t="shared" si="46"/>
        <v>0</v>
      </c>
      <c r="N126" s="55">
        <v>0</v>
      </c>
      <c r="O126" s="789"/>
      <c r="P126" s="205">
        <f t="shared" si="40"/>
        <v>0</v>
      </c>
      <c r="Q126" s="205">
        <f t="shared" si="41"/>
        <v>0</v>
      </c>
      <c r="R126" s="205">
        <f t="shared" si="42"/>
        <v>0</v>
      </c>
      <c r="S126" s="205">
        <f t="shared" si="43"/>
        <v>0</v>
      </c>
      <c r="T126" s="205" t="e">
        <f>SUM(#REF!,#REF!,#REF!)</f>
        <v>#REF!</v>
      </c>
      <c r="U126" s="205" t="e">
        <f>SUM(#REF!,#REF!,#REF!)</f>
        <v>#REF!</v>
      </c>
      <c r="W126" s="50"/>
      <c r="X126" s="50"/>
      <c r="Z126" s="515"/>
      <c r="AC126" s="515">
        <f t="shared" si="53"/>
        <v>0</v>
      </c>
    </row>
    <row r="127" spans="1:29" s="56" customFormat="1" x14ac:dyDescent="0.25">
      <c r="A127" s="54" t="s">
        <v>583</v>
      </c>
      <c r="B127" s="181" t="s">
        <v>651</v>
      </c>
      <c r="C127" s="245"/>
      <c r="D127" s="245">
        <v>0</v>
      </c>
      <c r="E127" s="245">
        <f t="shared" si="44"/>
        <v>0</v>
      </c>
      <c r="F127" s="245">
        <v>0</v>
      </c>
      <c r="G127" s="55"/>
      <c r="H127" s="55">
        <v>0</v>
      </c>
      <c r="I127" s="55">
        <f t="shared" si="45"/>
        <v>0</v>
      </c>
      <c r="J127" s="55">
        <v>0</v>
      </c>
      <c r="K127" s="55"/>
      <c r="L127" s="55">
        <v>0</v>
      </c>
      <c r="M127" s="55">
        <f t="shared" si="46"/>
        <v>0</v>
      </c>
      <c r="N127" s="55">
        <v>0</v>
      </c>
      <c r="O127" s="789"/>
      <c r="P127" s="205">
        <f t="shared" si="40"/>
        <v>0</v>
      </c>
      <c r="Q127" s="205">
        <f t="shared" si="41"/>
        <v>0</v>
      </c>
      <c r="R127" s="205">
        <f t="shared" si="42"/>
        <v>0</v>
      </c>
      <c r="S127" s="205">
        <f t="shared" si="43"/>
        <v>0</v>
      </c>
      <c r="T127" s="205" t="e">
        <f>SUM(#REF!,#REF!,#REF!)</f>
        <v>#REF!</v>
      </c>
      <c r="U127" s="205" t="e">
        <f>SUM(#REF!,#REF!,#REF!)</f>
        <v>#REF!</v>
      </c>
      <c r="W127" s="50"/>
      <c r="X127" s="50"/>
      <c r="Z127" s="515"/>
      <c r="AC127" s="515">
        <f t="shared" si="53"/>
        <v>0</v>
      </c>
    </row>
    <row r="128" spans="1:29" s="53" customFormat="1" ht="15.75" thickBot="1" x14ac:dyDescent="0.3">
      <c r="A128" s="54" t="s">
        <v>584</v>
      </c>
      <c r="B128" s="181" t="s">
        <v>652</v>
      </c>
      <c r="C128" s="245"/>
      <c r="D128" s="245">
        <v>0</v>
      </c>
      <c r="E128" s="245">
        <f t="shared" si="44"/>
        <v>0</v>
      </c>
      <c r="F128" s="245">
        <v>0</v>
      </c>
      <c r="G128" s="55"/>
      <c r="H128" s="55">
        <v>0</v>
      </c>
      <c r="I128" s="55">
        <f t="shared" si="45"/>
        <v>0</v>
      </c>
      <c r="J128" s="55">
        <v>0</v>
      </c>
      <c r="K128" s="55"/>
      <c r="L128" s="55">
        <v>0</v>
      </c>
      <c r="M128" s="55">
        <f t="shared" si="46"/>
        <v>0</v>
      </c>
      <c r="N128" s="55">
        <v>0</v>
      </c>
      <c r="O128" s="789"/>
      <c r="P128" s="205">
        <f t="shared" si="40"/>
        <v>0</v>
      </c>
      <c r="Q128" s="205">
        <f t="shared" si="41"/>
        <v>0</v>
      </c>
      <c r="R128" s="205">
        <f t="shared" si="42"/>
        <v>0</v>
      </c>
      <c r="S128" s="205">
        <f t="shared" si="43"/>
        <v>0</v>
      </c>
      <c r="T128" s="205" t="e">
        <f>SUM(#REF!,#REF!,#REF!)</f>
        <v>#REF!</v>
      </c>
      <c r="U128" s="205" t="e">
        <f>SUM(#REF!,#REF!,#REF!)</f>
        <v>#REF!</v>
      </c>
      <c r="W128" s="50"/>
      <c r="X128" s="50"/>
      <c r="Z128" s="515"/>
      <c r="AC128" s="515">
        <f t="shared" si="53"/>
        <v>0</v>
      </c>
    </row>
    <row r="129" spans="1:29" s="53" customFormat="1" ht="15.75" thickBot="1" x14ac:dyDescent="0.3">
      <c r="A129" s="51" t="s">
        <v>85</v>
      </c>
      <c r="B129" s="183" t="s">
        <v>153</v>
      </c>
      <c r="C129" s="277">
        <f t="shared" ref="C129" si="59">SUM(C123,C116,C109,C105)</f>
        <v>779871503</v>
      </c>
      <c r="D129" s="277">
        <f t="shared" ref="D129:H129" si="60">SUM(D123,D116,D109,D105)</f>
        <v>803292646</v>
      </c>
      <c r="E129" s="277">
        <f t="shared" si="60"/>
        <v>1158925</v>
      </c>
      <c r="F129" s="277">
        <f t="shared" si="60"/>
        <v>804451571</v>
      </c>
      <c r="G129" s="277">
        <f t="shared" si="60"/>
        <v>27994000</v>
      </c>
      <c r="H129" s="277">
        <f t="shared" si="60"/>
        <v>29134416</v>
      </c>
      <c r="I129" s="277">
        <f t="shared" ref="I129:N129" si="61">SUM(I123,I116,I109,I105)</f>
        <v>191921</v>
      </c>
      <c r="J129" s="277">
        <f t="shared" si="61"/>
        <v>29326337</v>
      </c>
      <c r="K129" s="277">
        <f t="shared" si="61"/>
        <v>72582000</v>
      </c>
      <c r="L129" s="277">
        <f t="shared" si="61"/>
        <v>72987652</v>
      </c>
      <c r="M129" s="277">
        <f t="shared" si="61"/>
        <v>80300</v>
      </c>
      <c r="N129" s="277">
        <f t="shared" si="61"/>
        <v>73067952</v>
      </c>
      <c r="O129" s="799"/>
      <c r="P129" s="205">
        <f t="shared" si="40"/>
        <v>880447503</v>
      </c>
      <c r="Q129" s="205">
        <f t="shared" si="41"/>
        <v>905414714</v>
      </c>
      <c r="R129" s="205">
        <f t="shared" si="42"/>
        <v>1431146</v>
      </c>
      <c r="S129" s="205">
        <f t="shared" si="43"/>
        <v>906845860</v>
      </c>
      <c r="T129" s="205" t="e">
        <f>SUM(#REF!,#REF!,#REF!)</f>
        <v>#REF!</v>
      </c>
      <c r="U129" s="205" t="e">
        <f>SUM(#REF!,#REF!,#REF!)</f>
        <v>#REF!</v>
      </c>
      <c r="W129" s="50"/>
      <c r="X129" s="50"/>
      <c r="Z129" s="515"/>
      <c r="AC129" s="515">
        <f>SUM(C129:K129)</f>
        <v>2548003319</v>
      </c>
    </row>
    <row r="130" spans="1:29" ht="13.5" thickBot="1" x14ac:dyDescent="0.3">
      <c r="A130" s="19" t="s">
        <v>29</v>
      </c>
      <c r="B130" s="272" t="s">
        <v>284</v>
      </c>
      <c r="C130" s="195">
        <f t="shared" ref="C130" si="62">SUM(C129,C104)</f>
        <v>1344082960</v>
      </c>
      <c r="D130" s="195">
        <f t="shared" ref="D130:H130" si="63">SUM(D129,D104)</f>
        <v>1432393713</v>
      </c>
      <c r="E130" s="195">
        <f t="shared" si="63"/>
        <v>67575891</v>
      </c>
      <c r="F130" s="195">
        <f t="shared" si="63"/>
        <v>1499969604</v>
      </c>
      <c r="G130" s="195">
        <f t="shared" si="63"/>
        <v>3887367715</v>
      </c>
      <c r="H130" s="195">
        <f t="shared" si="63"/>
        <v>4121361293</v>
      </c>
      <c r="I130" s="195">
        <f t="shared" ref="I130:N130" si="64">SUM(I129,I104)</f>
        <v>-10197696</v>
      </c>
      <c r="J130" s="195">
        <f t="shared" si="64"/>
        <v>4111163597</v>
      </c>
      <c r="K130" s="195">
        <f t="shared" si="64"/>
        <v>72582000</v>
      </c>
      <c r="L130" s="195">
        <f t="shared" si="64"/>
        <v>72987652</v>
      </c>
      <c r="M130" s="195">
        <f t="shared" si="64"/>
        <v>80300</v>
      </c>
      <c r="N130" s="195">
        <f t="shared" si="64"/>
        <v>73067952</v>
      </c>
      <c r="O130" s="36"/>
      <c r="P130" s="205">
        <f t="shared" si="40"/>
        <v>5304032675</v>
      </c>
      <c r="Q130" s="205">
        <f t="shared" si="41"/>
        <v>5626742658</v>
      </c>
      <c r="R130" s="205">
        <f t="shared" si="42"/>
        <v>57458495</v>
      </c>
      <c r="S130" s="205">
        <f t="shared" si="43"/>
        <v>5684201153</v>
      </c>
      <c r="T130" s="205" t="e">
        <f>SUM(#REF!,#REF!,#REF!)</f>
        <v>#REF!</v>
      </c>
      <c r="U130" s="205" t="e">
        <f>SUM(#REF!,#REF!,#REF!)</f>
        <v>#REF!</v>
      </c>
      <c r="W130" s="50"/>
      <c r="X130" s="50"/>
      <c r="Z130" s="515"/>
      <c r="AC130" s="515">
        <f t="shared" si="53"/>
        <v>16526299077</v>
      </c>
    </row>
    <row r="131" spans="1:29" ht="13.5" thickBot="1" x14ac:dyDescent="0.3">
      <c r="C131" s="45"/>
      <c r="D131" s="45"/>
      <c r="E131" s="45"/>
      <c r="F131" s="45"/>
      <c r="G131" s="45"/>
      <c r="H131" s="45"/>
      <c r="I131" s="45">
        <f t="shared" si="45"/>
        <v>0</v>
      </c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</row>
    <row r="132" spans="1:29" ht="13.5" thickBot="1" x14ac:dyDescent="0.3">
      <c r="A132" s="46" t="s">
        <v>276</v>
      </c>
      <c r="B132" s="47"/>
      <c r="C132" s="468">
        <v>42.98</v>
      </c>
      <c r="D132" s="468">
        <f>SUM(A132:C132)</f>
        <v>42.98</v>
      </c>
      <c r="E132" s="468"/>
      <c r="F132" s="468">
        <f>SUM(D132:E132)</f>
        <v>42.98</v>
      </c>
      <c r="G132" s="468">
        <v>1.27</v>
      </c>
      <c r="H132" s="468">
        <f>SUM(G132:G132)</f>
        <v>1.27</v>
      </c>
      <c r="I132" s="468"/>
      <c r="J132" s="468">
        <f>SUM(H132:I132)</f>
        <v>1.27</v>
      </c>
      <c r="K132" s="468">
        <v>0</v>
      </c>
      <c r="L132" s="468">
        <v>0</v>
      </c>
      <c r="M132" s="468"/>
      <c r="N132" s="468">
        <v>0</v>
      </c>
      <c r="O132" s="790"/>
      <c r="P132" s="790"/>
      <c r="Q132" s="790"/>
      <c r="R132" s="790"/>
      <c r="S132" s="790"/>
      <c r="T132" s="790"/>
    </row>
    <row r="133" spans="1:29" ht="13.5" thickBot="1" x14ac:dyDescent="0.3">
      <c r="A133" s="46" t="s">
        <v>277</v>
      </c>
      <c r="B133" s="47"/>
      <c r="C133" s="468">
        <v>30</v>
      </c>
      <c r="D133" s="468">
        <v>30</v>
      </c>
      <c r="E133" s="468"/>
      <c r="F133" s="468">
        <v>30</v>
      </c>
      <c r="G133" s="468"/>
      <c r="H133" s="468"/>
      <c r="I133" s="468"/>
      <c r="J133" s="468"/>
      <c r="K133" s="468"/>
      <c r="L133" s="468"/>
      <c r="M133" s="468"/>
      <c r="N133" s="468"/>
      <c r="O133" s="790"/>
      <c r="P133" s="801">
        <f>P130-P119</f>
        <v>4464260423</v>
      </c>
      <c r="Q133" s="801">
        <f t="shared" ref="Q133:U133" si="65">Q130-Q119</f>
        <v>4762003195</v>
      </c>
      <c r="R133" s="801">
        <f t="shared" si="65"/>
        <v>56027349</v>
      </c>
      <c r="S133" s="801">
        <f t="shared" si="65"/>
        <v>4818030544</v>
      </c>
      <c r="T133" s="801" t="e">
        <f t="shared" si="65"/>
        <v>#REF!</v>
      </c>
      <c r="U133" s="801" t="e">
        <f t="shared" si="65"/>
        <v>#REF!</v>
      </c>
    </row>
    <row r="135" spans="1:29" x14ac:dyDescent="0.25">
      <c r="C135" s="50">
        <f t="shared" ref="C135:H135" si="66">C130-C84</f>
        <v>0</v>
      </c>
      <c r="D135" s="50">
        <f t="shared" si="66"/>
        <v>0</v>
      </c>
      <c r="E135" s="50">
        <f t="shared" ref="E135:F135" si="67">E130-E84</f>
        <v>0</v>
      </c>
      <c r="F135" s="50">
        <f t="shared" si="67"/>
        <v>0</v>
      </c>
      <c r="G135" s="50">
        <f t="shared" si="66"/>
        <v>0</v>
      </c>
      <c r="H135" s="50">
        <f t="shared" si="66"/>
        <v>0</v>
      </c>
      <c r="I135" s="50">
        <f>I130-I84</f>
        <v>0</v>
      </c>
      <c r="J135" s="50">
        <f t="shared" ref="J135" si="68">J130-J84</f>
        <v>0</v>
      </c>
      <c r="K135" s="50">
        <f>K130-K84</f>
        <v>0</v>
      </c>
      <c r="L135" s="50">
        <f>L130-L84</f>
        <v>0</v>
      </c>
      <c r="M135" s="50">
        <f t="shared" ref="M135" si="69">M130-M84</f>
        <v>0</v>
      </c>
      <c r="N135" s="50">
        <f>N130-N84</f>
        <v>0</v>
      </c>
      <c r="O135" s="50"/>
      <c r="P135" s="50"/>
      <c r="Q135" s="50"/>
      <c r="R135" s="50"/>
      <c r="S135" s="50"/>
      <c r="T135" s="50"/>
    </row>
    <row r="136" spans="1:29" x14ac:dyDescent="0.25">
      <c r="C136" s="50">
        <f t="shared" ref="C136:M136" si="70">C84-C130</f>
        <v>0</v>
      </c>
      <c r="D136" s="50">
        <f t="shared" si="70"/>
        <v>0</v>
      </c>
      <c r="E136" s="50">
        <f t="shared" ref="E136:F136" si="71">E84-E130</f>
        <v>0</v>
      </c>
      <c r="F136" s="50">
        <f t="shared" si="71"/>
        <v>0</v>
      </c>
      <c r="G136" s="50">
        <f t="shared" si="70"/>
        <v>0</v>
      </c>
      <c r="H136" s="50">
        <f t="shared" si="70"/>
        <v>0</v>
      </c>
      <c r="I136" s="50">
        <f t="shared" si="70"/>
        <v>0</v>
      </c>
      <c r="J136" s="50">
        <f t="shared" ref="J136" si="72">J84-J130</f>
        <v>0</v>
      </c>
      <c r="K136" s="50">
        <f t="shared" si="70"/>
        <v>0</v>
      </c>
      <c r="L136" s="50">
        <f t="shared" ref="L136:N136" si="73">L84-L130</f>
        <v>0</v>
      </c>
      <c r="M136" s="50">
        <f t="shared" si="70"/>
        <v>0</v>
      </c>
      <c r="N136" s="50">
        <f t="shared" si="73"/>
        <v>0</v>
      </c>
      <c r="O136" s="50"/>
      <c r="P136" s="50"/>
      <c r="Q136" s="50"/>
      <c r="R136" s="50"/>
      <c r="S136" s="50"/>
      <c r="T136" s="50"/>
    </row>
  </sheetData>
  <sheetProtection formatCells="0"/>
  <mergeCells count="2">
    <mergeCell ref="C1:N1"/>
    <mergeCell ref="C3:K3"/>
  </mergeCells>
  <phoneticPr fontId="30" type="noConversion"/>
  <printOptions horizontalCentered="1"/>
  <pageMargins left="0.23622047244094491" right="0.23622047244094491" top="1.1417322834645669" bottom="0.35433070866141736" header="0.31496062992125984" footer="0.19685039370078741"/>
  <pageSetup paperSize="9" scale="84" orientation="portrait" verticalDpi="300" r:id="rId1"/>
  <headerFooter alignWithMargins="0">
    <oddHeader>&amp;C&amp;"-,Félkövér"&amp;14Bonyhád Város Önkormányzata bevételei és kiadásai
 előirányzat csoport és kiemelt előirányzat szerinti bontásban&amp;R5. melléklet
Forintban</oddHeader>
  </headerFooter>
  <rowBreaks count="2" manualBreakCount="2">
    <brk id="54" max="19" man="1"/>
    <brk id="85" max="19" man="1"/>
  </rowBreaks>
  <colBreaks count="2" manualBreakCount="2">
    <brk id="6" max="132" man="1"/>
    <brk id="10" max="132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1"/>
  <sheetViews>
    <sheetView topLeftCell="A28" workbookViewId="0">
      <selection activeCell="I60" sqref="I60"/>
    </sheetView>
  </sheetViews>
  <sheetFormatPr defaultColWidth="9.140625" defaultRowHeight="18.75" x14ac:dyDescent="0.3"/>
  <cols>
    <col min="1" max="1" width="4.85546875" style="563" customWidth="1"/>
    <col min="2" max="2" width="5" style="563" customWidth="1"/>
    <col min="3" max="3" width="61.28515625" style="563" customWidth="1"/>
    <col min="4" max="5" width="16.140625" style="563" hidden="1" customWidth="1"/>
    <col min="6" max="8" width="18.42578125" style="563" hidden="1" customWidth="1"/>
    <col min="9" max="9" width="18.42578125" style="563" customWidth="1"/>
    <col min="10" max="11" width="18.42578125" style="563" hidden="1" customWidth="1"/>
    <col min="12" max="12" width="16.28515625" style="563" bestFit="1" customWidth="1"/>
    <col min="13" max="16384" width="9.140625" style="563"/>
  </cols>
  <sheetData>
    <row r="1" spans="1:11" x14ac:dyDescent="0.3">
      <c r="K1" s="563" t="s">
        <v>1330</v>
      </c>
    </row>
    <row r="2" spans="1:11" x14ac:dyDescent="0.3">
      <c r="A2" s="858" t="s">
        <v>734</v>
      </c>
      <c r="B2" s="858"/>
      <c r="C2" s="858"/>
      <c r="D2" s="858"/>
      <c r="E2" s="858"/>
      <c r="F2" s="858"/>
      <c r="G2" s="562"/>
      <c r="H2" s="562"/>
      <c r="I2" s="562"/>
      <c r="J2" s="562"/>
      <c r="K2" s="562"/>
    </row>
    <row r="3" spans="1:11" x14ac:dyDescent="0.3">
      <c r="C3" s="562"/>
    </row>
    <row r="4" spans="1:11" s="565" customFormat="1" ht="63" x14ac:dyDescent="0.25">
      <c r="A4" s="564" t="s">
        <v>735</v>
      </c>
      <c r="D4" s="566" t="s">
        <v>736</v>
      </c>
      <c r="E4" s="566" t="s">
        <v>285</v>
      </c>
      <c r="F4" s="780" t="s">
        <v>1332</v>
      </c>
      <c r="G4" s="780" t="s">
        <v>1379</v>
      </c>
      <c r="H4" s="780" t="s">
        <v>724</v>
      </c>
      <c r="I4" s="780" t="s">
        <v>725</v>
      </c>
      <c r="J4" s="780" t="s">
        <v>1334</v>
      </c>
      <c r="K4" s="780" t="s">
        <v>725</v>
      </c>
    </row>
    <row r="5" spans="1:11" s="565" customFormat="1" ht="15.75" x14ac:dyDescent="0.25">
      <c r="D5" s="567"/>
      <c r="E5" s="567"/>
      <c r="F5" s="567"/>
      <c r="G5" s="567"/>
      <c r="H5" s="567"/>
      <c r="I5" s="567"/>
      <c r="J5" s="567"/>
      <c r="K5" s="567"/>
    </row>
    <row r="6" spans="1:11" s="565" customFormat="1" ht="15.75" x14ac:dyDescent="0.25">
      <c r="B6" s="568" t="s">
        <v>737</v>
      </c>
      <c r="C6" s="569"/>
      <c r="D6" s="567"/>
      <c r="E6" s="567"/>
      <c r="F6" s="567"/>
      <c r="G6" s="567"/>
      <c r="H6" s="567"/>
      <c r="I6" s="567"/>
      <c r="J6" s="567"/>
      <c r="K6" s="567"/>
    </row>
    <row r="7" spans="1:11" s="565" customFormat="1" ht="31.5" x14ac:dyDescent="0.25">
      <c r="C7" s="570" t="s">
        <v>738</v>
      </c>
      <c r="D7" s="571">
        <v>276000</v>
      </c>
      <c r="E7" s="571">
        <v>74000</v>
      </c>
      <c r="F7" s="572">
        <f>SUM(D7:E7)</f>
        <v>350000</v>
      </c>
      <c r="G7" s="572">
        <v>310000</v>
      </c>
      <c r="H7" s="572"/>
      <c r="I7" s="572">
        <v>310000</v>
      </c>
      <c r="J7" s="572">
        <f>K7-I7</f>
        <v>0</v>
      </c>
      <c r="K7" s="572">
        <v>310000</v>
      </c>
    </row>
    <row r="8" spans="1:11" s="565" customFormat="1" ht="15.75" x14ac:dyDescent="0.25">
      <c r="C8" s="569" t="s">
        <v>739</v>
      </c>
      <c r="D8" s="571">
        <v>953000</v>
      </c>
      <c r="E8" s="571">
        <v>257000</v>
      </c>
      <c r="F8" s="572">
        <f t="shared" ref="F8:F12" si="0">SUM(D8:E8)</f>
        <v>1210000</v>
      </c>
      <c r="G8" s="572">
        <v>1493000</v>
      </c>
      <c r="H8" s="572"/>
      <c r="I8" s="572">
        <v>1493000</v>
      </c>
      <c r="J8" s="572">
        <f t="shared" ref="J8:J12" si="1">K8-I8</f>
        <v>0</v>
      </c>
      <c r="K8" s="572">
        <v>1493000</v>
      </c>
    </row>
    <row r="9" spans="1:11" s="565" customFormat="1" ht="15.75" x14ac:dyDescent="0.25">
      <c r="C9" s="569" t="s">
        <v>740</v>
      </c>
      <c r="D9" s="571">
        <v>638000</v>
      </c>
      <c r="E9" s="571">
        <v>172000</v>
      </c>
      <c r="F9" s="572">
        <f t="shared" si="0"/>
        <v>810000</v>
      </c>
      <c r="G9" s="572">
        <v>801000</v>
      </c>
      <c r="H9" s="572"/>
      <c r="I9" s="572">
        <v>801000</v>
      </c>
      <c r="J9" s="572">
        <f t="shared" si="1"/>
        <v>0</v>
      </c>
      <c r="K9" s="572">
        <v>801000</v>
      </c>
    </row>
    <row r="10" spans="1:11" s="565" customFormat="1" ht="15.75" x14ac:dyDescent="0.25">
      <c r="C10" s="569" t="s">
        <v>741</v>
      </c>
      <c r="D10" s="571">
        <v>591000</v>
      </c>
      <c r="E10" s="571">
        <v>159000</v>
      </c>
      <c r="F10" s="572">
        <f t="shared" si="0"/>
        <v>750000</v>
      </c>
      <c r="G10" s="572">
        <v>0</v>
      </c>
      <c r="H10" s="572"/>
      <c r="I10" s="572">
        <v>0</v>
      </c>
      <c r="J10" s="572">
        <f t="shared" si="1"/>
        <v>0</v>
      </c>
      <c r="K10" s="572">
        <v>0</v>
      </c>
    </row>
    <row r="11" spans="1:11" s="565" customFormat="1" ht="15.75" x14ac:dyDescent="0.25">
      <c r="C11" s="569" t="s">
        <v>742</v>
      </c>
      <c r="D11" s="571">
        <v>614000</v>
      </c>
      <c r="E11" s="571">
        <v>166000</v>
      </c>
      <c r="F11" s="572">
        <f t="shared" si="0"/>
        <v>780000</v>
      </c>
      <c r="G11" s="572">
        <v>508000</v>
      </c>
      <c r="H11" s="572"/>
      <c r="I11" s="572">
        <v>508000</v>
      </c>
      <c r="J11" s="572">
        <f t="shared" si="1"/>
        <v>0</v>
      </c>
      <c r="K11" s="572">
        <v>508000</v>
      </c>
    </row>
    <row r="12" spans="1:11" s="565" customFormat="1" ht="15.75" x14ac:dyDescent="0.25">
      <c r="C12" s="569" t="s">
        <v>743</v>
      </c>
      <c r="D12" s="571">
        <v>394000</v>
      </c>
      <c r="E12" s="571">
        <v>106000</v>
      </c>
      <c r="F12" s="572">
        <f t="shared" si="0"/>
        <v>500000</v>
      </c>
      <c r="G12" s="572">
        <v>458000</v>
      </c>
      <c r="H12" s="572"/>
      <c r="I12" s="572">
        <v>458000</v>
      </c>
      <c r="J12" s="572">
        <f t="shared" si="1"/>
        <v>0</v>
      </c>
      <c r="K12" s="572">
        <v>458000</v>
      </c>
    </row>
    <row r="13" spans="1:11" s="565" customFormat="1" ht="15.75" x14ac:dyDescent="0.25">
      <c r="C13" s="568" t="s">
        <v>744</v>
      </c>
      <c r="D13" s="573">
        <f>SUM(D7:D12)</f>
        <v>3466000</v>
      </c>
      <c r="E13" s="573">
        <f>SUM(E7:E12)</f>
        <v>934000</v>
      </c>
      <c r="F13" s="573">
        <f>SUM(F7:F12)</f>
        <v>4400000</v>
      </c>
      <c r="G13" s="573">
        <v>3570000</v>
      </c>
      <c r="H13" s="573">
        <f t="shared" ref="H13" si="2">SUM(H7:H12)</f>
        <v>0</v>
      </c>
      <c r="I13" s="573">
        <v>3570000</v>
      </c>
      <c r="J13" s="573">
        <f t="shared" ref="J13:K13" si="3">SUM(J7:J12)</f>
        <v>0</v>
      </c>
      <c r="K13" s="573">
        <f t="shared" si="3"/>
        <v>3570000</v>
      </c>
    </row>
    <row r="14" spans="1:11" s="565" customFormat="1" ht="15.75" x14ac:dyDescent="0.25">
      <c r="C14" s="574"/>
      <c r="D14" s="575"/>
      <c r="E14" s="575"/>
      <c r="F14" s="575"/>
      <c r="G14" s="575"/>
      <c r="H14" s="575"/>
      <c r="I14" s="575"/>
      <c r="J14" s="575"/>
      <c r="K14" s="575"/>
    </row>
    <row r="15" spans="1:11" s="565" customFormat="1" ht="15.75" x14ac:dyDescent="0.25">
      <c r="B15" s="568" t="s">
        <v>745</v>
      </c>
      <c r="C15" s="576"/>
      <c r="D15" s="577"/>
      <c r="E15" s="577"/>
      <c r="F15" s="577"/>
      <c r="G15" s="577"/>
      <c r="H15" s="577"/>
      <c r="I15" s="577"/>
      <c r="J15" s="577"/>
      <c r="K15" s="577"/>
    </row>
    <row r="16" spans="1:11" s="565" customFormat="1" ht="15.75" x14ac:dyDescent="0.25">
      <c r="B16" s="574"/>
      <c r="C16" s="569" t="s">
        <v>746</v>
      </c>
      <c r="D16" s="571">
        <v>252000</v>
      </c>
      <c r="E16" s="572">
        <v>68000</v>
      </c>
      <c r="F16" s="572">
        <v>320000</v>
      </c>
      <c r="G16" s="572">
        <v>317000</v>
      </c>
      <c r="H16" s="572"/>
      <c r="I16" s="572">
        <v>317000</v>
      </c>
      <c r="J16" s="572">
        <f t="shared" ref="J16" si="4">K16-I16</f>
        <v>0</v>
      </c>
      <c r="K16" s="572">
        <v>317000</v>
      </c>
    </row>
    <row r="17" spans="2:11" s="565" customFormat="1" ht="15.75" x14ac:dyDescent="0.25">
      <c r="C17" s="568" t="s">
        <v>747</v>
      </c>
      <c r="D17" s="578">
        <f>SUM(D16:D16)</f>
        <v>252000</v>
      </c>
      <c r="E17" s="578">
        <f>SUM(E16:E16)</f>
        <v>68000</v>
      </c>
      <c r="F17" s="579">
        <f>SUM(D17:E17)</f>
        <v>320000</v>
      </c>
      <c r="G17" s="579">
        <v>317000</v>
      </c>
      <c r="H17" s="579">
        <f t="shared" ref="H17:K17" si="5">SUM(H16)</f>
        <v>0</v>
      </c>
      <c r="I17" s="579">
        <v>317000</v>
      </c>
      <c r="J17" s="579">
        <f t="shared" si="5"/>
        <v>0</v>
      </c>
      <c r="K17" s="579">
        <f t="shared" si="5"/>
        <v>317000</v>
      </c>
    </row>
    <row r="18" spans="2:11" s="565" customFormat="1" ht="15.75" x14ac:dyDescent="0.25">
      <c r="D18" s="577"/>
      <c r="E18" s="577"/>
      <c r="F18" s="577"/>
      <c r="G18" s="577"/>
      <c r="H18" s="577"/>
      <c r="I18" s="577"/>
      <c r="J18" s="577"/>
      <c r="K18" s="577"/>
    </row>
    <row r="19" spans="2:11" s="565" customFormat="1" ht="15.75" x14ac:dyDescent="0.25">
      <c r="B19" s="568" t="s">
        <v>748</v>
      </c>
      <c r="C19" s="569"/>
      <c r="D19" s="577"/>
      <c r="E19" s="577"/>
      <c r="F19" s="577"/>
      <c r="G19" s="577"/>
      <c r="H19" s="577"/>
      <c r="I19" s="577"/>
      <c r="J19" s="577"/>
      <c r="K19" s="577"/>
    </row>
    <row r="20" spans="2:11" s="565" customFormat="1" ht="15.75" x14ac:dyDescent="0.25">
      <c r="C20" s="580" t="s">
        <v>749</v>
      </c>
      <c r="D20" s="571">
        <v>1063000</v>
      </c>
      <c r="E20" s="571">
        <v>287000</v>
      </c>
      <c r="F20" s="572">
        <f>SUM(D20:E20)</f>
        <v>1350000</v>
      </c>
      <c r="G20" s="572">
        <v>1106000</v>
      </c>
      <c r="H20" s="572"/>
      <c r="I20" s="572">
        <v>1106000</v>
      </c>
      <c r="J20" s="572">
        <f t="shared" ref="J20" si="6">K20-I20</f>
        <v>0</v>
      </c>
      <c r="K20" s="572">
        <v>1106000</v>
      </c>
    </row>
    <row r="21" spans="2:11" s="565" customFormat="1" ht="15.75" x14ac:dyDescent="0.25">
      <c r="C21" s="568" t="s">
        <v>750</v>
      </c>
      <c r="D21" s="578">
        <f>SUM(D20:D20)</f>
        <v>1063000</v>
      </c>
      <c r="E21" s="578">
        <f>SUM(E20:E20)</f>
        <v>287000</v>
      </c>
      <c r="F21" s="578">
        <f>SUM(F20:F20)</f>
        <v>1350000</v>
      </c>
      <c r="G21" s="578">
        <v>1106000</v>
      </c>
      <c r="H21" s="578">
        <f t="shared" ref="H21" si="7">SUM(H20:H20)</f>
        <v>0</v>
      </c>
      <c r="I21" s="578">
        <v>1106000</v>
      </c>
      <c r="J21" s="578">
        <f t="shared" ref="J21:K21" si="8">SUM(J20:J20)</f>
        <v>0</v>
      </c>
      <c r="K21" s="578">
        <f t="shared" si="8"/>
        <v>1106000</v>
      </c>
    </row>
    <row r="22" spans="2:11" s="565" customFormat="1" ht="15.75" x14ac:dyDescent="0.25">
      <c r="C22" s="574"/>
      <c r="D22" s="575"/>
      <c r="E22" s="575"/>
      <c r="F22" s="575"/>
      <c r="G22" s="575"/>
      <c r="H22" s="575"/>
      <c r="I22" s="575"/>
      <c r="J22" s="575"/>
      <c r="K22" s="575"/>
    </row>
    <row r="23" spans="2:11" s="565" customFormat="1" ht="15.75" x14ac:dyDescent="0.25">
      <c r="B23" s="581" t="s">
        <v>751</v>
      </c>
      <c r="C23" s="582"/>
      <c r="D23" s="575"/>
      <c r="E23" s="575"/>
      <c r="F23" s="575"/>
      <c r="G23" s="575"/>
      <c r="H23" s="575"/>
      <c r="I23" s="575"/>
      <c r="J23" s="575"/>
      <c r="K23" s="575"/>
    </row>
    <row r="24" spans="2:11" s="565" customFormat="1" ht="15.75" x14ac:dyDescent="0.25">
      <c r="C24" s="570" t="s">
        <v>752</v>
      </c>
      <c r="D24" s="571">
        <v>512000</v>
      </c>
      <c r="E24" s="571">
        <v>138000</v>
      </c>
      <c r="F24" s="571">
        <f t="shared" ref="F24:F25" si="9">SUM(D24:E24)</f>
        <v>650000</v>
      </c>
      <c r="G24" s="571">
        <v>561000</v>
      </c>
      <c r="H24" s="571"/>
      <c r="I24" s="571">
        <v>561000</v>
      </c>
      <c r="J24" s="571">
        <f t="shared" ref="J24:J25" si="10">K24-I24</f>
        <v>0</v>
      </c>
      <c r="K24" s="571">
        <v>561000</v>
      </c>
    </row>
    <row r="25" spans="2:11" s="565" customFormat="1" ht="15.75" x14ac:dyDescent="0.25">
      <c r="C25" s="570" t="s">
        <v>753</v>
      </c>
      <c r="D25" s="571">
        <v>5118000</v>
      </c>
      <c r="E25" s="571">
        <v>1382000</v>
      </c>
      <c r="F25" s="571">
        <f t="shared" si="9"/>
        <v>6500000</v>
      </c>
      <c r="G25" s="571">
        <v>9599256</v>
      </c>
      <c r="H25" s="571"/>
      <c r="I25" s="571">
        <v>9599256</v>
      </c>
      <c r="J25" s="571">
        <f t="shared" si="10"/>
        <v>0</v>
      </c>
      <c r="K25" s="571">
        <v>9599256</v>
      </c>
    </row>
    <row r="26" spans="2:11" s="565" customFormat="1" ht="15.75" x14ac:dyDescent="0.25">
      <c r="C26" s="568" t="s">
        <v>754</v>
      </c>
      <c r="D26" s="578">
        <f>SUM(D24:D25)</f>
        <v>5630000</v>
      </c>
      <c r="E26" s="578">
        <f t="shared" ref="E26:H26" si="11">SUM(E24:E25)</f>
        <v>1520000</v>
      </c>
      <c r="F26" s="578">
        <f t="shared" si="11"/>
        <v>7150000</v>
      </c>
      <c r="G26" s="578">
        <v>10160256</v>
      </c>
      <c r="H26" s="578">
        <f t="shared" si="11"/>
        <v>0</v>
      </c>
      <c r="I26" s="578">
        <v>10160256</v>
      </c>
      <c r="J26" s="578">
        <f t="shared" ref="J26:K26" si="12">SUM(J24:J25)</f>
        <v>0</v>
      </c>
      <c r="K26" s="578">
        <f t="shared" si="12"/>
        <v>10160256</v>
      </c>
    </row>
    <row r="27" spans="2:11" s="565" customFormat="1" ht="15.75" x14ac:dyDescent="0.25">
      <c r="C27" s="574"/>
      <c r="D27" s="575"/>
      <c r="E27" s="575"/>
      <c r="F27" s="575"/>
      <c r="G27" s="575"/>
      <c r="H27" s="575"/>
      <c r="I27" s="575"/>
      <c r="J27" s="575"/>
      <c r="K27" s="575"/>
    </row>
    <row r="28" spans="2:11" s="565" customFormat="1" ht="15.75" x14ac:dyDescent="0.25">
      <c r="B28" s="568" t="s">
        <v>755</v>
      </c>
      <c r="C28" s="576"/>
      <c r="D28" s="577"/>
      <c r="E28" s="577"/>
      <c r="F28" s="577"/>
      <c r="G28" s="577"/>
      <c r="H28" s="577"/>
      <c r="I28" s="577"/>
      <c r="J28" s="577"/>
      <c r="K28" s="577"/>
    </row>
    <row r="29" spans="2:11" s="565" customFormat="1" ht="15.75" x14ac:dyDescent="0.25">
      <c r="B29" s="574"/>
      <c r="C29" s="569" t="s">
        <v>756</v>
      </c>
      <c r="D29" s="571"/>
      <c r="E29" s="572"/>
      <c r="F29" s="572">
        <f>SUM(D29:E29)</f>
        <v>0</v>
      </c>
      <c r="G29" s="572">
        <v>0</v>
      </c>
      <c r="H29" s="572">
        <f>SUM(F29:G29)</f>
        <v>0</v>
      </c>
      <c r="I29" s="572">
        <v>0</v>
      </c>
      <c r="J29" s="572">
        <f t="shared" ref="J29:J30" si="13">SUM(H29:I29)</f>
        <v>0</v>
      </c>
      <c r="K29" s="572">
        <f t="shared" ref="K29:K30" si="14">SUM(I29:J29)</f>
        <v>0</v>
      </c>
    </row>
    <row r="30" spans="2:11" s="565" customFormat="1" ht="15.75" x14ac:dyDescent="0.25">
      <c r="B30" s="574"/>
      <c r="C30" s="569" t="s">
        <v>757</v>
      </c>
      <c r="D30" s="571"/>
      <c r="E30" s="572"/>
      <c r="F30" s="572">
        <f>SUM(D30:E30)</f>
        <v>0</v>
      </c>
      <c r="G30" s="572">
        <v>0</v>
      </c>
      <c r="H30" s="572">
        <f t="shared" ref="H30" si="15">SUM(F30:G30)</f>
        <v>0</v>
      </c>
      <c r="I30" s="572">
        <v>0</v>
      </c>
      <c r="J30" s="572">
        <f t="shared" si="13"/>
        <v>0</v>
      </c>
      <c r="K30" s="572">
        <f t="shared" si="14"/>
        <v>0</v>
      </c>
    </row>
    <row r="31" spans="2:11" s="565" customFormat="1" ht="15.75" x14ac:dyDescent="0.25">
      <c r="C31" s="568" t="s">
        <v>758</v>
      </c>
      <c r="D31" s="578">
        <f>SUM(D29:D30)</f>
        <v>0</v>
      </c>
      <c r="E31" s="578">
        <f>SUM(E29:E30)</f>
        <v>0</v>
      </c>
      <c r="F31" s="578">
        <f>SUM(F29:F30)</f>
        <v>0</v>
      </c>
      <c r="G31" s="578">
        <v>0</v>
      </c>
      <c r="H31" s="578">
        <f t="shared" ref="H31" si="16">SUM(H29:H30)</f>
        <v>0</v>
      </c>
      <c r="I31" s="578">
        <v>0</v>
      </c>
      <c r="J31" s="578">
        <f t="shared" ref="J31:K31" si="17">SUM(J29:J30)</f>
        <v>0</v>
      </c>
      <c r="K31" s="578">
        <f t="shared" si="17"/>
        <v>0</v>
      </c>
    </row>
    <row r="32" spans="2:11" s="565" customFormat="1" ht="15.75" x14ac:dyDescent="0.25">
      <c r="C32" s="583"/>
      <c r="D32" s="584"/>
      <c r="E32" s="584"/>
      <c r="F32" s="584"/>
      <c r="G32" s="584"/>
      <c r="H32" s="584"/>
      <c r="I32" s="584"/>
      <c r="J32" s="584"/>
      <c r="K32" s="584"/>
    </row>
    <row r="33" spans="1:12" s="565" customFormat="1" ht="15.75" x14ac:dyDescent="0.25">
      <c r="B33" s="568" t="s">
        <v>759</v>
      </c>
      <c r="C33" s="569"/>
      <c r="D33" s="571">
        <v>1795000</v>
      </c>
      <c r="E33" s="572">
        <v>485000</v>
      </c>
      <c r="F33" s="572">
        <f>SUM(D33:E33)</f>
        <v>2280000</v>
      </c>
      <c r="G33" s="572">
        <v>4287000</v>
      </c>
      <c r="H33" s="572"/>
      <c r="I33" s="572">
        <v>4287000</v>
      </c>
      <c r="J33" s="572">
        <f t="shared" ref="J33" si="18">K33-I33</f>
        <v>0</v>
      </c>
      <c r="K33" s="572">
        <v>4287000</v>
      </c>
    </row>
    <row r="34" spans="1:12" s="565" customFormat="1" ht="15.75" x14ac:dyDescent="0.25">
      <c r="D34" s="575"/>
      <c r="E34" s="575"/>
      <c r="F34" s="575"/>
      <c r="G34" s="575"/>
      <c r="H34" s="575"/>
      <c r="I34" s="575"/>
      <c r="J34" s="575"/>
      <c r="K34" s="575"/>
    </row>
    <row r="35" spans="1:12" s="565" customFormat="1" ht="15.75" x14ac:dyDescent="0.25">
      <c r="B35" s="581" t="s">
        <v>760</v>
      </c>
      <c r="C35" s="585"/>
      <c r="D35" s="578">
        <f>SUM(D33,D31,D26,D21,D17,D13)</f>
        <v>12206000</v>
      </c>
      <c r="E35" s="578">
        <f>SUM(E33,E31,E26,E21,E17,E13)</f>
        <v>3294000</v>
      </c>
      <c r="F35" s="578">
        <f>SUM(F33,F31,F26,F21,F17,F13)</f>
        <v>15500000</v>
      </c>
      <c r="G35" s="578">
        <f t="shared" ref="G35:I35" si="19">SUM(G33,G31,G26,G21,G17,G13)</f>
        <v>19440256</v>
      </c>
      <c r="H35" s="578">
        <f t="shared" si="19"/>
        <v>0</v>
      </c>
      <c r="I35" s="578">
        <f t="shared" si="19"/>
        <v>19440256</v>
      </c>
      <c r="J35" s="578">
        <f t="shared" ref="J35:K35" si="20">SUM(J33,J31,J26,J21,J17,J13)</f>
        <v>0</v>
      </c>
      <c r="K35" s="578">
        <f t="shared" si="20"/>
        <v>19440256</v>
      </c>
    </row>
    <row r="36" spans="1:12" s="565" customFormat="1" ht="15.75" x14ac:dyDescent="0.25">
      <c r="D36" s="567"/>
      <c r="E36" s="567"/>
      <c r="F36" s="567"/>
      <c r="G36" s="567"/>
      <c r="H36" s="567"/>
      <c r="I36" s="567"/>
      <c r="J36" s="567"/>
      <c r="K36" s="567"/>
    </row>
    <row r="37" spans="1:12" s="565" customFormat="1" ht="15.75" x14ac:dyDescent="0.25">
      <c r="A37" s="859" t="s">
        <v>761</v>
      </c>
      <c r="B37" s="859"/>
      <c r="C37" s="859"/>
      <c r="D37" s="577"/>
      <c r="E37" s="577"/>
      <c r="F37" s="577"/>
      <c r="G37" s="577"/>
      <c r="H37" s="577"/>
      <c r="I37" s="577"/>
      <c r="J37" s="577"/>
      <c r="K37" s="577"/>
    </row>
    <row r="38" spans="1:12" s="565" customFormat="1" ht="15.75" x14ac:dyDescent="0.25">
      <c r="B38" s="586">
        <v>1</v>
      </c>
      <c r="C38" s="569" t="s">
        <v>286</v>
      </c>
      <c r="D38" s="571">
        <v>7874000</v>
      </c>
      <c r="E38" s="571">
        <v>2126000</v>
      </c>
      <c r="F38" s="572">
        <f>D38+E38</f>
        <v>10000000</v>
      </c>
      <c r="G38" s="572">
        <v>16232000</v>
      </c>
      <c r="H38" s="572">
        <f>I38-G38</f>
        <v>0</v>
      </c>
      <c r="I38" s="572">
        <v>16232000</v>
      </c>
      <c r="J38" s="572"/>
      <c r="K38" s="572">
        <f t="shared" ref="K38" si="21">I38+J38</f>
        <v>16232000</v>
      </c>
    </row>
    <row r="39" spans="1:12" s="565" customFormat="1" ht="15.75" x14ac:dyDescent="0.25">
      <c r="B39" s="586">
        <v>2</v>
      </c>
      <c r="C39" s="587" t="s">
        <v>762</v>
      </c>
      <c r="D39" s="571">
        <v>4724000</v>
      </c>
      <c r="E39" s="571">
        <v>1276000</v>
      </c>
      <c r="F39" s="572">
        <f>SUM(D39:E39)</f>
        <v>6000000</v>
      </c>
      <c r="G39" s="572">
        <v>2500000</v>
      </c>
      <c r="H39" s="572">
        <f t="shared" ref="H39:H50" si="22">I39-G39</f>
        <v>0</v>
      </c>
      <c r="I39" s="572">
        <v>2500000</v>
      </c>
      <c r="J39" s="572"/>
      <c r="K39" s="572">
        <f t="shared" ref="K39:K50" si="23">SUM(I39:J39)</f>
        <v>2500000</v>
      </c>
    </row>
    <row r="40" spans="1:12" s="565" customFormat="1" ht="15.75" x14ac:dyDescent="0.25">
      <c r="B40" s="586">
        <v>3</v>
      </c>
      <c r="C40" s="587" t="s">
        <v>707</v>
      </c>
      <c r="D40" s="571">
        <v>76336000</v>
      </c>
      <c r="E40" s="571">
        <v>20611000</v>
      </c>
      <c r="F40" s="572">
        <f t="shared" ref="F40:F50" si="24">SUM(D40:E40)</f>
        <v>96947000</v>
      </c>
      <c r="G40" s="572">
        <v>96947000</v>
      </c>
      <c r="H40" s="572">
        <f t="shared" si="22"/>
        <v>0</v>
      </c>
      <c r="I40" s="572">
        <v>96947000</v>
      </c>
      <c r="J40" s="572"/>
      <c r="K40" s="572">
        <f t="shared" si="23"/>
        <v>96947000</v>
      </c>
      <c r="L40" s="588"/>
    </row>
    <row r="41" spans="1:12" s="565" customFormat="1" ht="15.75" x14ac:dyDescent="0.25">
      <c r="B41" s="586">
        <v>4</v>
      </c>
      <c r="C41" s="587" t="s">
        <v>713</v>
      </c>
      <c r="D41" s="571">
        <v>160191000</v>
      </c>
      <c r="E41" s="571">
        <v>43252000</v>
      </c>
      <c r="F41" s="572">
        <f t="shared" si="24"/>
        <v>203443000</v>
      </c>
      <c r="G41" s="572">
        <v>181239712</v>
      </c>
      <c r="H41" s="572">
        <f t="shared" si="22"/>
        <v>-933818</v>
      </c>
      <c r="I41" s="572">
        <v>180305894</v>
      </c>
      <c r="J41" s="572"/>
      <c r="K41" s="572">
        <f t="shared" si="23"/>
        <v>180305894</v>
      </c>
    </row>
    <row r="42" spans="1:12" s="565" customFormat="1" ht="15.75" x14ac:dyDescent="0.25">
      <c r="B42" s="586">
        <v>5</v>
      </c>
      <c r="C42" s="587" t="s">
        <v>693</v>
      </c>
      <c r="D42" s="571">
        <v>9449000</v>
      </c>
      <c r="E42" s="571">
        <v>2551000</v>
      </c>
      <c r="F42" s="572">
        <f t="shared" si="24"/>
        <v>12000000</v>
      </c>
      <c r="G42" s="572">
        <v>12000000</v>
      </c>
      <c r="H42" s="572">
        <f t="shared" si="22"/>
        <v>0</v>
      </c>
      <c r="I42" s="572">
        <v>12000000</v>
      </c>
      <c r="J42" s="572"/>
      <c r="K42" s="572">
        <f t="shared" si="23"/>
        <v>12000000</v>
      </c>
    </row>
    <row r="43" spans="1:12" s="565" customFormat="1" ht="15.75" x14ac:dyDescent="0.25">
      <c r="B43" s="586">
        <v>6</v>
      </c>
      <c r="C43" s="587" t="s">
        <v>694</v>
      </c>
      <c r="D43" s="571">
        <v>291295000</v>
      </c>
      <c r="E43" s="571">
        <v>0</v>
      </c>
      <c r="F43" s="572">
        <f t="shared" si="24"/>
        <v>291295000</v>
      </c>
      <c r="G43" s="572">
        <v>247551418</v>
      </c>
      <c r="H43" s="572">
        <f t="shared" si="22"/>
        <v>-14775846</v>
      </c>
      <c r="I43" s="572">
        <v>232775572</v>
      </c>
      <c r="J43" s="572"/>
      <c r="K43" s="572">
        <f t="shared" si="23"/>
        <v>232775572</v>
      </c>
    </row>
    <row r="44" spans="1:12" s="565" customFormat="1" ht="15.75" x14ac:dyDescent="0.25">
      <c r="B44" s="586">
        <v>7</v>
      </c>
      <c r="C44" s="587" t="s">
        <v>714</v>
      </c>
      <c r="D44" s="571">
        <v>59677000</v>
      </c>
      <c r="E44" s="571">
        <v>16113000</v>
      </c>
      <c r="F44" s="572">
        <f t="shared" si="24"/>
        <v>75790000</v>
      </c>
      <c r="G44" s="572">
        <v>67492074</v>
      </c>
      <c r="H44" s="572">
        <f t="shared" si="22"/>
        <v>6568864</v>
      </c>
      <c r="I44" s="572">
        <v>74060938</v>
      </c>
      <c r="J44" s="572"/>
      <c r="K44" s="572">
        <f t="shared" si="23"/>
        <v>74060938</v>
      </c>
    </row>
    <row r="45" spans="1:12" s="565" customFormat="1" ht="15.75" x14ac:dyDescent="0.25">
      <c r="B45" s="586">
        <v>8</v>
      </c>
      <c r="C45" s="587" t="s">
        <v>715</v>
      </c>
      <c r="D45" s="571">
        <v>41242000</v>
      </c>
      <c r="E45" s="571">
        <v>11135000</v>
      </c>
      <c r="F45" s="572">
        <f t="shared" si="24"/>
        <v>52377000</v>
      </c>
      <c r="G45" s="572">
        <v>53250083</v>
      </c>
      <c r="H45" s="572">
        <f t="shared" si="22"/>
        <v>0</v>
      </c>
      <c r="I45" s="572">
        <v>53250083</v>
      </c>
      <c r="J45" s="572">
        <v>873083</v>
      </c>
      <c r="K45" s="572">
        <f t="shared" si="23"/>
        <v>54123166</v>
      </c>
    </row>
    <row r="46" spans="1:12" s="565" customFormat="1" ht="15.75" x14ac:dyDescent="0.25">
      <c r="B46" s="586">
        <v>9</v>
      </c>
      <c r="C46" s="587" t="s">
        <v>665</v>
      </c>
      <c r="D46" s="571">
        <v>3150000</v>
      </c>
      <c r="E46" s="571">
        <v>850000</v>
      </c>
      <c r="F46" s="572">
        <f t="shared" si="24"/>
        <v>4000000</v>
      </c>
      <c r="G46" s="572">
        <v>4000000</v>
      </c>
      <c r="H46" s="572">
        <f t="shared" si="22"/>
        <v>0</v>
      </c>
      <c r="I46" s="572">
        <v>4000000</v>
      </c>
      <c r="J46" s="572"/>
      <c r="K46" s="572">
        <f t="shared" si="23"/>
        <v>4000000</v>
      </c>
    </row>
    <row r="47" spans="1:12" s="565" customFormat="1" ht="15.75" x14ac:dyDescent="0.25">
      <c r="B47" s="586">
        <v>10</v>
      </c>
      <c r="C47" s="587" t="s">
        <v>666</v>
      </c>
      <c r="D47" s="571">
        <v>15000000</v>
      </c>
      <c r="E47" s="571">
        <v>4050000</v>
      </c>
      <c r="F47" s="572">
        <f t="shared" si="24"/>
        <v>19050000</v>
      </c>
      <c r="G47" s="572">
        <v>19050000</v>
      </c>
      <c r="H47" s="572">
        <f t="shared" si="22"/>
        <v>-954100</v>
      </c>
      <c r="I47" s="572">
        <v>18095900</v>
      </c>
      <c r="J47" s="572"/>
      <c r="K47" s="572">
        <f t="shared" si="23"/>
        <v>18095900</v>
      </c>
    </row>
    <row r="48" spans="1:12" s="565" customFormat="1" ht="15.75" x14ac:dyDescent="0.25">
      <c r="B48" s="586">
        <v>11</v>
      </c>
      <c r="C48" s="587" t="s">
        <v>667</v>
      </c>
      <c r="D48" s="571">
        <v>4724000</v>
      </c>
      <c r="E48" s="571">
        <v>1276000</v>
      </c>
      <c r="F48" s="572">
        <f t="shared" si="24"/>
        <v>6000000</v>
      </c>
      <c r="G48" s="572">
        <v>6000000</v>
      </c>
      <c r="H48" s="572">
        <f t="shared" si="22"/>
        <v>0</v>
      </c>
      <c r="I48" s="572">
        <v>6000000</v>
      </c>
      <c r="J48" s="572"/>
      <c r="K48" s="572">
        <f t="shared" si="23"/>
        <v>6000000</v>
      </c>
    </row>
    <row r="49" spans="1:11" s="565" customFormat="1" ht="15.75" x14ac:dyDescent="0.25">
      <c r="B49" s="586">
        <v>12</v>
      </c>
      <c r="C49" s="587" t="s">
        <v>668</v>
      </c>
      <c r="D49" s="571">
        <v>201852000</v>
      </c>
      <c r="E49" s="571">
        <v>0</v>
      </c>
      <c r="F49" s="572">
        <f t="shared" si="24"/>
        <v>201852000</v>
      </c>
      <c r="G49" s="572">
        <v>201852000</v>
      </c>
      <c r="H49" s="572">
        <f t="shared" si="22"/>
        <v>0</v>
      </c>
      <c r="I49" s="572">
        <v>201852000</v>
      </c>
      <c r="J49" s="572">
        <v>-2653715</v>
      </c>
      <c r="K49" s="572">
        <f t="shared" si="23"/>
        <v>199198285</v>
      </c>
    </row>
    <row r="50" spans="1:11" s="565" customFormat="1" ht="15.75" x14ac:dyDescent="0.25">
      <c r="B50" s="586">
        <v>13</v>
      </c>
      <c r="C50" s="587" t="s">
        <v>703</v>
      </c>
      <c r="D50" s="571">
        <v>34256000</v>
      </c>
      <c r="E50" s="571">
        <v>9249000</v>
      </c>
      <c r="F50" s="572">
        <f t="shared" si="24"/>
        <v>43505000</v>
      </c>
      <c r="G50" s="572">
        <v>43505000</v>
      </c>
      <c r="H50" s="572">
        <f t="shared" si="22"/>
        <v>0</v>
      </c>
      <c r="I50" s="572">
        <v>43505000</v>
      </c>
      <c r="J50" s="572"/>
      <c r="K50" s="572">
        <f t="shared" si="23"/>
        <v>43505000</v>
      </c>
    </row>
    <row r="51" spans="1:11" s="565" customFormat="1" ht="15.75" x14ac:dyDescent="0.25">
      <c r="B51" s="860" t="s">
        <v>763</v>
      </c>
      <c r="C51" s="861"/>
      <c r="D51" s="578">
        <f>SUM(D38:D50)</f>
        <v>909770000</v>
      </c>
      <c r="E51" s="578">
        <f>SUM(E38:E50)</f>
        <v>112489000</v>
      </c>
      <c r="F51" s="578">
        <f>SUM(F38:F50)</f>
        <v>1022259000</v>
      </c>
      <c r="G51" s="578">
        <f t="shared" ref="G51:I51" si="25">SUM(G38:G50)</f>
        <v>951619287</v>
      </c>
      <c r="H51" s="578">
        <f t="shared" si="25"/>
        <v>-10094900</v>
      </c>
      <c r="I51" s="578">
        <f t="shared" si="25"/>
        <v>941524387</v>
      </c>
      <c r="J51" s="578">
        <f t="shared" ref="J51:K51" si="26">SUM(J38:J50)</f>
        <v>-1780632</v>
      </c>
      <c r="K51" s="578">
        <f t="shared" si="26"/>
        <v>939743755</v>
      </c>
    </row>
    <row r="52" spans="1:11" s="565" customFormat="1" ht="15.75" x14ac:dyDescent="0.25">
      <c r="C52" s="589"/>
      <c r="D52" s="577"/>
      <c r="E52" s="577"/>
      <c r="F52" s="577"/>
      <c r="G52" s="577"/>
      <c r="H52" s="577"/>
      <c r="I52" s="577"/>
      <c r="J52" s="577"/>
      <c r="K52" s="577"/>
    </row>
    <row r="53" spans="1:11" s="565" customFormat="1" ht="15.75" x14ac:dyDescent="0.25">
      <c r="A53" s="590" t="s">
        <v>764</v>
      </c>
      <c r="B53" s="862" t="s">
        <v>287</v>
      </c>
      <c r="C53" s="863"/>
      <c r="D53" s="578">
        <v>7874000</v>
      </c>
      <c r="E53" s="579">
        <v>2126000</v>
      </c>
      <c r="F53" s="579">
        <f>SUM(D53:E53)</f>
        <v>10000000</v>
      </c>
      <c r="G53" s="579">
        <v>27000000</v>
      </c>
      <c r="H53" s="579"/>
      <c r="I53" s="579">
        <v>27000000</v>
      </c>
      <c r="J53" s="579">
        <v>17000000</v>
      </c>
      <c r="K53" s="579">
        <f t="shared" ref="K53" si="27">SUM(I53:J53)</f>
        <v>44000000</v>
      </c>
    </row>
    <row r="54" spans="1:11" s="565" customFormat="1" ht="16.5" thickBot="1" x14ac:dyDescent="0.3">
      <c r="C54" s="591"/>
      <c r="D54" s="575"/>
      <c r="E54" s="575"/>
      <c r="F54" s="575"/>
      <c r="G54" s="575"/>
      <c r="H54" s="575"/>
      <c r="I54" s="575"/>
      <c r="J54" s="575"/>
      <c r="K54" s="575"/>
    </row>
    <row r="55" spans="1:11" s="565" customFormat="1" ht="16.5" thickBot="1" x14ac:dyDescent="0.3">
      <c r="B55" s="864" t="s">
        <v>765</v>
      </c>
      <c r="C55" s="865"/>
      <c r="D55" s="592">
        <f>SUM(D53,D51,D35)</f>
        <v>929850000</v>
      </c>
      <c r="E55" s="592">
        <f>SUM(E53,E51,E35)</f>
        <v>117909000</v>
      </c>
      <c r="F55" s="592">
        <f>SUM(F53,F51,F35)</f>
        <v>1047759000</v>
      </c>
      <c r="G55" s="592">
        <f t="shared" ref="G55:I55" si="28">SUM(G53,G51,G35)</f>
        <v>998059543</v>
      </c>
      <c r="H55" s="592">
        <f t="shared" si="28"/>
        <v>-10094900</v>
      </c>
      <c r="I55" s="592">
        <f t="shared" si="28"/>
        <v>987964643</v>
      </c>
      <c r="J55" s="592">
        <f t="shared" ref="J55:K55" si="29">SUM(J53,J51,J35)</f>
        <v>15219368</v>
      </c>
      <c r="K55" s="592">
        <f t="shared" si="29"/>
        <v>1003184011</v>
      </c>
    </row>
    <row r="59" spans="1:11" x14ac:dyDescent="0.3">
      <c r="E59" s="563" t="s">
        <v>766</v>
      </c>
      <c r="F59" s="593"/>
      <c r="G59" s="593"/>
      <c r="H59" s="593"/>
      <c r="I59" s="593"/>
      <c r="J59" s="593"/>
      <c r="K59" s="593"/>
    </row>
    <row r="60" spans="1:11" x14ac:dyDescent="0.3">
      <c r="E60" s="563" t="s">
        <v>767</v>
      </c>
      <c r="F60" s="593">
        <f>SUM(F49:F50,F38:F46)</f>
        <v>997209000</v>
      </c>
      <c r="G60" s="593">
        <v>997209000</v>
      </c>
      <c r="H60" s="593">
        <f t="shared" ref="H60:I60" si="30">SUM(H49:H50,H38:H46)</f>
        <v>-9140800</v>
      </c>
      <c r="I60" s="593"/>
      <c r="J60" s="593">
        <f t="shared" ref="J60:K60" si="31">SUM(J49:J50,J38:J46)</f>
        <v>-1780632</v>
      </c>
      <c r="K60" s="593">
        <f t="shared" si="31"/>
        <v>915647855</v>
      </c>
    </row>
    <row r="61" spans="1:11" x14ac:dyDescent="0.3">
      <c r="F61" s="593"/>
      <c r="G61" s="593"/>
      <c r="H61" s="593"/>
      <c r="I61" s="593"/>
      <c r="J61" s="593"/>
      <c r="K61" s="593"/>
    </row>
  </sheetData>
  <mergeCells count="5">
    <mergeCell ref="A2:F2"/>
    <mergeCell ref="A37:C37"/>
    <mergeCell ref="B51:C51"/>
    <mergeCell ref="B53:C53"/>
    <mergeCell ref="B55:C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20</vt:i4>
      </vt:variant>
    </vt:vector>
  </HeadingPairs>
  <TitlesOfParts>
    <vt:vector size="42" baseType="lpstr">
      <vt:lpstr>1.1.sz.mell.</vt:lpstr>
      <vt:lpstr>1.2.sz.mell.</vt:lpstr>
      <vt:lpstr>1.3.sz.mell.</vt:lpstr>
      <vt:lpstr>1.4.sz.mell.</vt:lpstr>
      <vt:lpstr>2.sz.mell  </vt:lpstr>
      <vt:lpstr>3. sz. mell</vt:lpstr>
      <vt:lpstr>4. sz. mell</vt:lpstr>
      <vt:lpstr>5.sz.mell.</vt:lpstr>
      <vt:lpstr>6.melléklet</vt:lpstr>
      <vt:lpstr>7A.m</vt:lpstr>
      <vt:lpstr>7B.m.</vt:lpstr>
      <vt:lpstr>8. sz. mell</vt:lpstr>
      <vt:lpstr>9. sz. mell. </vt:lpstr>
      <vt:lpstr>10. sz. mell</vt:lpstr>
      <vt:lpstr>11. sz. mell</vt:lpstr>
      <vt:lpstr>12.melléklet</vt:lpstr>
      <vt:lpstr>13.m.</vt:lpstr>
      <vt:lpstr>14.m</vt:lpstr>
      <vt:lpstr>15.m.</vt:lpstr>
      <vt:lpstr>16A.m (2)</vt:lpstr>
      <vt:lpstr>16B.m (2)</vt:lpstr>
      <vt:lpstr>18.m</vt:lpstr>
      <vt:lpstr>'3. sz. mell'!Nyomtatási_cím</vt:lpstr>
      <vt:lpstr>'4. sz. mell'!Nyomtatási_cím</vt:lpstr>
      <vt:lpstr>'5.sz.mell.'!Nyomtatási_cím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'10. sz. mell'!Nyomtatási_terület</vt:lpstr>
      <vt:lpstr>'12.melléklet'!Nyomtatási_terület</vt:lpstr>
      <vt:lpstr>'14.m'!Nyomtatási_terület</vt:lpstr>
      <vt:lpstr>'16A.m (2)'!Nyomtatási_terület</vt:lpstr>
      <vt:lpstr>'16B.m (2)'!Nyomtatási_terület</vt:lpstr>
      <vt:lpstr>'18.m'!Nyomtatási_terület</vt:lpstr>
      <vt:lpstr>'2.sz.mell  '!Nyomtatási_terület</vt:lpstr>
      <vt:lpstr>'3. sz. mell'!Nyomtatási_terület</vt:lpstr>
      <vt:lpstr>'4. sz. mell'!Nyomtatási_terület</vt:lpstr>
      <vt:lpstr>'5.sz.mell.'!Nyomtatási_terület</vt:lpstr>
      <vt:lpstr>'7A.m'!Nyomtatási_terület</vt:lpstr>
      <vt:lpstr>'7B.m.'!Nyomtatási_terület</vt:lpstr>
      <vt:lpstr>'8. sz.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Palkó Roland</cp:lastModifiedBy>
  <cp:lastPrinted>2018-12-05T17:18:56Z</cp:lastPrinted>
  <dcterms:created xsi:type="dcterms:W3CDTF">2014-02-07T17:22:54Z</dcterms:created>
  <dcterms:modified xsi:type="dcterms:W3CDTF">2019-04-03T11:18:49Z</dcterms:modified>
</cp:coreProperties>
</file>