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727" firstSheet="8" activeTab="16"/>
  </bookViews>
  <sheets>
    <sheet name="ÖSSZEFÜGGÉSEK" sheetId="1" r:id="rId1"/>
    <sheet name="1.1.sz.mell." sheetId="2" r:id="rId2"/>
    <sheet name="2.1.sz.mell  " sheetId="3" r:id="rId3"/>
    <sheet name="2.2.sz.mell  " sheetId="4" r:id="rId4"/>
    <sheet name="ELLENŐRZÉS-1.sz.2.a.sz.2.b.sz." sheetId="5" r:id="rId5"/>
    <sheet name="3.sz.mell.  " sheetId="6" r:id="rId6"/>
    <sheet name="4.sz.mell." sheetId="7" r:id="rId7"/>
    <sheet name="5.sz.mell." sheetId="8" r:id="rId8"/>
    <sheet name="6.sz.mell." sheetId="9" r:id="rId9"/>
    <sheet name="7.sz.mell." sheetId="10" r:id="rId10"/>
    <sheet name="8.1. sz. mell" sheetId="11" r:id="rId11"/>
    <sheet name="8.1.1. sz. mell " sheetId="12" r:id="rId12"/>
    <sheet name="8.1.2. sz. mell  " sheetId="13" r:id="rId13"/>
    <sheet name="8.2. sz. mell" sheetId="14" r:id="rId14"/>
    <sheet name="8.2.1. sz. mell" sheetId="15" r:id="rId15"/>
    <sheet name="9.sz.mell" sheetId="16" r:id="rId16"/>
    <sheet name="1. sz tájékoztató t." sheetId="17" r:id="rId17"/>
    <sheet name="2. sz tájékoztató t" sheetId="18" r:id="rId18"/>
    <sheet name="3. sz tájékoztató t." sheetId="19" r:id="rId19"/>
    <sheet name="4.sz tájékoztató t." sheetId="20" r:id="rId20"/>
    <sheet name="5.sz tájékoztató t." sheetId="21" r:id="rId21"/>
    <sheet name="6.sz tájékoztató t." sheetId="22" r:id="rId22"/>
    <sheet name="Munka1" sheetId="23" r:id="rId23"/>
  </sheets>
  <externalReferences>
    <externalReference r:id="rId24"/>
  </externalReferences>
  <definedNames>
    <definedName name="__xlfn_IFERROR">#N/A</definedName>
    <definedName name="_xlnm.Print_Titles" localSheetId="10">'8.1. sz. mell'!$1:$6</definedName>
    <definedName name="_xlnm.Print_Titles" localSheetId="11">'8.1.1. sz. mell '!$1:$6</definedName>
    <definedName name="_xlnm.Print_Titles" localSheetId="12">'8.1.2. sz. mell  '!$1:$6</definedName>
    <definedName name="_xlnm.Print_Titles" localSheetId="13">'8.2. sz. mell'!$1:$6</definedName>
    <definedName name="_xlnm.Print_Titles" localSheetId="14">'8.2.1. sz. mell'!$1:$6</definedName>
    <definedName name="_xlnm.Print_Area" localSheetId="16">'1. sz tájékoztató t.'!$A$86:$E$144</definedName>
  </definedNames>
  <calcPr calcId="124519" fullCalcOnLoad="1"/>
</workbook>
</file>

<file path=xl/calcChain.xml><?xml version="1.0" encoding="utf-8"?>
<calcChain xmlns="http://schemas.openxmlformats.org/spreadsheetml/2006/main">
  <c r="D49" i="11"/>
  <c r="D49" i="12" s="1"/>
  <c r="D47" s="1"/>
  <c r="D23" i="11"/>
  <c r="D22"/>
  <c r="D44"/>
  <c r="D44" i="12"/>
  <c r="D9" i="4"/>
  <c r="D8"/>
  <c r="D6"/>
  <c r="D17" s="1"/>
  <c r="D45" i="2"/>
  <c r="D20"/>
  <c r="D27" i="3"/>
  <c r="C96" i="2"/>
  <c r="D96"/>
  <c r="D96" i="12"/>
  <c r="N53" i="20"/>
  <c r="M53"/>
  <c r="L53"/>
  <c r="K53"/>
  <c r="J53"/>
  <c r="J54"/>
  <c r="I53"/>
  <c r="H53"/>
  <c r="G53"/>
  <c r="F53"/>
  <c r="E53"/>
  <c r="D53"/>
  <c r="C53"/>
  <c r="O52"/>
  <c r="O51"/>
  <c r="O50"/>
  <c r="O49"/>
  <c r="O48"/>
  <c r="O47"/>
  <c r="O46"/>
  <c r="O45"/>
  <c r="O44"/>
  <c r="N42"/>
  <c r="M42"/>
  <c r="L42"/>
  <c r="K42"/>
  <c r="K54"/>
  <c r="J42"/>
  <c r="I42"/>
  <c r="H42"/>
  <c r="H54"/>
  <c r="G42"/>
  <c r="F42"/>
  <c r="F54"/>
  <c r="E42"/>
  <c r="D42"/>
  <c r="C42"/>
  <c r="C54"/>
  <c r="O41"/>
  <c r="O39"/>
  <c r="O38"/>
  <c r="O37"/>
  <c r="O36"/>
  <c r="O35"/>
  <c r="O34"/>
  <c r="O33"/>
  <c r="E124" i="17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21"/>
  <c r="E122"/>
  <c r="E107"/>
  <c r="E108"/>
  <c r="E109"/>
  <c r="E92"/>
  <c r="E93"/>
  <c r="E90" s="1"/>
  <c r="E94"/>
  <c r="E95"/>
  <c r="E96"/>
  <c r="E97"/>
  <c r="E98"/>
  <c r="E99"/>
  <c r="E100"/>
  <c r="E101"/>
  <c r="E102"/>
  <c r="E103"/>
  <c r="E104"/>
  <c r="E105"/>
  <c r="E91"/>
  <c r="E74"/>
  <c r="E75"/>
  <c r="E76"/>
  <c r="E77"/>
  <c r="E78"/>
  <c r="E79"/>
  <c r="E80"/>
  <c r="E81"/>
  <c r="E82"/>
  <c r="E52"/>
  <c r="E53"/>
  <c r="E54"/>
  <c r="E56"/>
  <c r="E57"/>
  <c r="E58"/>
  <c r="E59"/>
  <c r="E61"/>
  <c r="E62"/>
  <c r="E63"/>
  <c r="E64"/>
  <c r="E65"/>
  <c r="E66"/>
  <c r="E67"/>
  <c r="E68"/>
  <c r="E69"/>
  <c r="E71"/>
  <c r="E72"/>
  <c r="E73"/>
  <c r="E36"/>
  <c r="E37"/>
  <c r="E38"/>
  <c r="E39"/>
  <c r="E40"/>
  <c r="E41"/>
  <c r="E42"/>
  <c r="E43"/>
  <c r="E44"/>
  <c r="E45"/>
  <c r="E46"/>
  <c r="E47"/>
  <c r="E48"/>
  <c r="E49"/>
  <c r="E51"/>
  <c r="E13"/>
  <c r="E14"/>
  <c r="E15"/>
  <c r="E16"/>
  <c r="E17"/>
  <c r="E18"/>
  <c r="E19"/>
  <c r="E20"/>
  <c r="E21"/>
  <c r="E22"/>
  <c r="E23"/>
  <c r="E24"/>
  <c r="E25"/>
  <c r="E27"/>
  <c r="E28"/>
  <c r="E29"/>
  <c r="E30"/>
  <c r="E26" s="1"/>
  <c r="E31"/>
  <c r="E32"/>
  <c r="E34"/>
  <c r="E35"/>
  <c r="E7"/>
  <c r="E8"/>
  <c r="E9"/>
  <c r="E10"/>
  <c r="E11"/>
  <c r="D6"/>
  <c r="E6"/>
  <c r="D77"/>
  <c r="D78"/>
  <c r="D79"/>
  <c r="D80"/>
  <c r="D81"/>
  <c r="D82"/>
  <c r="D65"/>
  <c r="D66"/>
  <c r="D67"/>
  <c r="D68"/>
  <c r="D69"/>
  <c r="D71"/>
  <c r="D43"/>
  <c r="D59"/>
  <c r="D30"/>
  <c r="D32"/>
  <c r="D34"/>
  <c r="D35"/>
  <c r="D36"/>
  <c r="D37"/>
  <c r="D38"/>
  <c r="D39"/>
  <c r="D18"/>
  <c r="D25"/>
  <c r="D28"/>
  <c r="D17"/>
  <c r="D8"/>
  <c r="D9"/>
  <c r="D7"/>
  <c r="D5" s="1"/>
  <c r="H6"/>
  <c r="E38" i="22"/>
  <c r="C16" i="19"/>
  <c r="C30" s="1"/>
  <c r="C12"/>
  <c r="D147" i="11"/>
  <c r="D47"/>
  <c r="D16"/>
  <c r="C94" i="12"/>
  <c r="D94"/>
  <c r="D94" i="11"/>
  <c r="D11"/>
  <c r="D12" i="12"/>
  <c r="D12" i="11" s="1"/>
  <c r="D13" i="12"/>
  <c r="D13" i="11"/>
  <c r="D9" i="12"/>
  <c r="D8" s="1"/>
  <c r="C74"/>
  <c r="C73"/>
  <c r="C86" s="1"/>
  <c r="D74"/>
  <c r="D74" i="11"/>
  <c r="D73"/>
  <c r="D86" s="1"/>
  <c r="D61" i="12"/>
  <c r="D58"/>
  <c r="D56"/>
  <c r="D56" i="11" s="1"/>
  <c r="D53" s="1"/>
  <c r="C46" i="12"/>
  <c r="D43"/>
  <c r="D43" i="11" s="1"/>
  <c r="D46" i="12"/>
  <c r="D46" i="11"/>
  <c r="C38" i="12"/>
  <c r="C39"/>
  <c r="C40"/>
  <c r="C41"/>
  <c r="C42"/>
  <c r="C37"/>
  <c r="C36" s="1"/>
  <c r="D38"/>
  <c r="D38" i="11"/>
  <c r="D39" i="12"/>
  <c r="D39" i="11" s="1"/>
  <c r="D40" i="12"/>
  <c r="D40" i="11"/>
  <c r="D41" i="12"/>
  <c r="D41" i="11" s="1"/>
  <c r="D42" i="12"/>
  <c r="D42" i="11"/>
  <c r="D37" i="12"/>
  <c r="C35"/>
  <c r="D35"/>
  <c r="D35" i="11"/>
  <c r="C33" i="12"/>
  <c r="D33"/>
  <c r="D33" i="11" s="1"/>
  <c r="C31" i="12"/>
  <c r="C30" s="1"/>
  <c r="C29" s="1"/>
  <c r="D31"/>
  <c r="D30"/>
  <c r="D30" i="11" s="1"/>
  <c r="D29" s="1"/>
  <c r="C20" i="12"/>
  <c r="C15" s="1"/>
  <c r="C63" s="1"/>
  <c r="C87" s="1"/>
  <c r="D20"/>
  <c r="D20" i="11" s="1"/>
  <c r="D15" s="1"/>
  <c r="D136" i="12"/>
  <c r="D134" s="1"/>
  <c r="C136"/>
  <c r="C134"/>
  <c r="C144" s="1"/>
  <c r="D122"/>
  <c r="D122" i="11" s="1"/>
  <c r="C122" i="12"/>
  <c r="C121" s="1"/>
  <c r="C106"/>
  <c r="C106" i="11"/>
  <c r="C101" i="12"/>
  <c r="C101" i="11" s="1"/>
  <c r="C96" i="12"/>
  <c r="C93"/>
  <c r="C95"/>
  <c r="C92"/>
  <c r="C110"/>
  <c r="C110" i="11" s="1"/>
  <c r="C108" i="12"/>
  <c r="C107" s="1"/>
  <c r="D110"/>
  <c r="D110" i="11" s="1"/>
  <c r="D107" s="1"/>
  <c r="D108" i="12"/>
  <c r="D108" i="11"/>
  <c r="D101" i="12"/>
  <c r="D101" i="11" s="1"/>
  <c r="D106" i="12"/>
  <c r="D106" i="11"/>
  <c r="D93" i="12"/>
  <c r="D93" i="11" s="1"/>
  <c r="D95" i="12"/>
  <c r="D95" i="11"/>
  <c r="D92" i="12"/>
  <c r="D91" s="1"/>
  <c r="D91" i="13"/>
  <c r="D124"/>
  <c r="D145"/>
  <c r="D51" i="15"/>
  <c r="D50" s="1"/>
  <c r="C51"/>
  <c r="C50"/>
  <c r="D46"/>
  <c r="D44" s="1"/>
  <c r="D55" s="1"/>
  <c r="D47"/>
  <c r="D45"/>
  <c r="C46"/>
  <c r="C44" s="1"/>
  <c r="C55" s="1"/>
  <c r="C47"/>
  <c r="C45"/>
  <c r="D16"/>
  <c r="D13"/>
  <c r="D36"/>
  <c r="C39"/>
  <c r="C36" s="1"/>
  <c r="C14"/>
  <c r="C15"/>
  <c r="C16"/>
  <c r="C13"/>
  <c r="C8" s="1"/>
  <c r="C35" s="1"/>
  <c r="C40" s="1"/>
  <c r="D50" i="14"/>
  <c r="D44"/>
  <c r="D55"/>
  <c r="D36"/>
  <c r="D35"/>
  <c r="D40"/>
  <c r="D8"/>
  <c r="N25" i="20"/>
  <c r="M25"/>
  <c r="L25"/>
  <c r="K25"/>
  <c r="J25"/>
  <c r="I25"/>
  <c r="H25"/>
  <c r="G25"/>
  <c r="F25"/>
  <c r="E25"/>
  <c r="D25"/>
  <c r="C25"/>
  <c r="O25"/>
  <c r="O24"/>
  <c r="O23"/>
  <c r="O22"/>
  <c r="O21"/>
  <c r="O20"/>
  <c r="O19"/>
  <c r="O18"/>
  <c r="O17"/>
  <c r="O16"/>
  <c r="N14"/>
  <c r="N26"/>
  <c r="M14"/>
  <c r="M26"/>
  <c r="L14"/>
  <c r="L26"/>
  <c r="K14"/>
  <c r="K26"/>
  <c r="J14"/>
  <c r="J26"/>
  <c r="I14"/>
  <c r="I26"/>
  <c r="H14"/>
  <c r="H26"/>
  <c r="G14"/>
  <c r="G26"/>
  <c r="F14"/>
  <c r="F26"/>
  <c r="E14"/>
  <c r="E26"/>
  <c r="D14"/>
  <c r="D26"/>
  <c r="C14"/>
  <c r="O14"/>
  <c r="O26"/>
  <c r="O13"/>
  <c r="O11"/>
  <c r="O10"/>
  <c r="O9"/>
  <c r="O8"/>
  <c r="O7"/>
  <c r="O6"/>
  <c r="O5"/>
  <c r="D138" i="17"/>
  <c r="C138"/>
  <c r="D137"/>
  <c r="D136"/>
  <c r="D134"/>
  <c r="D133"/>
  <c r="C133"/>
  <c r="D128"/>
  <c r="C128"/>
  <c r="D124"/>
  <c r="D143"/>
  <c r="C124"/>
  <c r="C143"/>
  <c r="D122"/>
  <c r="D120"/>
  <c r="C120"/>
  <c r="D111"/>
  <c r="D106"/>
  <c r="C106"/>
  <c r="D90"/>
  <c r="D123"/>
  <c r="D144"/>
  <c r="C90"/>
  <c r="C123"/>
  <c r="C144"/>
  <c r="C77"/>
  <c r="C73"/>
  <c r="C70"/>
  <c r="C65"/>
  <c r="C61"/>
  <c r="C83"/>
  <c r="C55"/>
  <c r="C50"/>
  <c r="C44"/>
  <c r="C33"/>
  <c r="C27"/>
  <c r="C26"/>
  <c r="C19"/>
  <c r="C12"/>
  <c r="C5"/>
  <c r="C60"/>
  <c r="C84"/>
  <c r="C29" i="15"/>
  <c r="C25"/>
  <c r="C19"/>
  <c r="C50" i="14"/>
  <c r="C44"/>
  <c r="C55"/>
  <c r="C39"/>
  <c r="C38"/>
  <c r="C37"/>
  <c r="C36"/>
  <c r="C34"/>
  <c r="C32"/>
  <c r="C31"/>
  <c r="C30"/>
  <c r="C29"/>
  <c r="C27"/>
  <c r="C26"/>
  <c r="C25"/>
  <c r="C24"/>
  <c r="C22"/>
  <c r="C21"/>
  <c r="C20"/>
  <c r="C19"/>
  <c r="C18"/>
  <c r="C17"/>
  <c r="C16"/>
  <c r="C15"/>
  <c r="C14"/>
  <c r="C13"/>
  <c r="C12"/>
  <c r="C11"/>
  <c r="C10"/>
  <c r="C9"/>
  <c r="C8"/>
  <c r="C35"/>
  <c r="C40"/>
  <c r="C139" i="13"/>
  <c r="C134"/>
  <c r="C129"/>
  <c r="C125"/>
  <c r="C144"/>
  <c r="C121"/>
  <c r="C107"/>
  <c r="C91"/>
  <c r="C80"/>
  <c r="C76"/>
  <c r="C73"/>
  <c r="C68"/>
  <c r="C64"/>
  <c r="C86"/>
  <c r="C58"/>
  <c r="C53"/>
  <c r="C47"/>
  <c r="C36"/>
  <c r="C30"/>
  <c r="C29"/>
  <c r="C22"/>
  <c r="C15"/>
  <c r="C8"/>
  <c r="C139" i="12"/>
  <c r="C129"/>
  <c r="C125"/>
  <c r="C80"/>
  <c r="C76"/>
  <c r="C68"/>
  <c r="C64"/>
  <c r="C58"/>
  <c r="C53"/>
  <c r="C47"/>
  <c r="C22"/>
  <c r="C8"/>
  <c r="C147" i="11"/>
  <c r="C143"/>
  <c r="C142"/>
  <c r="C141"/>
  <c r="C140"/>
  <c r="C138"/>
  <c r="C137"/>
  <c r="C135"/>
  <c r="C135" i="2" s="1"/>
  <c r="C134" s="1"/>
  <c r="C133" i="11"/>
  <c r="C132"/>
  <c r="C131"/>
  <c r="C130"/>
  <c r="C129"/>
  <c r="C128"/>
  <c r="C127"/>
  <c r="C126"/>
  <c r="C125"/>
  <c r="C123"/>
  <c r="C120"/>
  <c r="C119"/>
  <c r="C118"/>
  <c r="C117"/>
  <c r="C116"/>
  <c r="C115"/>
  <c r="C114"/>
  <c r="C113"/>
  <c r="C112"/>
  <c r="C105"/>
  <c r="C104"/>
  <c r="C103"/>
  <c r="C102"/>
  <c r="C100"/>
  <c r="C99"/>
  <c r="C98"/>
  <c r="C97"/>
  <c r="C96"/>
  <c r="C95"/>
  <c r="C94"/>
  <c r="C93"/>
  <c r="C92"/>
  <c r="C91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86"/>
  <c r="C61"/>
  <c r="C60"/>
  <c r="C59"/>
  <c r="C58"/>
  <c r="C56"/>
  <c r="C55"/>
  <c r="C54"/>
  <c r="C53"/>
  <c r="C52"/>
  <c r="C51"/>
  <c r="C50"/>
  <c r="C49"/>
  <c r="C48"/>
  <c r="C47"/>
  <c r="C46"/>
  <c r="C45"/>
  <c r="C43"/>
  <c r="C42"/>
  <c r="C41"/>
  <c r="C40"/>
  <c r="C39"/>
  <c r="C38"/>
  <c r="C37"/>
  <c r="C36"/>
  <c r="C35"/>
  <c r="C34"/>
  <c r="C33"/>
  <c r="C32"/>
  <c r="C31"/>
  <c r="C30"/>
  <c r="C29"/>
  <c r="C27"/>
  <c r="C26"/>
  <c r="C25"/>
  <c r="C24"/>
  <c r="C23"/>
  <c r="C22"/>
  <c r="C19"/>
  <c r="C18"/>
  <c r="C17"/>
  <c r="C16"/>
  <c r="C15"/>
  <c r="C14"/>
  <c r="C13"/>
  <c r="C12"/>
  <c r="C11"/>
  <c r="C9"/>
  <c r="C8"/>
  <c r="C63"/>
  <c r="C87"/>
  <c r="F23" i="10"/>
  <c r="E23"/>
  <c r="D23"/>
  <c r="B23"/>
  <c r="G22"/>
  <c r="G21"/>
  <c r="G20"/>
  <c r="G19"/>
  <c r="G18"/>
  <c r="G17"/>
  <c r="G16"/>
  <c r="G15"/>
  <c r="G14"/>
  <c r="G13"/>
  <c r="G12"/>
  <c r="G11"/>
  <c r="G9"/>
  <c r="G8"/>
  <c r="G7"/>
  <c r="G6"/>
  <c r="G5"/>
  <c r="F23" i="9"/>
  <c r="E23"/>
  <c r="D23"/>
  <c r="B23"/>
  <c r="G22"/>
  <c r="G21"/>
  <c r="G20"/>
  <c r="G19"/>
  <c r="G18"/>
  <c r="G17"/>
  <c r="G16"/>
  <c r="G15"/>
  <c r="G12"/>
  <c r="G11"/>
  <c r="G10"/>
  <c r="G9"/>
  <c r="G8"/>
  <c r="G7"/>
  <c r="G6"/>
  <c r="G5"/>
  <c r="D9" i="7"/>
  <c r="D5"/>
  <c r="D11" s="1"/>
  <c r="G26" i="3"/>
  <c r="G27"/>
  <c r="G8" i="4"/>
  <c r="G6"/>
  <c r="G17" s="1"/>
  <c r="G31" s="1"/>
  <c r="F6"/>
  <c r="F7" i="3"/>
  <c r="F8"/>
  <c r="F9"/>
  <c r="F10"/>
  <c r="F6"/>
  <c r="G7"/>
  <c r="G8"/>
  <c r="G9"/>
  <c r="G10"/>
  <c r="G6"/>
  <c r="D6"/>
  <c r="D10"/>
  <c r="D9"/>
  <c r="D121" i="2"/>
  <c r="E120" i="17"/>
  <c r="D91" i="2"/>
  <c r="E91"/>
  <c r="D144"/>
  <c r="D134"/>
  <c r="D107"/>
  <c r="E106" i="17"/>
  <c r="D51" i="2"/>
  <c r="E50" i="17"/>
  <c r="D56" i="2"/>
  <c r="D34"/>
  <c r="E33" i="17"/>
  <c r="D28" i="2"/>
  <c r="D71"/>
  <c r="D84"/>
  <c r="D27"/>
  <c r="D13"/>
  <c r="E12" i="17"/>
  <c r="D6" i="2"/>
  <c r="C55"/>
  <c r="D54" i="17" s="1"/>
  <c r="C137" i="2"/>
  <c r="C138"/>
  <c r="C123"/>
  <c r="C121" s="1"/>
  <c r="F11" i="3" s="1"/>
  <c r="F18" s="1"/>
  <c r="C112" i="2"/>
  <c r="C107" s="1"/>
  <c r="C124" s="1"/>
  <c r="C76"/>
  <c r="D75" i="17" s="1"/>
  <c r="C77" i="2"/>
  <c r="D76" i="17"/>
  <c r="C75" i="2"/>
  <c r="D74" i="17" s="1"/>
  <c r="C73" i="2"/>
  <c r="D72" i="17"/>
  <c r="C64" i="2"/>
  <c r="D63" i="17" s="1"/>
  <c r="C65" i="2"/>
  <c r="D64" i="17"/>
  <c r="C58" i="2"/>
  <c r="C56" s="1"/>
  <c r="C59"/>
  <c r="C57"/>
  <c r="C53"/>
  <c r="D52" i="17" s="1"/>
  <c r="C54" i="2"/>
  <c r="D53" i="17"/>
  <c r="C52" i="2"/>
  <c r="D51" i="17" s="1"/>
  <c r="C47" i="2"/>
  <c r="D46" i="17" s="1"/>
  <c r="C48" i="2"/>
  <c r="C49"/>
  <c r="D48" i="17" s="1"/>
  <c r="C50" i="2"/>
  <c r="D49" i="17"/>
  <c r="C46" i="2"/>
  <c r="D45" i="17" s="1"/>
  <c r="C41" i="2"/>
  <c r="C43"/>
  <c r="C34" s="1"/>
  <c r="D33" i="17" s="1"/>
  <c r="C9" i="7"/>
  <c r="C32" i="2"/>
  <c r="D31" i="17" s="1"/>
  <c r="C30" i="2"/>
  <c r="C28" s="1"/>
  <c r="C22"/>
  <c r="D21" i="17" s="1"/>
  <c r="C23" i="2"/>
  <c r="D22" i="17" s="1"/>
  <c r="C24" i="2"/>
  <c r="D23" i="17" s="1"/>
  <c r="C25" i="2"/>
  <c r="D24" i="17" s="1"/>
  <c r="C21" i="2"/>
  <c r="C20" s="1"/>
  <c r="D19" i="17" s="1"/>
  <c r="C17" i="2"/>
  <c r="D16" i="17" s="1"/>
  <c r="C16" i="2"/>
  <c r="D15" i="17" s="1"/>
  <c r="C15" i="2"/>
  <c r="C14"/>
  <c r="C10" i="3" s="1"/>
  <c r="C12" i="2"/>
  <c r="D11" i="17"/>
  <c r="C11" i="2"/>
  <c r="D10" i="17" s="1"/>
  <c r="C66" i="2"/>
  <c r="C78"/>
  <c r="C125"/>
  <c r="C129"/>
  <c r="C139"/>
  <c r="G11" i="16"/>
  <c r="G12"/>
  <c r="G13"/>
  <c r="G14"/>
  <c r="G15"/>
  <c r="G16"/>
  <c r="C17"/>
  <c r="D17"/>
  <c r="E17"/>
  <c r="F17"/>
  <c r="D6" i="18"/>
  <c r="I6"/>
  <c r="F6"/>
  <c r="G6"/>
  <c r="H6"/>
  <c r="I7"/>
  <c r="I8"/>
  <c r="D9"/>
  <c r="E9"/>
  <c r="E18"/>
  <c r="F9"/>
  <c r="G9"/>
  <c r="H9"/>
  <c r="I9"/>
  <c r="I10"/>
  <c r="I11"/>
  <c r="D12"/>
  <c r="E12"/>
  <c r="F12"/>
  <c r="G12"/>
  <c r="H12"/>
  <c r="I12"/>
  <c r="I13"/>
  <c r="D14"/>
  <c r="E14"/>
  <c r="F14"/>
  <c r="F18"/>
  <c r="G14"/>
  <c r="H14"/>
  <c r="I15"/>
  <c r="D16"/>
  <c r="E16"/>
  <c r="F16"/>
  <c r="G16"/>
  <c r="I16"/>
  <c r="H16"/>
  <c r="I17"/>
  <c r="D18"/>
  <c r="H18"/>
  <c r="C24" i="3"/>
  <c r="C27"/>
  <c r="C24" i="4"/>
  <c r="F30"/>
  <c r="D30" i="19"/>
  <c r="F6" i="6"/>
  <c r="F7"/>
  <c r="F8"/>
  <c r="F11"/>
  <c r="F9"/>
  <c r="F10"/>
  <c r="C11"/>
  <c r="D11"/>
  <c r="E11"/>
  <c r="B25" i="21"/>
  <c r="C8" i="8"/>
  <c r="D38" i="22"/>
  <c r="F8" i="4"/>
  <c r="G18" i="18"/>
  <c r="I14"/>
  <c r="I18"/>
  <c r="C63" i="2"/>
  <c r="D62" i="17" s="1"/>
  <c r="C91" i="2"/>
  <c r="C63" i="13"/>
  <c r="C87"/>
  <c r="C124"/>
  <c r="C145"/>
  <c r="C26" i="20"/>
  <c r="G23" i="10"/>
  <c r="E54" i="20"/>
  <c r="D37" i="11"/>
  <c r="D36" s="1"/>
  <c r="D58" i="17"/>
  <c r="C136" i="11"/>
  <c r="D150" i="2"/>
  <c r="E83" i="17"/>
  <c r="D19" i="4"/>
  <c r="D18"/>
  <c r="D30" s="1"/>
  <c r="E70" i="17"/>
  <c r="E55"/>
  <c r="D8" i="15"/>
  <c r="D35" s="1"/>
  <c r="D40" s="1"/>
  <c r="D40" i="17"/>
  <c r="D56"/>
  <c r="D73" i="12"/>
  <c r="D86" s="1"/>
  <c r="D14" i="17"/>
  <c r="C91" i="12"/>
  <c r="C71" i="2"/>
  <c r="D70" i="17" s="1"/>
  <c r="D54" i="20"/>
  <c r="G54"/>
  <c r="G23" i="9"/>
  <c r="G11" i="3"/>
  <c r="G18"/>
  <c r="G28" s="1"/>
  <c r="D121" i="12"/>
  <c r="D121" i="11" s="1"/>
  <c r="D36" i="12"/>
  <c r="C19" i="4"/>
  <c r="C18" s="1"/>
  <c r="C30" s="1"/>
  <c r="D7" i="5" s="1"/>
  <c r="D31" i="11"/>
  <c r="D61"/>
  <c r="D58" s="1"/>
  <c r="D47" i="17"/>
  <c r="D53" i="12"/>
  <c r="E5" i="17"/>
  <c r="I54" i="20"/>
  <c r="D61" i="2"/>
  <c r="D85"/>
  <c r="E84" i="17"/>
  <c r="N54" i="20"/>
  <c r="L54"/>
  <c r="M54"/>
  <c r="O53"/>
  <c r="O42"/>
  <c r="D12" i="3"/>
  <c r="D18" s="1"/>
  <c r="D15" i="12"/>
  <c r="E60" i="17"/>
  <c r="D96" i="11"/>
  <c r="D124" i="2"/>
  <c r="D145"/>
  <c r="E144" i="17"/>
  <c r="D149" i="2"/>
  <c r="E123" i="17"/>
  <c r="C134" i="11"/>
  <c r="C144" s="1"/>
  <c r="C62" i="2"/>
  <c r="D61" i="17" s="1"/>
  <c r="D29"/>
  <c r="C74" i="2"/>
  <c r="D73" i="17" s="1"/>
  <c r="O54" i="20"/>
  <c r="D23" i="12"/>
  <c r="D22" s="1"/>
  <c r="B13" i="5" l="1"/>
  <c r="C145" i="2"/>
  <c r="B15" i="5" s="1"/>
  <c r="C144" i="2"/>
  <c r="B14" i="5" s="1"/>
  <c r="E14" s="1"/>
  <c r="F26" i="3"/>
  <c r="F27" s="1"/>
  <c r="D14" i="5" s="1"/>
  <c r="D28" i="3"/>
  <c r="G30"/>
  <c r="F10" i="4"/>
  <c r="F17" s="1"/>
  <c r="F31" s="1"/>
  <c r="D55" i="17"/>
  <c r="C27" i="2"/>
  <c r="C9" i="3"/>
  <c r="C5" i="7"/>
  <c r="C11" s="1"/>
  <c r="D27" i="17"/>
  <c r="D26" s="1"/>
  <c r="F28" i="3"/>
  <c r="D15" i="5" s="1"/>
  <c r="D134" i="11"/>
  <c r="D144" i="12"/>
  <c r="D144" i="11" s="1"/>
  <c r="C124" i="12"/>
  <c r="C145" s="1"/>
  <c r="D31" i="4"/>
  <c r="D33"/>
  <c r="D29" i="12"/>
  <c r="D63" s="1"/>
  <c r="D87" s="1"/>
  <c r="D20" i="17"/>
  <c r="C6" i="4"/>
  <c r="C17" s="1"/>
  <c r="C122" i="11"/>
  <c r="C121" s="1"/>
  <c r="D57" i="17"/>
  <c r="D92" i="11"/>
  <c r="D91" s="1"/>
  <c r="D124" s="1"/>
  <c r="D145" s="1"/>
  <c r="C108"/>
  <c r="C107" s="1"/>
  <c r="C124" s="1"/>
  <c r="C145" s="1"/>
  <c r="D9"/>
  <c r="D8" s="1"/>
  <c r="D63" s="1"/>
  <c r="D87" s="1"/>
  <c r="C6" i="2"/>
  <c r="C12" i="3"/>
  <c r="C45" i="2"/>
  <c r="D44" i="17" s="1"/>
  <c r="C6" i="3"/>
  <c r="D42" i="17"/>
  <c r="D136" i="11"/>
  <c r="C84" i="2"/>
  <c r="C13"/>
  <c r="D12" i="17" s="1"/>
  <c r="C51" i="2"/>
  <c r="D50" i="17" s="1"/>
  <c r="D107" i="12"/>
  <c r="D124" s="1"/>
  <c r="D145" s="1"/>
  <c r="D13" i="17"/>
  <c r="C150" i="2" l="1"/>
  <c r="D83" i="17"/>
  <c r="B7" i="5"/>
  <c r="E7" s="1"/>
  <c r="C31" i="4"/>
  <c r="F32"/>
  <c r="F33"/>
  <c r="C33"/>
  <c r="C61" i="2"/>
  <c r="E15" i="5"/>
  <c r="C18" i="3"/>
  <c r="D13" i="5"/>
  <c r="E13" s="1"/>
  <c r="C29" i="3" l="1"/>
  <c r="D6" i="5"/>
  <c r="C28" i="3"/>
  <c r="D8" i="5" s="1"/>
  <c r="F30" i="3"/>
  <c r="C30"/>
  <c r="C85" i="2"/>
  <c r="D60" i="17"/>
  <c r="C149" i="2"/>
  <c r="B6" i="5"/>
  <c r="E6" s="1"/>
  <c r="D84" i="17" l="1"/>
  <c r="B8" i="5"/>
  <c r="E8" s="1"/>
</calcChain>
</file>

<file path=xl/sharedStrings.xml><?xml version="1.0" encoding="utf-8"?>
<sst xmlns="http://schemas.openxmlformats.org/spreadsheetml/2006/main" count="2304" uniqueCount="566">
  <si>
    <t>Költségvetési rendelet űrlapjainak összefüggései:</t>
  </si>
  <si>
    <t>2015. évi előirányzat BEVÉTELEK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</si>
  <si>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</si>
  <si>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</si>
  <si>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</si>
  <si>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</si>
  <si>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</si>
  <si>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</si>
  <si>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>2015. évi előirányzat KIADÁSOK</t>
  </si>
  <si>
    <t>1. sz. melléklet Kiadások táblázat 3. oszlop 4 sora =</t>
  </si>
  <si>
    <t xml:space="preserve">2.1. számú melléklet 5. oszlop 13. sor + 2.2. számú melléklet 5. oszlop 12. sor </t>
  </si>
  <si>
    <t>1. sz. melléklet Kiadások táblázat 3. oszlop 9 sora =</t>
  </si>
  <si>
    <t xml:space="preserve">2.1. számú melléklet 5. oszlop 22. sor + 2.2. számú melléklet 5. oszlop 25. sor </t>
  </si>
  <si>
    <t>1. sz. melléklet Kiadások táblázat 3. oszlop 10 sora =</t>
  </si>
  <si>
    <t xml:space="preserve">2.1. számú melléklet 5. oszlop 23. sor + 2.2. számú melléklet 5. oszlop 26. sor </t>
  </si>
  <si>
    <t>B E V É T E L E K</t>
  </si>
  <si>
    <t>1. sz. táblázat</t>
  </si>
  <si>
    <t>E Ft-ban</t>
  </si>
  <si>
    <t>Sor-
szám</t>
  </si>
  <si>
    <t>Bevételi jogcím</t>
  </si>
  <si>
    <t>1.</t>
  </si>
  <si>
    <t>2.</t>
  </si>
  <si>
    <t>3.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</si>
  <si>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</si>
  <si>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</si>
  <si>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</si>
  <si>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</si>
  <si>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</si>
  <si>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</si>
  <si>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</si>
  <si>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</si>
  <si>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</si>
  <si>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</si>
  <si>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</si>
  <si>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</si>
  <si>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</si>
  <si>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</si>
  <si>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</si>
  <si>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</si>
  <si>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</si>
  <si>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</si>
  <si>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</si>
  <si>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</si>
  <si>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</si>
  <si>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</si>
  <si>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</si>
  <si>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</si>
  <si>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</si>
  <si>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</si>
  <si>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</si>
  <si>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</si>
  <si>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</si>
  <si>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</si>
  <si>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</si>
  <si>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</si>
  <si>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</si>
  <si>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</si>
  <si>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</si>
  <si>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</si>
  <si>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</si>
  <si>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</si>
  <si>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</si>
  <si>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</si>
  <si>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</si>
  <si>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</si>
  <si>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</si>
  <si>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</si>
  <si>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</si>
  <si>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</si>
  <si>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</si>
  <si>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</si>
  <si>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</si>
  <si>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</si>
  <si>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</si>
  <si>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</si>
  <si>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</si>
  <si>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</si>
  <si>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</si>
  <si>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</si>
  <si>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</si>
  <si>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</si>
  <si>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</si>
  <si>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</si>
  <si>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</si>
  <si>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</si>
  <si>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</si>
  <si>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</si>
  <si>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</si>
  <si>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</si>
  <si>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</si>
  <si>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</si>
  <si>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</si>
  <si>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</si>
  <si>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</si>
  <si>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</si>
  <si>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</si>
  <si>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</si>
  <si>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</si>
  <si>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</si>
  <si>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</si>
  <si>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</si>
  <si>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</si>
  <si>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</si>
  <si>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</si>
  <si>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</si>
  <si>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</si>
  <si>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</si>
  <si>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</si>
  <si>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</si>
  <si>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</si>
  <si>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</si>
  <si>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</si>
  <si>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</si>
  <si>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</si>
  <si>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</si>
  <si>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</si>
  <si>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</si>
  <si>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</si>
  <si>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</si>
  <si>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</si>
  <si>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</si>
  <si>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</si>
  <si>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</si>
  <si>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</si>
  <si>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</si>
  <si>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</si>
  <si>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</si>
  <si>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</si>
  <si>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</si>
  <si>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</si>
  <si>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</si>
  <si>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</si>
  <si>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</si>
  <si>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</si>
  <si>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</si>
  <si>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</si>
  <si>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</si>
  <si>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</si>
  <si>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</si>
  <si>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</si>
  <si>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</si>
  <si>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</si>
  <si>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</si>
  <si>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</si>
  <si>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</si>
  <si>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</si>
  <si>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</si>
  <si>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</si>
  <si>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</si>
  <si>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</si>
  <si>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</si>
  <si>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</si>
  <si>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</si>
  <si>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</si>
  <si>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</si>
  <si>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</si>
  <si>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</si>
  <si>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</si>
  <si>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</si>
  <si>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</si>
  <si>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</si>
  <si>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</si>
  <si>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</si>
  <si>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</si>
  <si>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</si>
  <si>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</si>
  <si>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</si>
  <si>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</si>
  <si>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</si>
  <si>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</si>
  <si>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</si>
  <si>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</si>
  <si>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</si>
  <si>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</si>
  <si>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</si>
  <si>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</si>
  <si>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</si>
  <si>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</si>
  <si>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</si>
  <si>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</si>
  <si>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</si>
  <si>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</si>
  <si>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</si>
  <si>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</si>
  <si>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</si>
  <si>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</si>
  <si>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</si>
  <si>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</si>
  <si>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</si>
  <si>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</si>
  <si>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</si>
  <si>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</si>
  <si>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</si>
  <si>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</si>
  <si>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</si>
  <si>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</si>
  <si>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</si>
  <si>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</si>
  <si>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</si>
  <si>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</si>
  <si>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</si>
  <si>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</si>
  <si>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</si>
  <si>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</si>
  <si>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</si>
  <si>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</si>
  <si>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</si>
  <si>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</si>
  <si>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</si>
  <si>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</si>
  <si>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</si>
  <si>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</si>
  <si>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</si>
  <si>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</si>
  <si>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</si>
  <si>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</si>
  <si>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</si>
  <si>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</si>
  <si>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</si>
  <si>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</si>
  <si>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</si>
  <si>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</si>
  <si>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</si>
  <si>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</si>
  <si>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</si>
  <si>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</si>
  <si>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</si>
  <si>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</si>
  <si>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</si>
  <si>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</si>
  <si>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</si>
  <si>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</si>
  <si>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</si>
  <si>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</si>
  <si>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</si>
  <si>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</si>
  <si>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</si>
  <si>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</si>
  <si>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</si>
  <si>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</si>
  <si>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</si>
  <si>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</si>
  <si>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</si>
  <si>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</si>
  <si>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</si>
  <si>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</si>
  <si>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</si>
  <si>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</si>
  <si>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</si>
  <si>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</si>
  <si>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</si>
  <si>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</si>
  <si>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</si>
  <si>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</si>
  <si>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</si>
  <si>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</si>
  <si>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</si>
  <si>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</si>
  <si>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</si>
  <si>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</si>
  <si>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</si>
  <si>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</si>
  <si>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</si>
  <si>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</si>
  <si>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</si>
  <si>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</si>
  <si>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</si>
  <si>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</si>
  <si>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</si>
  <si>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</si>
  <si>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</si>
  <si>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</si>
  <si>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</si>
  <si>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</si>
  <si>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</si>
  <si>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</si>
  <si>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</si>
  <si>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</si>
  <si>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</si>
  <si>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</si>
  <si>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</si>
  <si>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</si>
  <si>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</si>
  <si>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</si>
  <si>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</si>
  <si>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</si>
  <si>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</si>
  <si>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</si>
  <si>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</si>
  <si>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</si>
  <si>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</si>
  <si>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</si>
  <si>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</si>
  <si>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</si>
  <si>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</si>
  <si>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</si>
  <si>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</si>
  <si>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</si>
  <si>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</si>
  <si>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</si>
  <si>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</si>
  <si>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</si>
  <si>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</si>
  <si>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</si>
  <si>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</si>
  <si>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</si>
  <si>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</si>
  <si>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</si>
  <si>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</si>
  <si>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</si>
  <si>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</si>
  <si>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</si>
  <si>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</si>
  <si>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</si>
  <si>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</si>
  <si>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</si>
  <si>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</si>
  <si>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</si>
  <si>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</si>
  <si>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</si>
  <si>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</si>
  <si>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</si>
  <si>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</si>
  <si>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</si>
  <si>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</si>
  <si>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</si>
  <si>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</si>
  <si>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</si>
  <si>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</si>
  <si>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</si>
  <si>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</si>
  <si>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</si>
  <si>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</si>
  <si>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</si>
  <si>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</si>
  <si>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</si>
  <si>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</si>
  <si>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</si>
  <si>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</si>
  <si>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</si>
  <si>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</si>
  <si>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</si>
  <si>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</si>
  <si>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</si>
  <si>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</si>
  <si>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</si>
  <si>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</si>
  <si>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</si>
  <si>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ELTÉRÉS</t>
  </si>
  <si>
    <t xml:space="preserve">2.1. számú melléklet 6. oszlop 13. sor + 2.2. számú melléklet 6. oszlop 12. sor </t>
  </si>
  <si>
    <t>Ezer forintban !</t>
  </si>
  <si>
    <t>Sor-szám</t>
  </si>
  <si>
    <t>MEGNEVEZÉS</t>
  </si>
  <si>
    <t>Évek</t>
  </si>
  <si>
    <t>Összesen
(6=3+4+5)</t>
  </si>
  <si>
    <t>2016.</t>
  </si>
  <si>
    <t>2017.</t>
  </si>
  <si>
    <t>2018.</t>
  </si>
  <si>
    <t>ÖSSZES KÖTELEZETTSÉG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</si>
  <si>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</si>
  <si>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</si>
  <si>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</si>
  <si>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</si>
  <si>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</si>
  <si>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</si>
  <si>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</si>
  <si>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</si>
  <si>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</si>
  <si>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</si>
  <si>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</si>
  <si>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</t>
  </si>
  <si>
    <t>Felújítás  megnevezése</t>
  </si>
  <si>
    <t>Teljes költség</t>
  </si>
  <si>
    <t>Kivitelezés kezdési és befejezési éve</t>
  </si>
  <si>
    <t>ÖSSZESEN:</t>
  </si>
  <si>
    <t>Felújítási kiadások előirányzata felújításonként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</si>
  <si>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</si>
  <si>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</si>
  <si>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</si>
  <si>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</si>
  <si>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</si>
  <si>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</si>
  <si>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</si>
  <si>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</si>
  <si>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</si>
  <si>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Központi, irányító szervi támogatások folyósítása</t>
  </si>
  <si>
    <t>Éves engedélyezett létszám előirányzat (fő)</t>
  </si>
  <si>
    <t>Közfoglalkoztatottak létszáma (fő)</t>
  </si>
  <si>
    <t>Kötelező feladatok bevételei, kiadása</t>
  </si>
  <si>
    <t>Önként vállalt feladatok bevételei, kiadása</t>
  </si>
  <si>
    <t>9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</si>
  <si>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</si>
  <si>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</si>
  <si>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</si>
  <si>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</si>
  <si>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</si>
  <si>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</si>
  <si>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</si>
  <si>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</si>
  <si>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</si>
  <si>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</si>
  <si>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</si>
  <si>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</si>
  <si>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</si>
  <si>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</si>
  <si>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</si>
  <si>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</si>
  <si>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</si>
  <si>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</si>
  <si>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</si>
  <si>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</si>
  <si>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</si>
  <si>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</si>
  <si>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</si>
  <si>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</si>
  <si>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</si>
  <si>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</si>
  <si>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</si>
  <si>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02</t>
  </si>
  <si>
    <t>Adatszolgáltatás 
az elismert tartozásállományról</t>
  </si>
  <si>
    <t>Költségvetési szerv neve:</t>
  </si>
  <si>
    <t>Költségvetési szerv számlaszáma:</t>
  </si>
  <si>
    <t>30 napon túli elismert tartozásállomány összesen:  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</si>
  <si>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</si>
  <si>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</si>
  <si>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</si>
  <si>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</si>
  <si>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</si>
  <si>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</si>
  <si>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</si>
  <si>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</si>
  <si>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</si>
  <si>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</si>
  <si>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</si>
  <si>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</si>
  <si>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</si>
  <si>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Rövid lejáratú  hitelek, kölcsönök felvétele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</si>
  <si>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</si>
  <si>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</si>
  <si>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</si>
  <si>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</si>
  <si>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</si>
  <si>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</si>
  <si>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</si>
  <si>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</si>
  <si>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</si>
  <si>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</si>
  <si>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</si>
  <si>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</si>
  <si>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</si>
  <si>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</si>
  <si>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</si>
  <si>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</si>
  <si>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</si>
  <si>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</si>
  <si>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</si>
  <si>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</si>
  <si>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</si>
  <si>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</si>
  <si>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</si>
  <si>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</si>
  <si>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</si>
  <si>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</si>
  <si>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</si>
  <si>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</si>
  <si>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</si>
  <si>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</si>
  <si>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</si>
  <si>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</si>
  <si>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</si>
  <si>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</si>
  <si>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</si>
  <si>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</si>
  <si>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</si>
  <si>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</si>
  <si>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</si>
  <si>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</si>
  <si>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</si>
  <si>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</si>
  <si>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</si>
  <si>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</si>
  <si>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</si>
  <si>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</si>
  <si>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</si>
  <si>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Kölcsön visszatérülés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</si>
  <si>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</si>
  <si>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</si>
  <si>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</si>
  <si>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</si>
  <si>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</si>
  <si>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</si>
  <si>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adatok forintban</t>
  </si>
  <si>
    <t>Jogcím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</si>
  <si>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</si>
  <si>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</si>
  <si>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</si>
  <si>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</si>
  <si>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</si>
  <si>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Óvopedagogusok bértámogatása</t>
  </si>
  <si>
    <t>Óvopedagogúsok munkáját segítők bértámogatása</t>
  </si>
  <si>
    <t>Óvodaműködtetési támogatása</t>
  </si>
  <si>
    <t>Hozzájárulás a pénzbeli szociális ellátásokhoz</t>
  </si>
  <si>
    <t>Szociális étkeztetés</t>
  </si>
  <si>
    <t>Kistelepülések szociális feladatainak támogatása</t>
  </si>
  <si>
    <t>Gyermekétkeztetés támogatása</t>
  </si>
  <si>
    <t>Támogatott szervezet neve</t>
  </si>
  <si>
    <t>Támogatás célja</t>
  </si>
  <si>
    <t>Támogatás összege</t>
  </si>
  <si>
    <t>29.</t>
  </si>
  <si>
    <t>30.</t>
  </si>
  <si>
    <t>31.</t>
  </si>
  <si>
    <t>32.</t>
  </si>
  <si>
    <t>33.</t>
  </si>
  <si>
    <t>Előirányzat-felhasználási terv
2016. évre</t>
  </si>
  <si>
    <t>2016. évi támogatás összesen</t>
  </si>
  <si>
    <t>A 2016. évi általános működés és ágazati feladatok támogatásának alakulása jogcímenként</t>
  </si>
  <si>
    <t>K I M U T A T Á S
a 2016. évben céljelleggel juttatott támogatásokról</t>
  </si>
  <si>
    <t>2015. évi 
várható</t>
  </si>
  <si>
    <t>2016. évi előirányzat</t>
  </si>
  <si>
    <t>2016.évi módosított előirányzat</t>
  </si>
  <si>
    <t>2016. év utáni szükséglet
7=(2 - 4 - 5-6)</t>
  </si>
  <si>
    <t>Módosított előirányzat</t>
  </si>
  <si>
    <t>Tényő Község Önkormányzat adósságot keletkeztető ügyletekből és kezességvállalásokból fennálló kötelezettségei</t>
  </si>
  <si>
    <t xml:space="preserve"> Tényő Község Önkormányzat saját bevételeinek részletezése az adósságot keletkeztető ügyletből származó tárgyévi fizetési kötelezettség megállapításához</t>
  </si>
  <si>
    <t>Tényő Község Önkormányzat 2016. évi adósságot keletkeztető fejlesztési céljai</t>
  </si>
  <si>
    <t>Beruházási kiadások előirányzata beruházásonként</t>
  </si>
  <si>
    <t>Beruházás  megnevezése</t>
  </si>
  <si>
    <t>Felhasználás
2016. XII.31-ig</t>
  </si>
  <si>
    <t>Turisztikai pihenőhelyek kialakítása</t>
  </si>
  <si>
    <t>2016</t>
  </si>
  <si>
    <t>Bölcsöde kialakítása</t>
  </si>
  <si>
    <t>Traktor és rézsűnyíró adapter beszerzése</t>
  </si>
  <si>
    <t>Zárható nyilvántartó szekrény</t>
  </si>
  <si>
    <t>Ikszt tetőtér hasznosítás</t>
  </si>
  <si>
    <t>Garázsok kialakítása</t>
  </si>
  <si>
    <t>Tárgyi eszköz beszerzés</t>
  </si>
  <si>
    <t>Emlékmű kialakítása (önrész)</t>
  </si>
  <si>
    <t>Temető kerítés felújítás</t>
  </si>
  <si>
    <t>Ravatalozó belső felújítása</t>
  </si>
  <si>
    <t>Ady Endre utcai lakás külsö felújítása</t>
  </si>
  <si>
    <t>Tűzoltószertár felújítása</t>
  </si>
  <si>
    <t>Iskola épület felújítása</t>
  </si>
  <si>
    <t>Lakott külterülettel kapcsolatos feladatok</t>
  </si>
  <si>
    <t>Szabadföld Sportegyesület</t>
  </si>
  <si>
    <t>helyi sport</t>
  </si>
  <si>
    <t>Polgárőr Egyesület</t>
  </si>
  <si>
    <t>falu biztonságának biztosítása</t>
  </si>
  <si>
    <t>Éves eredeti kiadási előirányzat:185.128 ezer Ft</t>
  </si>
  <si>
    <t>Tényő Község Önkormányzata</t>
  </si>
  <si>
    <t xml:space="preserve">Költségvetési szerv I.                                                                                                                          Napközi Otthonos Óvoda </t>
  </si>
  <si>
    <t>Költségvetési szerv I.                                                                                                                          Napközi Otthonos Óvoda</t>
  </si>
  <si>
    <t>2016 előtti kifizetés</t>
  </si>
  <si>
    <t>2018. 
után</t>
  </si>
  <si>
    <t>Módosított-felhasználási terv
2016. évre</t>
  </si>
  <si>
    <t>Születések parkjába 2 db játék beszerzése</t>
  </si>
  <si>
    <t>Éves módosított kiadási előirányzat:215.963 ezer Ft</t>
  </si>
  <si>
    <t>11737007-15366777</t>
  </si>
  <si>
    <t>Utak felújítása (adósságkonszolidáció 2016)</t>
  </si>
  <si>
    <t xml:space="preserve">2.1. melléklet a 16/2016. (XII.10.) önkormányzati rendelethez     </t>
  </si>
  <si>
    <t xml:space="preserve">2.2. melléklet a 16/2016. (XII.10.) önkormányzati rendelethez     </t>
  </si>
  <si>
    <t>8.1. melléklet a 16 /2016. (XII.10. ) önkormányzati rendelethez</t>
  </si>
  <si>
    <t>8.1.1. melléklet a  16 /2016. (XII.10.) önkormányzati rendelethez</t>
  </si>
  <si>
    <t>8.1.2. melléklet a   16/2016.(XII.10.) önkormányzati rendelethez</t>
  </si>
  <si>
    <t>8.2. melléklet a  16/2016.(XII.10.) önkormányzati rendelethez</t>
  </si>
  <si>
    <t>8.2.1. melléklet a 16/2016.(XII.10.) önkormányzati rendelethez</t>
  </si>
  <si>
    <t>Tényő, 2016.  december   hó  10    nap</t>
  </si>
</sst>
</file>

<file path=xl/styles.xml><?xml version="1.0" encoding="utf-8"?>
<styleSheet xmlns="http://schemas.openxmlformats.org/spreadsheetml/2006/main">
  <numFmts count="4">
    <numFmt numFmtId="164" formatCode="#,###"/>
    <numFmt numFmtId="165" formatCode="_-* #,##0.00\ _F_t_-;\-* #,##0.00\ _F_t_-;_-* \-??\ _F_t_-;_-@_-"/>
    <numFmt numFmtId="166" formatCode="_-* #,##0\ _F_t_-;\-* #,##0\ _F_t_-;_-* \-??\ _F_t_-;_-@_-"/>
    <numFmt numFmtId="167" formatCode="mmm\ d/"/>
  </numFmts>
  <fonts count="39">
    <font>
      <sz val="10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color indexed="17"/>
      <name val="Times New Roman CE"/>
      <family val="1"/>
      <charset val="238"/>
    </font>
    <font>
      <sz val="10"/>
      <color indexed="17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</fills>
  <borders count="10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6">
    <xf numFmtId="0" fontId="0" fillId="0" borderId="0"/>
    <xf numFmtId="165" fontId="32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</cellStyleXfs>
  <cellXfs count="88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/>
    <xf numFmtId="0" fontId="3" fillId="0" borderId="0" xfId="4" applyFont="1" applyFill="1" applyProtection="1"/>
    <xf numFmtId="0" fontId="3" fillId="0" borderId="0" xfId="4" applyFont="1" applyFill="1" applyAlignment="1" applyProtection="1">
      <alignment horizontal="right" vertical="center" indent="1"/>
    </xf>
    <xf numFmtId="0" fontId="3" fillId="0" borderId="0" xfId="4" applyFill="1" applyProtection="1"/>
    <xf numFmtId="164" fontId="5" fillId="0" borderId="0" xfId="4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10" fillId="0" borderId="1" xfId="4" applyFont="1" applyFill="1" applyBorder="1" applyAlignment="1" applyProtection="1">
      <alignment horizontal="center" vertical="center" wrapText="1"/>
    </xf>
    <xf numFmtId="0" fontId="10" fillId="0" borderId="2" xfId="4" applyFont="1" applyFill="1" applyBorder="1" applyAlignment="1" applyProtection="1">
      <alignment horizontal="center" vertical="center" wrapText="1"/>
    </xf>
    <xf numFmtId="0" fontId="4" fillId="0" borderId="0" xfId="4" applyFont="1" applyFill="1" applyAlignment="1" applyProtection="1">
      <alignment wrapText="1"/>
    </xf>
    <xf numFmtId="0" fontId="11" fillId="0" borderId="3" xfId="4" applyFont="1" applyFill="1" applyBorder="1" applyAlignment="1" applyProtection="1">
      <alignment horizontal="center" vertical="center" wrapText="1"/>
    </xf>
    <xf numFmtId="0" fontId="11" fillId="0" borderId="4" xfId="4" applyFont="1" applyFill="1" applyBorder="1" applyAlignment="1" applyProtection="1">
      <alignment horizontal="center" vertical="center" wrapText="1"/>
    </xf>
    <xf numFmtId="0" fontId="12" fillId="0" borderId="0" xfId="4" applyFont="1" applyFill="1" applyProtection="1"/>
    <xf numFmtId="0" fontId="11" fillId="0" borderId="1" xfId="4" applyFont="1" applyFill="1" applyBorder="1" applyAlignment="1" applyProtection="1">
      <alignment horizontal="left" vertical="center" wrapText="1" indent="1"/>
    </xf>
    <xf numFmtId="0" fontId="11" fillId="0" borderId="2" xfId="4" applyFont="1" applyFill="1" applyBorder="1" applyAlignment="1" applyProtection="1">
      <alignment horizontal="left" vertical="center" wrapText="1" indent="1"/>
    </xf>
    <xf numFmtId="164" fontId="11" fillId="0" borderId="2" xfId="4" applyNumberFormat="1" applyFont="1" applyFill="1" applyBorder="1" applyAlignment="1" applyProtection="1">
      <alignment vertical="center" wrapText="1"/>
    </xf>
    <xf numFmtId="0" fontId="0" fillId="0" borderId="0" xfId="4" applyFont="1" applyFill="1" applyProtection="1"/>
    <xf numFmtId="49" fontId="12" fillId="0" borderId="5" xfId="4" applyNumberFormat="1" applyFont="1" applyFill="1" applyBorder="1" applyAlignment="1" applyProtection="1">
      <alignment horizontal="left" vertical="center" wrapText="1" indent="1"/>
    </xf>
    <xf numFmtId="0" fontId="13" fillId="0" borderId="6" xfId="0" applyFont="1" applyBorder="1" applyAlignment="1" applyProtection="1">
      <alignment horizontal="left" wrapText="1" indent="1"/>
    </xf>
    <xf numFmtId="164" fontId="12" fillId="0" borderId="6" xfId="4" applyNumberFormat="1" applyFont="1" applyFill="1" applyBorder="1" applyAlignment="1" applyProtection="1">
      <alignment vertical="center" wrapText="1"/>
      <protection locked="0"/>
    </xf>
    <xf numFmtId="49" fontId="12" fillId="0" borderId="7" xfId="4" applyNumberFormat="1" applyFont="1" applyFill="1" applyBorder="1" applyAlignment="1" applyProtection="1">
      <alignment horizontal="left" vertical="center" wrapText="1" indent="1"/>
    </xf>
    <xf numFmtId="0" fontId="13" fillId="0" borderId="8" xfId="0" applyFont="1" applyBorder="1" applyAlignment="1" applyProtection="1">
      <alignment horizontal="left" wrapText="1" indent="1"/>
    </xf>
    <xf numFmtId="164" fontId="12" fillId="0" borderId="8" xfId="4" applyNumberFormat="1" applyFont="1" applyFill="1" applyBorder="1" applyAlignment="1" applyProtection="1">
      <alignment vertical="center" wrapText="1"/>
      <protection locked="0"/>
    </xf>
    <xf numFmtId="49" fontId="12" fillId="0" borderId="9" xfId="4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0" fontId="14" fillId="0" borderId="2" xfId="0" applyFont="1" applyBorder="1" applyAlignment="1" applyProtection="1">
      <alignment horizontal="left" vertical="center" wrapText="1" indent="1"/>
    </xf>
    <xf numFmtId="164" fontId="12" fillId="0" borderId="10" xfId="4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wrapText="1"/>
    </xf>
    <xf numFmtId="0" fontId="13" fillId="0" borderId="10" xfId="0" applyFont="1" applyBorder="1" applyAlignment="1" applyProtection="1">
      <alignment wrapText="1"/>
    </xf>
    <xf numFmtId="0" fontId="13" fillId="0" borderId="5" xfId="0" applyFont="1" applyBorder="1" applyAlignment="1" applyProtection="1">
      <alignment wrapText="1"/>
    </xf>
    <xf numFmtId="0" fontId="13" fillId="0" borderId="7" xfId="0" applyFont="1" applyBorder="1" applyAlignment="1" applyProtection="1">
      <alignment wrapText="1"/>
    </xf>
    <xf numFmtId="0" fontId="13" fillId="0" borderId="9" xfId="0" applyFont="1" applyBorder="1" applyAlignment="1" applyProtection="1">
      <alignment wrapText="1"/>
    </xf>
    <xf numFmtId="0" fontId="14" fillId="0" borderId="2" xfId="0" applyFont="1" applyBorder="1" applyAlignment="1" applyProtection="1">
      <alignment wrapText="1"/>
    </xf>
    <xf numFmtId="0" fontId="14" fillId="0" borderId="11" xfId="0" applyFont="1" applyBorder="1" applyAlignment="1" applyProtection="1">
      <alignment wrapText="1"/>
    </xf>
    <xf numFmtId="0" fontId="14" fillId="0" borderId="12" xfId="0" applyFont="1" applyBorder="1" applyAlignment="1" applyProtection="1">
      <alignment wrapText="1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164" fontId="5" fillId="0" borderId="0" xfId="4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Border="1" applyAlignment="1" applyProtection="1">
      <alignment horizontal="right"/>
    </xf>
    <xf numFmtId="0" fontId="3" fillId="0" borderId="0" xfId="4" applyFill="1" applyAlignment="1" applyProtection="1"/>
    <xf numFmtId="0" fontId="3" fillId="0" borderId="0" xfId="4" applyFill="1" applyAlignment="1" applyProtection="1">
      <alignment wrapText="1"/>
    </xf>
    <xf numFmtId="0" fontId="11" fillId="0" borderId="1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  <xf numFmtId="0" fontId="11" fillId="0" borderId="3" xfId="4" applyFont="1" applyFill="1" applyBorder="1" applyAlignment="1" applyProtection="1">
      <alignment horizontal="left" vertical="center" wrapText="1" indent="1"/>
    </xf>
    <xf numFmtId="49" fontId="12" fillId="0" borderId="13" xfId="4" applyNumberFormat="1" applyFont="1" applyFill="1" applyBorder="1" applyAlignment="1" applyProtection="1">
      <alignment horizontal="left" vertical="center" wrapText="1" indent="1"/>
    </xf>
    <xf numFmtId="0" fontId="12" fillId="0" borderId="14" xfId="4" applyFont="1" applyFill="1" applyBorder="1" applyAlignment="1" applyProtection="1">
      <alignment horizontal="left" vertical="center" wrapText="1" indent="1"/>
    </xf>
    <xf numFmtId="0" fontId="12" fillId="0" borderId="8" xfId="4" applyFont="1" applyFill="1" applyBorder="1" applyAlignment="1" applyProtection="1">
      <alignment horizontal="left" vertical="center" wrapText="1" indent="1"/>
    </xf>
    <xf numFmtId="0" fontId="12" fillId="0" borderId="15" xfId="4" applyFont="1" applyFill="1" applyBorder="1" applyAlignment="1" applyProtection="1">
      <alignment horizontal="left" vertical="center" wrapText="1" indent="1"/>
    </xf>
    <xf numFmtId="0" fontId="12" fillId="0" borderId="0" xfId="4" applyFont="1" applyFill="1" applyBorder="1" applyAlignment="1" applyProtection="1">
      <alignment horizontal="left" vertical="center" wrapText="1" indent="1"/>
    </xf>
    <xf numFmtId="0" fontId="12" fillId="0" borderId="8" xfId="4" applyFont="1" applyFill="1" applyBorder="1" applyAlignment="1" applyProtection="1">
      <alignment horizontal="left" indent="6"/>
    </xf>
    <xf numFmtId="0" fontId="12" fillId="0" borderId="8" xfId="4" applyFont="1" applyFill="1" applyBorder="1" applyAlignment="1" applyProtection="1">
      <alignment horizontal="left" vertical="center" wrapText="1" indent="6"/>
    </xf>
    <xf numFmtId="49" fontId="12" fillId="0" borderId="16" xfId="4" applyNumberFormat="1" applyFont="1" applyFill="1" applyBorder="1" applyAlignment="1" applyProtection="1">
      <alignment horizontal="left" vertical="center" wrapText="1" indent="1"/>
    </xf>
    <xf numFmtId="0" fontId="12" fillId="0" borderId="10" xfId="4" applyFont="1" applyFill="1" applyBorder="1" applyAlignment="1" applyProtection="1">
      <alignment horizontal="left" vertical="center" wrapText="1" indent="6"/>
    </xf>
    <xf numFmtId="49" fontId="12" fillId="0" borderId="17" xfId="4" applyNumberFormat="1" applyFont="1" applyFill="1" applyBorder="1" applyAlignment="1" applyProtection="1">
      <alignment horizontal="left" vertical="center" wrapText="1" indent="1"/>
    </xf>
    <xf numFmtId="0" fontId="12" fillId="0" borderId="18" xfId="4" applyFont="1" applyFill="1" applyBorder="1" applyAlignment="1" applyProtection="1">
      <alignment horizontal="left" vertical="center" wrapText="1" indent="6"/>
    </xf>
    <xf numFmtId="164" fontId="12" fillId="0" borderId="18" xfId="4" applyNumberFormat="1" applyFont="1" applyFill="1" applyBorder="1" applyAlignment="1" applyProtection="1">
      <alignment vertical="center" wrapText="1"/>
      <protection locked="0"/>
    </xf>
    <xf numFmtId="0" fontId="11" fillId="0" borderId="2" xfId="4" applyFont="1" applyFill="1" applyBorder="1" applyAlignment="1" applyProtection="1">
      <alignment vertical="center" wrapText="1"/>
    </xf>
    <xf numFmtId="0" fontId="12" fillId="0" borderId="10" xfId="4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vertical="center" wrapText="1" indent="1"/>
    </xf>
    <xf numFmtId="0" fontId="13" fillId="0" borderId="8" xfId="0" applyFont="1" applyBorder="1" applyAlignment="1" applyProtection="1">
      <alignment horizontal="left" vertical="center" wrapText="1" indent="1"/>
    </xf>
    <xf numFmtId="0" fontId="12" fillId="0" borderId="6" xfId="4" applyFont="1" applyFill="1" applyBorder="1" applyAlignment="1" applyProtection="1">
      <alignment horizontal="left" vertical="center" wrapText="1" indent="6"/>
    </xf>
    <xf numFmtId="0" fontId="12" fillId="0" borderId="6" xfId="4" applyFont="1" applyFill="1" applyBorder="1" applyAlignment="1" applyProtection="1">
      <alignment horizontal="left" vertical="center" wrapText="1" indent="1"/>
    </xf>
    <xf numFmtId="0" fontId="12" fillId="0" borderId="19" xfId="4" applyFont="1" applyFill="1" applyBorder="1" applyAlignment="1" applyProtection="1">
      <alignment horizontal="left" vertical="center" wrapText="1" indent="1"/>
    </xf>
    <xf numFmtId="164" fontId="14" fillId="0" borderId="2" xfId="0" applyNumberFormat="1" applyFont="1" applyBorder="1" applyAlignment="1" applyProtection="1">
      <alignment vertical="center" wrapText="1"/>
    </xf>
    <xf numFmtId="164" fontId="15" fillId="0" borderId="2" xfId="0" applyNumberFormat="1" applyFont="1" applyBorder="1" applyAlignment="1" applyProtection="1">
      <alignment vertical="center" wrapText="1"/>
    </xf>
    <xf numFmtId="0" fontId="16" fillId="0" borderId="0" xfId="4" applyFont="1" applyFill="1" applyProtection="1"/>
    <xf numFmtId="0" fontId="5" fillId="0" borderId="0" xfId="4" applyFont="1" applyFill="1" applyProtection="1"/>
    <xf numFmtId="0" fontId="14" fillId="0" borderId="11" xfId="0" applyFont="1" applyBorder="1" applyAlignment="1" applyProtection="1">
      <alignment horizontal="left" vertical="center" wrapText="1" indent="1"/>
    </xf>
    <xf numFmtId="0" fontId="15" fillId="0" borderId="12" xfId="0" applyFont="1" applyBorder="1" applyAlignment="1" applyProtection="1">
      <alignment horizontal="left" vertical="center" wrapText="1" indent="1"/>
    </xf>
    <xf numFmtId="164" fontId="15" fillId="0" borderId="20" xfId="0" applyNumberFormat="1" applyFont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2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0" fillId="0" borderId="23" xfId="0" applyNumberFormat="1" applyFont="1" applyFill="1" applyBorder="1" applyAlignment="1" applyProtection="1">
      <alignment horizontal="left" vertical="center" wrapText="1" indent="1"/>
    </xf>
    <xf numFmtId="164" fontId="12" fillId="0" borderId="5" xfId="0" applyNumberFormat="1" applyFont="1" applyFill="1" applyBorder="1" applyAlignment="1" applyProtection="1">
      <alignment horizontal="left" vertical="center" wrapText="1" indent="1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24" xfId="0" applyNumberFormat="1" applyFont="1" applyFill="1" applyBorder="1" applyAlignment="1" applyProtection="1">
      <alignment horizontal="left" vertical="center" wrapText="1" indent="1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Fill="1" applyBorder="1" applyAlignment="1" applyProtection="1">
      <alignment vertical="center" wrapText="1"/>
      <protection locked="0"/>
    </xf>
    <xf numFmtId="164" fontId="12" fillId="0" borderId="25" xfId="0" applyNumberFormat="1" applyFont="1" applyFill="1" applyBorder="1" applyAlignment="1" applyProtection="1">
      <alignment vertical="center" wrapText="1"/>
      <protection locked="0"/>
    </xf>
    <xf numFmtId="164" fontId="12" fillId="0" borderId="26" xfId="0" applyNumberFormat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vertical="center" wrapTex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1" xfId="0" applyNumberFormat="1" applyFont="1" applyFill="1" applyBorder="1" applyAlignment="1" applyProtection="1">
      <alignment horizontal="left" vertical="center" wrapText="1" inden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2" fillId="0" borderId="30" xfId="0" applyNumberFormat="1" applyFont="1" applyFill="1" applyBorder="1" applyAlignment="1" applyProtection="1">
      <alignment vertical="center" wrapText="1"/>
      <protection locked="0"/>
    </xf>
    <xf numFmtId="164" fontId="19" fillId="0" borderId="8" xfId="0" applyNumberFormat="1" applyFont="1" applyFill="1" applyBorder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vertical="center" wrapText="1"/>
      <protection locked="0"/>
    </xf>
    <xf numFmtId="164" fontId="18" fillId="0" borderId="31" xfId="0" applyNumberFormat="1" applyFont="1" applyFill="1" applyBorder="1" applyAlignment="1" applyProtection="1">
      <alignment vertical="center" wrapText="1"/>
    </xf>
    <xf numFmtId="164" fontId="18" fillId="0" borderId="31" xfId="0" applyNumberFormat="1" applyFont="1" applyFill="1" applyBorder="1" applyAlignment="1" applyProtection="1">
      <alignment horizontal="right" vertical="center" wrapText="1" indent="1"/>
    </xf>
    <xf numFmtId="164" fontId="1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2"/>
    </xf>
    <xf numFmtId="164" fontId="12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5" xfId="0" applyNumberFormat="1" applyFont="1" applyFill="1" applyBorder="1" applyAlignment="1" applyProtection="1">
      <alignment horizontal="left" vertical="center" wrapText="1" indent="2"/>
    </xf>
    <xf numFmtId="164" fontId="12" fillId="0" borderId="9" xfId="0" applyNumberFormat="1" applyFont="1" applyFill="1" applyBorder="1" applyAlignment="1" applyProtection="1">
      <alignment horizontal="left" vertical="center" wrapText="1" indent="2"/>
    </xf>
    <xf numFmtId="0" fontId="21" fillId="0" borderId="0" xfId="0" applyFont="1"/>
    <xf numFmtId="0" fontId="16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 indent="1"/>
    </xf>
    <xf numFmtId="0" fontId="4" fillId="0" borderId="0" xfId="0" applyFont="1" applyFill="1" applyAlignment="1">
      <alignment horizontal="right" indent="1"/>
    </xf>
    <xf numFmtId="3" fontId="10" fillId="0" borderId="0" xfId="0" applyNumberFormat="1" applyFont="1" applyFill="1" applyAlignment="1">
      <alignment horizontal="right" indent="1"/>
    </xf>
    <xf numFmtId="0" fontId="22" fillId="0" borderId="0" xfId="4" applyFont="1" applyFill="1"/>
    <xf numFmtId="164" fontId="23" fillId="0" borderId="0" xfId="4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/>
    <xf numFmtId="0" fontId="0" fillId="0" borderId="5" xfId="4" applyFont="1" applyFill="1" applyBorder="1" applyAlignment="1">
      <alignment horizontal="center" vertical="center"/>
    </xf>
    <xf numFmtId="0" fontId="0" fillId="0" borderId="6" xfId="4" applyFont="1" applyFill="1" applyBorder="1" applyProtection="1">
      <protection locked="0"/>
    </xf>
    <xf numFmtId="166" fontId="0" fillId="0" borderId="6" xfId="1" applyNumberFormat="1" applyFont="1" applyFill="1" applyBorder="1" applyAlignment="1" applyProtection="1">
      <protection locked="0"/>
    </xf>
    <xf numFmtId="166" fontId="0" fillId="0" borderId="32" xfId="1" applyNumberFormat="1" applyFont="1" applyFill="1" applyBorder="1" applyAlignment="1" applyProtection="1"/>
    <xf numFmtId="0" fontId="0" fillId="0" borderId="7" xfId="4" applyFont="1" applyFill="1" applyBorder="1" applyAlignment="1">
      <alignment horizontal="center" vertical="center"/>
    </xf>
    <xf numFmtId="0" fontId="0" fillId="0" borderId="8" xfId="4" applyFont="1" applyFill="1" applyBorder="1" applyProtection="1">
      <protection locked="0"/>
    </xf>
    <xf numFmtId="166" fontId="0" fillId="0" borderId="8" xfId="1" applyNumberFormat="1" applyFont="1" applyFill="1" applyBorder="1" applyAlignment="1" applyProtection="1">
      <protection locked="0"/>
    </xf>
    <xf numFmtId="166" fontId="0" fillId="0" borderId="25" xfId="1" applyNumberFormat="1" applyFont="1" applyFill="1" applyBorder="1" applyAlignment="1" applyProtection="1"/>
    <xf numFmtId="0" fontId="0" fillId="0" borderId="9" xfId="4" applyFont="1" applyFill="1" applyBorder="1" applyAlignment="1">
      <alignment horizontal="center" vertical="center"/>
    </xf>
    <xf numFmtId="0" fontId="0" fillId="0" borderId="10" xfId="4" applyFont="1" applyFill="1" applyBorder="1" applyProtection="1">
      <protection locked="0"/>
    </xf>
    <xf numFmtId="166" fontId="0" fillId="0" borderId="10" xfId="1" applyNumberFormat="1" applyFont="1" applyFill="1" applyBorder="1" applyAlignment="1" applyProtection="1">
      <protection locked="0"/>
    </xf>
    <xf numFmtId="0" fontId="18" fillId="0" borderId="1" xfId="4" applyFont="1" applyFill="1" applyBorder="1" applyAlignment="1">
      <alignment horizontal="center" vertical="center"/>
    </xf>
    <xf numFmtId="0" fontId="18" fillId="0" borderId="2" xfId="4" applyFont="1" applyFill="1" applyBorder="1"/>
    <xf numFmtId="166" fontId="18" fillId="0" borderId="2" xfId="4" applyNumberFormat="1" applyFont="1" applyFill="1" applyBorder="1"/>
    <xf numFmtId="166" fontId="18" fillId="0" borderId="22" xfId="4" applyNumberFormat="1" applyFont="1" applyFill="1" applyBorder="1"/>
    <xf numFmtId="0" fontId="23" fillId="0" borderId="0" xfId="4" applyFont="1" applyFill="1"/>
    <xf numFmtId="0" fontId="11" fillId="0" borderId="13" xfId="4" applyFont="1" applyFill="1" applyBorder="1" applyAlignment="1" applyProtection="1">
      <alignment horizontal="center" vertical="center" wrapText="1"/>
    </xf>
    <xf numFmtId="0" fontId="11" fillId="0" borderId="14" xfId="4" applyFont="1" applyFill="1" applyBorder="1" applyAlignment="1" applyProtection="1">
      <alignment horizontal="center" vertical="center" wrapText="1"/>
    </xf>
    <xf numFmtId="0" fontId="11" fillId="0" borderId="1" xfId="4" applyFont="1" applyFill="1" applyBorder="1" applyAlignment="1" applyProtection="1">
      <alignment horizontal="center" vertical="center"/>
    </xf>
    <xf numFmtId="0" fontId="11" fillId="0" borderId="2" xfId="4" applyFont="1" applyFill="1" applyBorder="1" applyAlignment="1" applyProtection="1">
      <alignment horizontal="center" vertical="center"/>
    </xf>
    <xf numFmtId="0" fontId="12" fillId="0" borderId="13" xfId="4" applyFont="1" applyFill="1" applyBorder="1" applyAlignment="1" applyProtection="1">
      <alignment horizontal="center" vertical="center"/>
    </xf>
    <xf numFmtId="0" fontId="12" fillId="0" borderId="6" xfId="4" applyFont="1" applyFill="1" applyBorder="1" applyProtection="1"/>
    <xf numFmtId="0" fontId="12" fillId="0" borderId="7" xfId="4" applyFont="1" applyFill="1" applyBorder="1" applyAlignment="1" applyProtection="1">
      <alignment horizontal="center" vertical="center"/>
    </xf>
    <xf numFmtId="0" fontId="26" fillId="0" borderId="8" xfId="0" applyFont="1" applyBorder="1" applyAlignment="1">
      <alignment horizontal="justify" wrapText="1"/>
    </xf>
    <xf numFmtId="0" fontId="26" fillId="0" borderId="8" xfId="0" applyFont="1" applyBorder="1" applyAlignment="1">
      <alignment wrapText="1"/>
    </xf>
    <xf numFmtId="0" fontId="12" fillId="0" borderId="9" xfId="4" applyFont="1" applyFill="1" applyBorder="1" applyAlignment="1" applyProtection="1">
      <alignment horizontal="center" vertical="center"/>
    </xf>
    <xf numFmtId="0" fontId="26" fillId="0" borderId="18" xfId="0" applyFont="1" applyBorder="1" applyAlignment="1">
      <alignment wrapText="1"/>
    </xf>
    <xf numFmtId="0" fontId="25" fillId="0" borderId="0" xfId="0" applyFont="1" applyFill="1" applyBorder="1" applyAlignment="1" applyProtection="1">
      <alignment horizontal="right"/>
    </xf>
    <xf numFmtId="0" fontId="11" fillId="0" borderId="34" xfId="4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/>
    </xf>
    <xf numFmtId="0" fontId="12" fillId="0" borderId="2" xfId="4" applyFont="1" applyFill="1" applyBorder="1" applyAlignment="1" applyProtection="1">
      <alignment horizontal="center" vertical="center"/>
    </xf>
    <xf numFmtId="0" fontId="12" fillId="0" borderId="22" xfId="4" applyFont="1" applyFill="1" applyBorder="1" applyAlignment="1" applyProtection="1">
      <alignment horizontal="center" vertical="center"/>
    </xf>
    <xf numFmtId="0" fontId="12" fillId="0" borderId="14" xfId="4" applyFont="1" applyFill="1" applyBorder="1" applyProtection="1">
      <protection locked="0"/>
    </xf>
    <xf numFmtId="166" fontId="12" fillId="0" borderId="34" xfId="1" applyNumberFormat="1" applyFont="1" applyFill="1" applyBorder="1" applyAlignment="1" applyProtection="1">
      <protection locked="0"/>
    </xf>
    <xf numFmtId="0" fontId="12" fillId="0" borderId="8" xfId="4" applyFont="1" applyFill="1" applyBorder="1" applyProtection="1">
      <protection locked="0"/>
    </xf>
    <xf numFmtId="166" fontId="12" fillId="0" borderId="25" xfId="1" applyNumberFormat="1" applyFont="1" applyFill="1" applyBorder="1" applyAlignment="1" applyProtection="1">
      <protection locked="0"/>
    </xf>
    <xf numFmtId="0" fontId="12" fillId="0" borderId="10" xfId="4" applyFont="1" applyFill="1" applyBorder="1" applyProtection="1">
      <protection locked="0"/>
    </xf>
    <xf numFmtId="166" fontId="12" fillId="0" borderId="28" xfId="1" applyNumberFormat="1" applyFont="1" applyFill="1" applyBorder="1" applyAlignment="1" applyProtection="1">
      <protection locked="0"/>
    </xf>
    <xf numFmtId="0" fontId="11" fillId="0" borderId="2" xfId="4" applyFont="1" applyFill="1" applyBorder="1" applyAlignment="1" applyProtection="1">
      <alignment horizontal="left" vertical="center" wrapText="1"/>
    </xf>
    <xf numFmtId="166" fontId="11" fillId="0" borderId="22" xfId="1" applyNumberFormat="1" applyFont="1" applyFill="1" applyBorder="1" applyAlignment="1" applyProtection="1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0" xfId="0" applyNumberFormat="1" applyFont="1" applyFill="1" applyAlignment="1" applyProtection="1">
      <alignment horizontal="right" wrapText="1"/>
    </xf>
    <xf numFmtId="164" fontId="18" fillId="0" borderId="0" xfId="0" applyNumberFormat="1" applyFont="1" applyFill="1" applyAlignment="1">
      <alignment horizontal="center" vertical="center" wrapText="1"/>
    </xf>
    <xf numFmtId="164" fontId="11" fillId="0" borderId="11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35" xfId="0" applyNumberFormat="1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0" applyNumberFormat="1" applyFont="1" applyFill="1" applyBorder="1" applyAlignment="1" applyProtection="1">
      <alignment vertical="center" wrapText="1"/>
    </xf>
    <xf numFmtId="164" fontId="4" fillId="0" borderId="25" xfId="0" applyNumberFormat="1" applyFont="1" applyFill="1" applyBorder="1" applyAlignment="1" applyProtection="1">
      <alignment vertical="center" wrapText="1"/>
    </xf>
    <xf numFmtId="164" fontId="4" fillId="0" borderId="7" xfId="0" applyNumberFormat="1" applyFont="1" applyFill="1" applyBorder="1" applyAlignment="1" applyProtection="1">
      <alignment vertical="center" wrapText="1"/>
      <protection locked="0"/>
    </xf>
    <xf numFmtId="164" fontId="4" fillId="0" borderId="27" xfId="0" applyNumberFormat="1" applyFont="1" applyFill="1" applyBorder="1" applyAlignment="1" applyProtection="1">
      <alignment vertical="center" wrapTex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Fill="1" applyBorder="1" applyAlignment="1" applyProtection="1">
      <alignment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7" xfId="0" applyNumberFormat="1" applyFont="1" applyFill="1" applyBorder="1" applyAlignment="1" applyProtection="1">
      <alignment vertical="center" wrapText="1"/>
      <protection locked="0"/>
    </xf>
    <xf numFmtId="164" fontId="4" fillId="0" borderId="28" xfId="0" applyNumberFormat="1" applyFont="1" applyFill="1" applyBorder="1" applyAlignment="1" applyProtection="1">
      <alignment vertical="center" wrapText="1"/>
    </xf>
    <xf numFmtId="164" fontId="10" fillId="0" borderId="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10" fillId="0" borderId="22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>
      <alignment vertical="center"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10" fillId="0" borderId="41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8" fillId="0" borderId="0" xfId="0" applyFont="1" applyFill="1" applyAlignment="1">
      <alignment vertical="center"/>
    </xf>
    <xf numFmtId="0" fontId="10" fillId="0" borderId="42" xfId="0" applyFont="1" applyFill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2" fillId="0" borderId="5" xfId="4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 wrapText="1"/>
    </xf>
    <xf numFmtId="49" fontId="12" fillId="0" borderId="7" xfId="4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 wrapText="1"/>
    </xf>
    <xf numFmtId="49" fontId="12" fillId="0" borderId="9" xfId="4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wrapText="1"/>
    </xf>
    <xf numFmtId="0" fontId="13" fillId="0" borderId="5" xfId="0" applyFont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 wrapText="1"/>
    </xf>
    <xf numFmtId="0" fontId="13" fillId="0" borderId="9" xfId="0" applyFont="1" applyBorder="1" applyAlignment="1" applyProtection="1">
      <alignment horizontal="center" wrapText="1"/>
    </xf>
    <xf numFmtId="0" fontId="14" fillId="0" borderId="11" xfId="0" applyFont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164" fontId="11" fillId="0" borderId="43" xfId="4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 wrapText="1"/>
    </xf>
    <xf numFmtId="49" fontId="12" fillId="0" borderId="13" xfId="4" applyNumberFormat="1" applyFont="1" applyFill="1" applyBorder="1" applyAlignment="1" applyProtection="1">
      <alignment horizontal="center" vertical="center" wrapText="1"/>
    </xf>
    <xf numFmtId="49" fontId="12" fillId="0" borderId="16" xfId="4" applyNumberFormat="1" applyFont="1" applyFill="1" applyBorder="1" applyAlignment="1" applyProtection="1">
      <alignment horizontal="center" vertical="center" wrapText="1"/>
    </xf>
    <xf numFmtId="49" fontId="12" fillId="0" borderId="17" xfId="4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ill="1" applyAlignment="1">
      <alignment vertical="center" wrapText="1"/>
    </xf>
    <xf numFmtId="49" fontId="11" fillId="0" borderId="1" xfId="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left" vertical="center"/>
    </xf>
    <xf numFmtId="0" fontId="18" fillId="0" borderId="44" xfId="0" applyFont="1" applyFill="1" applyBorder="1" applyAlignment="1" applyProtection="1">
      <alignment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20" xfId="4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vertical="center" wrapText="1"/>
    </xf>
    <xf numFmtId="164" fontId="11" fillId="0" borderId="20" xfId="4" applyNumberFormat="1" applyFont="1" applyFill="1" applyBorder="1" applyAlignment="1" applyProtection="1">
      <alignment vertical="center" wrapText="1"/>
    </xf>
    <xf numFmtId="164" fontId="14" fillId="0" borderId="20" xfId="0" applyNumberFormat="1" applyFont="1" applyBorder="1" applyAlignment="1" applyProtection="1">
      <alignment vertical="center" wrapText="1"/>
    </xf>
    <xf numFmtId="0" fontId="11" fillId="0" borderId="11" xfId="4" applyFont="1" applyFill="1" applyBorder="1" applyAlignment="1" applyProtection="1">
      <alignment horizontal="center" vertical="center" wrapText="1"/>
    </xf>
    <xf numFmtId="0" fontId="11" fillId="0" borderId="12" xfId="4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right" vertical="center" wrapText="1" indent="1"/>
    </xf>
    <xf numFmtId="0" fontId="11" fillId="0" borderId="43" xfId="4" applyFont="1" applyFill="1" applyBorder="1" applyAlignment="1" applyProtection="1">
      <alignment vertical="center" wrapText="1"/>
    </xf>
    <xf numFmtId="0" fontId="15" fillId="0" borderId="35" xfId="0" applyFont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10" fillId="0" borderId="4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0" fontId="11" fillId="0" borderId="2" xfId="0" applyFont="1" applyFill="1" applyBorder="1" applyAlignment="1" applyProtection="1">
      <alignment horizontal="left" vertical="center" wrapText="1" inden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2" xfId="4" applyFont="1" applyFill="1" applyBorder="1" applyAlignment="1" applyProtection="1">
      <alignment horizontal="left" vertical="center" wrapText="1" indent="1"/>
    </xf>
    <xf numFmtId="0" fontId="14" fillId="0" borderId="1" xfId="0" applyFont="1" applyBorder="1" applyAlignment="1" applyProtection="1">
      <alignment horizontal="center" vertical="center" wrapText="1"/>
    </xf>
    <xf numFmtId="0" fontId="28" fillId="0" borderId="45" xfId="0" applyFont="1" applyBorder="1" applyAlignment="1" applyProtection="1">
      <alignment horizontal="left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left" vertical="center" wrapText="1" indent="1"/>
    </xf>
    <xf numFmtId="0" fontId="18" fillId="0" borderId="45" xfId="0" applyFont="1" applyFill="1" applyBorder="1" applyAlignment="1" applyProtection="1">
      <alignment vertical="center" wrapText="1"/>
    </xf>
    <xf numFmtId="164" fontId="1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44" xfId="0" applyFont="1" applyBorder="1" applyAlignment="1" applyProtection="1">
      <alignment horizontal="left" wrapText="1" inden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0" xfId="0" applyFill="1"/>
    <xf numFmtId="0" fontId="29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23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 applyProtection="1"/>
    <xf numFmtId="0" fontId="22" fillId="0" borderId="0" xfId="0" applyFont="1" applyFill="1"/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vertical="center" wrapText="1"/>
    </xf>
    <xf numFmtId="164" fontId="12" fillId="0" borderId="6" xfId="0" applyNumberFormat="1" applyFont="1" applyFill="1" applyBorder="1" applyAlignment="1" applyProtection="1">
      <alignment vertical="center"/>
      <protection locked="0"/>
    </xf>
    <xf numFmtId="164" fontId="11" fillId="0" borderId="32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vertical="center" wrapText="1"/>
    </xf>
    <xf numFmtId="164" fontId="12" fillId="0" borderId="8" xfId="0" applyNumberFormat="1" applyFont="1" applyFill="1" applyBorder="1" applyAlignment="1" applyProtection="1">
      <alignment vertical="center"/>
      <protection locked="0"/>
    </xf>
    <xf numFmtId="164" fontId="11" fillId="0" borderId="25" xfId="0" applyNumberFormat="1" applyFont="1" applyFill="1" applyBorder="1" applyAlignment="1" applyProtection="1">
      <alignment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vertical="center"/>
      <protection locked="0"/>
    </xf>
    <xf numFmtId="164" fontId="11" fillId="0" borderId="28" xfId="0" applyNumberFormat="1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/>
    </xf>
    <xf numFmtId="164" fontId="11" fillId="0" borderId="22" xfId="0" applyNumberFormat="1" applyFont="1" applyFill="1" applyBorder="1" applyAlignment="1" applyProtection="1">
      <alignment vertical="center"/>
    </xf>
    <xf numFmtId="0" fontId="18" fillId="0" borderId="0" xfId="0" applyFont="1" applyFill="1"/>
    <xf numFmtId="0" fontId="0" fillId="0" borderId="47" xfId="0" applyFill="1" applyBorder="1" applyProtection="1"/>
    <xf numFmtId="0" fontId="9" fillId="0" borderId="47" xfId="0" applyFont="1" applyFill="1" applyBorder="1" applyAlignment="1" applyProtection="1">
      <alignment horizontal="center"/>
    </xf>
    <xf numFmtId="0" fontId="3" fillId="0" borderId="0" xfId="4" applyFont="1" applyFill="1"/>
    <xf numFmtId="0" fontId="3" fillId="0" borderId="0" xfId="4" applyFont="1" applyFill="1" applyAlignment="1"/>
    <xf numFmtId="0" fontId="3" fillId="0" borderId="0" xfId="4" applyFill="1"/>
    <xf numFmtId="164" fontId="8" fillId="0" borderId="48" xfId="4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44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10" fillId="0" borderId="0" xfId="4" applyFont="1" applyFill="1" applyBorder="1" applyAlignment="1" applyProtection="1">
      <alignment horizontal="center" vertical="center" wrapText="1"/>
    </xf>
    <xf numFmtId="0" fontId="11" fillId="0" borderId="0" xfId="4" applyFont="1" applyFill="1" applyBorder="1" applyAlignment="1" applyProtection="1">
      <alignment vertical="center" wrapText="1"/>
    </xf>
    <xf numFmtId="0" fontId="11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/>
    <xf numFmtId="164" fontId="11" fillId="0" borderId="0" xfId="4" applyNumberFormat="1" applyFont="1" applyFill="1" applyBorder="1" applyAlignment="1" applyProtection="1">
      <alignment vertical="center" wrapText="1"/>
    </xf>
    <xf numFmtId="164" fontId="11" fillId="0" borderId="0" xfId="4" applyNumberFormat="1" applyFont="1" applyFill="1" applyBorder="1" applyAlignment="1" applyProtection="1">
      <alignment horizontal="right" vertical="center" wrapText="1" indent="1"/>
    </xf>
    <xf numFmtId="0" fontId="0" fillId="0" borderId="0" xfId="4" applyFont="1" applyFill="1"/>
    <xf numFmtId="164" fontId="12" fillId="0" borderId="0" xfId="4" applyNumberFormat="1" applyFont="1" applyFill="1" applyBorder="1" applyAlignment="1" applyProtection="1">
      <alignment vertical="center" wrapText="1"/>
      <protection locked="0"/>
    </xf>
    <xf numFmtId="164" fontId="12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4" applyNumberFormat="1" applyFont="1" applyFill="1" applyBorder="1" applyAlignment="1" applyProtection="1">
      <alignment vertical="center" wrapText="1"/>
    </xf>
    <xf numFmtId="164" fontId="12" fillId="0" borderId="0" xfId="4" applyNumberFormat="1" applyFont="1" applyFill="1" applyBorder="1" applyAlignment="1" applyProtection="1">
      <alignment horizontal="right" vertical="center" wrapText="1" indent="1"/>
    </xf>
    <xf numFmtId="0" fontId="14" fillId="0" borderId="1" xfId="0" applyFont="1" applyBorder="1" applyAlignment="1" applyProtection="1">
      <alignment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6" fillId="0" borderId="0" xfId="4" applyFont="1" applyFill="1"/>
    <xf numFmtId="0" fontId="13" fillId="0" borderId="5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 wrapText="1"/>
    </xf>
    <xf numFmtId="164" fontId="11" fillId="0" borderId="0" xfId="4" applyNumberFormat="1" applyFont="1" applyFill="1" applyBorder="1" applyAlignment="1" applyProtection="1">
      <alignment vertical="center" wrapText="1"/>
      <protection locked="0"/>
    </xf>
    <xf numFmtId="164" fontId="1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vertical="center" wrapText="1"/>
    </xf>
    <xf numFmtId="0" fontId="14" fillId="0" borderId="11" xfId="0" applyFont="1" applyBorder="1" applyAlignment="1" applyProtection="1">
      <alignment vertical="center" wrapText="1"/>
    </xf>
    <xf numFmtId="0" fontId="14" fillId="0" borderId="12" xfId="0" applyFont="1" applyBorder="1" applyAlignment="1" applyProtection="1">
      <alignment vertical="center" wrapText="1"/>
    </xf>
    <xf numFmtId="0" fontId="5" fillId="0" borderId="49" xfId="4" applyFont="1" applyFill="1" applyBorder="1" applyAlignment="1" applyProtection="1">
      <alignment horizontal="center" vertical="center" wrapText="1"/>
    </xf>
    <xf numFmtId="0" fontId="5" fillId="0" borderId="49" xfId="4" applyFont="1" applyFill="1" applyBorder="1" applyAlignment="1" applyProtection="1">
      <alignment vertical="center" wrapText="1"/>
    </xf>
    <xf numFmtId="0" fontId="12" fillId="0" borderId="49" xfId="4" applyFont="1" applyFill="1" applyBorder="1" applyAlignment="1" applyProtection="1">
      <alignment vertical="center" wrapText="1"/>
      <protection locked="0"/>
    </xf>
    <xf numFmtId="0" fontId="0" fillId="0" borderId="0" xfId="4" applyFont="1" applyFill="1" applyBorder="1"/>
    <xf numFmtId="164" fontId="14" fillId="0" borderId="0" xfId="0" applyNumberFormat="1" applyFont="1" applyBorder="1" applyAlignment="1" applyProtection="1">
      <alignment vertical="center" wrapText="1"/>
    </xf>
    <xf numFmtId="164" fontId="14" fillId="0" borderId="0" xfId="0" applyNumberFormat="1" applyFont="1" applyBorder="1" applyAlignment="1" applyProtection="1">
      <alignment horizontal="right" vertical="center" wrapText="1" indent="1"/>
    </xf>
    <xf numFmtId="164" fontId="15" fillId="0" borderId="0" xfId="0" applyNumberFormat="1" applyFont="1" applyBorder="1" applyAlignment="1" applyProtection="1">
      <alignment vertical="center" wrapText="1"/>
    </xf>
    <xf numFmtId="164" fontId="15" fillId="0" borderId="0" xfId="0" applyNumberFormat="1" applyFont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right"/>
    </xf>
    <xf numFmtId="164" fontId="23" fillId="0" borderId="0" xfId="0" applyNumberFormat="1" applyFont="1" applyFill="1" applyAlignment="1" applyProtection="1">
      <alignment vertical="center"/>
    </xf>
    <xf numFmtId="164" fontId="10" fillId="0" borderId="41" xfId="0" applyNumberFormat="1" applyFont="1" applyFill="1" applyBorder="1" applyAlignment="1" applyProtection="1">
      <alignment horizontal="center" vertical="center"/>
    </xf>
    <xf numFmtId="164" fontId="10" fillId="0" borderId="46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/>
    </xf>
    <xf numFmtId="164" fontId="11" fillId="0" borderId="42" xfId="0" applyNumberFormat="1" applyFont="1" applyFill="1" applyBorder="1" applyAlignment="1" applyProtection="1">
      <alignment horizontal="center" vertical="center" wrapText="1"/>
    </xf>
    <xf numFmtId="164" fontId="11" fillId="0" borderId="20" xfId="0" applyNumberFormat="1" applyFont="1" applyFill="1" applyBorder="1" applyAlignment="1" applyProtection="1">
      <alignment horizontal="center" vertical="center" wrapText="1"/>
    </xf>
    <xf numFmtId="164" fontId="11" fillId="0" borderId="29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1" xfId="0" applyNumberFormat="1" applyFont="1" applyFill="1" applyBorder="1" applyAlignment="1" applyProtection="1">
      <alignment vertical="center" wrapText="1"/>
    </xf>
    <xf numFmtId="164" fontId="12" fillId="0" borderId="1" xfId="0" applyNumberFormat="1" applyFont="1" applyFill="1" applyBorder="1" applyAlignment="1" applyProtection="1">
      <alignment vertical="center" wrapText="1"/>
    </xf>
    <xf numFmtId="164" fontId="12" fillId="0" borderId="2" xfId="0" applyNumberFormat="1" applyFont="1" applyFill="1" applyBorder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vertical="center" wrapText="1"/>
    </xf>
    <xf numFmtId="164" fontId="11" fillId="0" borderId="7" xfId="0" applyNumberFormat="1" applyFont="1" applyFill="1" applyBorder="1" applyAlignment="1" applyProtection="1">
      <alignment horizontal="center" vertical="center" wrapText="1"/>
    </xf>
    <xf numFmtId="164" fontId="1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0" applyNumberFormat="1" applyFont="1" applyFill="1" applyBorder="1" applyAlignment="1" applyProtection="1">
      <alignment vertical="center" wrapText="1"/>
      <protection locked="0"/>
    </xf>
    <xf numFmtId="164" fontId="12" fillId="0" borderId="7" xfId="0" applyNumberFormat="1" applyFont="1" applyFill="1" applyBorder="1" applyAlignment="1" applyProtection="1">
      <alignment vertical="center" wrapText="1"/>
      <protection locked="0"/>
    </xf>
    <xf numFmtId="164" fontId="12" fillId="0" borderId="24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164" fontId="12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0" xfId="0" applyNumberFormat="1" applyFont="1" applyFill="1" applyBorder="1" applyAlignment="1" applyProtection="1">
      <alignment vertical="center" wrapText="1"/>
      <protection locked="0"/>
    </xf>
    <xf numFmtId="164" fontId="12" fillId="0" borderId="9" xfId="0" applyNumberFormat="1" applyFont="1" applyFill="1" applyBorder="1" applyAlignment="1" applyProtection="1">
      <alignment vertical="center" wrapText="1"/>
      <protection locked="0"/>
    </xf>
    <xf numFmtId="164" fontId="12" fillId="0" borderId="50" xfId="0" applyNumberFormat="1" applyFont="1" applyFill="1" applyBorder="1" applyAlignment="1" applyProtection="1">
      <alignment vertical="center" wrapText="1"/>
    </xf>
    <xf numFmtId="164" fontId="11" fillId="0" borderId="16" xfId="0" applyNumberFormat="1" applyFont="1" applyFill="1" applyBorder="1" applyAlignment="1" applyProtection="1">
      <alignment horizontal="center" vertical="center" wrapText="1"/>
    </xf>
    <xf numFmtId="164" fontId="1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9" xfId="0" applyNumberFormat="1" applyFont="1" applyFill="1" applyBorder="1" applyAlignment="1" applyProtection="1">
      <alignment vertical="center" wrapText="1"/>
      <protection locked="0"/>
    </xf>
    <xf numFmtId="164" fontId="12" fillId="0" borderId="16" xfId="0" applyNumberFormat="1" applyFont="1" applyFill="1" applyBorder="1" applyAlignment="1" applyProtection="1">
      <alignment vertical="center" wrapText="1"/>
      <protection locked="0"/>
    </xf>
    <xf numFmtId="164" fontId="12" fillId="0" borderId="29" xfId="0" applyNumberFormat="1" applyFont="1" applyFill="1" applyBorder="1" applyAlignment="1" applyProtection="1">
      <alignment vertical="center" wrapText="1"/>
    </xf>
    <xf numFmtId="164" fontId="0" fillId="2" borderId="20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164" fontId="27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 applyProtection="1">
      <alignment horizontal="left" vertical="center" wrapText="1" indent="1"/>
    </xf>
    <xf numFmtId="164" fontId="1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 applyProtection="1">
      <alignment horizontal="left" vertical="center" wrapText="1" indent="1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Fill="1" applyBorder="1" applyAlignment="1" applyProtection="1">
      <alignment horizontal="left" vertical="center" wrapText="1" indent="8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0" fontId="12" fillId="0" borderId="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 applyProtection="1">
      <alignment vertical="center" wrapTex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vertical="center" wrapText="1"/>
    </xf>
    <xf numFmtId="164" fontId="11" fillId="0" borderId="3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" fillId="0" borderId="0" xfId="5" applyFill="1" applyProtection="1"/>
    <xf numFmtId="0" fontId="3" fillId="0" borderId="0" xfId="5" applyFill="1" applyProtection="1">
      <protection locked="0"/>
    </xf>
    <xf numFmtId="0" fontId="9" fillId="0" borderId="0" xfId="0" applyFont="1" applyFill="1" applyAlignment="1">
      <alignment horizontal="right"/>
    </xf>
    <xf numFmtId="0" fontId="10" fillId="0" borderId="3" xfId="5" applyFont="1" applyFill="1" applyBorder="1" applyAlignment="1" applyProtection="1">
      <alignment horizontal="center" vertical="center" wrapText="1"/>
    </xf>
    <xf numFmtId="0" fontId="10" fillId="0" borderId="4" xfId="5" applyFont="1" applyFill="1" applyBorder="1" applyAlignment="1" applyProtection="1">
      <alignment horizontal="center" vertical="center"/>
    </xf>
    <xf numFmtId="0" fontId="10" fillId="0" borderId="52" xfId="5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 applyProtection="1">
      <alignment horizontal="left" vertical="center" indent="1"/>
    </xf>
    <xf numFmtId="0" fontId="3" fillId="0" borderId="0" xfId="5" applyFill="1" applyAlignment="1" applyProtection="1">
      <alignment vertical="center"/>
    </xf>
    <xf numFmtId="0" fontId="12" fillId="0" borderId="16" xfId="5" applyFont="1" applyFill="1" applyBorder="1" applyAlignment="1" applyProtection="1">
      <alignment horizontal="left" vertical="center" indent="1"/>
    </xf>
    <xf numFmtId="0" fontId="12" fillId="0" borderId="7" xfId="5" applyFont="1" applyFill="1" applyBorder="1" applyAlignment="1" applyProtection="1">
      <alignment horizontal="left" vertical="center" indent="1"/>
    </xf>
    <xf numFmtId="0" fontId="12" fillId="0" borderId="8" xfId="5" applyFont="1" applyFill="1" applyBorder="1" applyAlignment="1" applyProtection="1">
      <alignment horizontal="left" vertical="center" wrapText="1" indent="1"/>
    </xf>
    <xf numFmtId="0" fontId="3" fillId="0" borderId="0" xfId="5" applyFill="1" applyAlignment="1" applyProtection="1">
      <alignment vertical="center"/>
      <protection locked="0"/>
    </xf>
    <xf numFmtId="0" fontId="12" fillId="0" borderId="6" xfId="5" applyFont="1" applyFill="1" applyBorder="1" applyAlignment="1" applyProtection="1">
      <alignment horizontal="left" vertical="center" wrapText="1" indent="1"/>
    </xf>
    <xf numFmtId="0" fontId="12" fillId="0" borderId="8" xfId="5" applyFont="1" applyFill="1" applyBorder="1" applyAlignment="1" applyProtection="1">
      <alignment horizontal="left" vertical="center" indent="1"/>
    </xf>
    <xf numFmtId="0" fontId="10" fillId="0" borderId="2" xfId="5" applyFont="1" applyFill="1" applyBorder="1" applyAlignment="1" applyProtection="1">
      <alignment horizontal="left" vertical="center" indent="1"/>
    </xf>
    <xf numFmtId="164" fontId="11" fillId="0" borderId="2" xfId="5" applyNumberFormat="1" applyFont="1" applyFill="1" applyBorder="1" applyAlignment="1" applyProtection="1">
      <alignment vertical="center"/>
    </xf>
    <xf numFmtId="164" fontId="11" fillId="0" borderId="22" xfId="5" applyNumberFormat="1" applyFont="1" applyFill="1" applyBorder="1" applyAlignment="1" applyProtection="1">
      <alignment vertical="center"/>
    </xf>
    <xf numFmtId="0" fontId="12" fillId="0" borderId="5" xfId="5" applyFont="1" applyFill="1" applyBorder="1" applyAlignment="1" applyProtection="1">
      <alignment horizontal="left" vertical="center" indent="1"/>
    </xf>
    <xf numFmtId="0" fontId="12" fillId="0" borderId="6" xfId="5" applyFont="1" applyFill="1" applyBorder="1" applyAlignment="1" applyProtection="1">
      <alignment horizontal="left" vertical="center" indent="1"/>
    </xf>
    <xf numFmtId="0" fontId="11" fillId="0" borderId="1" xfId="5" applyFont="1" applyFill="1" applyBorder="1" applyAlignment="1" applyProtection="1">
      <alignment horizontal="left" vertical="center" indent="1"/>
    </xf>
    <xf numFmtId="0" fontId="10" fillId="0" borderId="2" xfId="5" applyFont="1" applyFill="1" applyBorder="1" applyAlignment="1" applyProtection="1">
      <alignment horizontal="left" indent="1"/>
    </xf>
    <xf numFmtId="164" fontId="11" fillId="0" borderId="2" xfId="5" applyNumberFormat="1" applyFont="1" applyFill="1" applyBorder="1" applyProtection="1"/>
    <xf numFmtId="164" fontId="11" fillId="0" borderId="22" xfId="5" applyNumberFormat="1" applyFont="1" applyFill="1" applyBorder="1" applyProtection="1"/>
    <xf numFmtId="0" fontId="0" fillId="0" borderId="53" xfId="5" applyFont="1" applyFill="1" applyBorder="1" applyProtection="1"/>
    <xf numFmtId="0" fontId="3" fillId="0" borderId="49" xfId="5" applyFill="1" applyBorder="1" applyProtection="1">
      <protection locked="0"/>
    </xf>
    <xf numFmtId="0" fontId="3" fillId="0" borderId="54" xfId="5" applyFill="1" applyBorder="1" applyProtection="1"/>
    <xf numFmtId="0" fontId="30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52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13" fillId="0" borderId="55" xfId="0" applyFont="1" applyFill="1" applyBorder="1" applyAlignment="1" applyProtection="1">
      <alignment horizontal="left" vertical="center" wrapText="1"/>
      <protection locked="0"/>
    </xf>
    <xf numFmtId="164" fontId="13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57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/>
    <xf numFmtId="0" fontId="13" fillId="0" borderId="58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12" fillId="0" borderId="13" xfId="0" applyFont="1" applyBorder="1" applyAlignment="1" applyProtection="1">
      <alignment horizontal="right" vertical="center" indent="1"/>
    </xf>
    <xf numFmtId="0" fontId="12" fillId="0" borderId="14" xfId="0" applyFont="1" applyBorder="1" applyAlignment="1" applyProtection="1">
      <alignment horizontal="left" vertical="center" indent="1"/>
      <protection locked="0"/>
    </xf>
    <xf numFmtId="0" fontId="12" fillId="0" borderId="7" xfId="0" applyFont="1" applyBorder="1" applyAlignment="1" applyProtection="1">
      <alignment horizontal="right" vertical="center" indent="1"/>
    </xf>
    <xf numFmtId="0" fontId="12" fillId="0" borderId="8" xfId="0" applyFont="1" applyBorder="1" applyAlignment="1" applyProtection="1">
      <alignment horizontal="left" vertical="center" indent="1"/>
      <protection locked="0"/>
    </xf>
    <xf numFmtId="0" fontId="12" fillId="0" borderId="9" xfId="0" applyFont="1" applyBorder="1" applyAlignment="1" applyProtection="1">
      <alignment horizontal="right" vertical="center" indent="1"/>
    </xf>
    <xf numFmtId="0" fontId="12" fillId="0" borderId="10" xfId="0" applyFont="1" applyBorder="1" applyAlignment="1" applyProtection="1">
      <alignment horizontal="left" vertical="center" indent="1"/>
      <protection locked="0"/>
    </xf>
    <xf numFmtId="164" fontId="0" fillId="3" borderId="21" xfId="0" applyNumberFormat="1" applyFont="1" applyFill="1" applyBorder="1" applyAlignment="1" applyProtection="1">
      <alignment horizontal="left" vertical="center" wrapText="1" indent="2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20" xfId="4" applyFont="1" applyFill="1" applyBorder="1" applyAlignment="1" applyProtection="1">
      <alignment horizontal="center" vertical="center" wrapText="1"/>
    </xf>
    <xf numFmtId="0" fontId="11" fillId="0" borderId="43" xfId="4" applyFont="1" applyFill="1" applyBorder="1" applyAlignment="1" applyProtection="1">
      <alignment horizontal="center" vertical="center" wrapText="1"/>
    </xf>
    <xf numFmtId="164" fontId="12" fillId="0" borderId="59" xfId="4" applyNumberFormat="1" applyFont="1" applyFill="1" applyBorder="1" applyAlignment="1" applyProtection="1">
      <alignment vertical="center" wrapText="1"/>
      <protection locked="0"/>
    </xf>
    <xf numFmtId="164" fontId="12" fillId="0" borderId="37" xfId="4" applyNumberFormat="1" applyFont="1" applyFill="1" applyBorder="1" applyAlignment="1" applyProtection="1">
      <alignment vertical="center" wrapText="1"/>
      <protection locked="0"/>
    </xf>
    <xf numFmtId="164" fontId="12" fillId="0" borderId="59" xfId="4" applyNumberFormat="1" applyFont="1" applyFill="1" applyBorder="1" applyAlignment="1" applyProtection="1">
      <alignment vertical="center" wrapText="1"/>
    </xf>
    <xf numFmtId="164" fontId="12" fillId="0" borderId="27" xfId="4" applyNumberFormat="1" applyFont="1" applyFill="1" applyBorder="1" applyAlignment="1" applyProtection="1">
      <alignment vertical="center" wrapText="1"/>
      <protection locked="0"/>
    </xf>
    <xf numFmtId="164" fontId="11" fillId="0" borderId="20" xfId="4" applyNumberFormat="1" applyFont="1" applyFill="1" applyBorder="1" applyAlignment="1" applyProtection="1">
      <alignment vertical="center" wrapText="1"/>
      <protection locked="0"/>
    </xf>
    <xf numFmtId="164" fontId="12" fillId="0" borderId="41" xfId="4" applyNumberFormat="1" applyFont="1" applyFill="1" applyBorder="1" applyAlignment="1" applyProtection="1">
      <alignment vertical="center" wrapText="1"/>
      <protection locked="0"/>
    </xf>
    <xf numFmtId="3" fontId="12" fillId="0" borderId="60" xfId="4" applyNumberFormat="1" applyFont="1" applyFill="1" applyBorder="1" applyProtection="1"/>
    <xf numFmtId="3" fontId="0" fillId="0" borderId="0" xfId="4" applyNumberFormat="1" applyFont="1" applyFill="1" applyProtection="1"/>
    <xf numFmtId="3" fontId="3" fillId="0" borderId="0" xfId="4" applyNumberFormat="1" applyFill="1" applyProtection="1"/>
    <xf numFmtId="3" fontId="3" fillId="0" borderId="0" xfId="4" applyNumberFormat="1" applyFill="1" applyAlignment="1" applyProtection="1"/>
    <xf numFmtId="3" fontId="12" fillId="0" borderId="0" xfId="4" applyNumberFormat="1" applyFont="1" applyFill="1" applyProtection="1"/>
    <xf numFmtId="3" fontId="12" fillId="0" borderId="61" xfId="4" applyNumberFormat="1" applyFont="1" applyFill="1" applyBorder="1" applyProtection="1"/>
    <xf numFmtId="164" fontId="11" fillId="0" borderId="62" xfId="4" applyNumberFormat="1" applyFont="1" applyFill="1" applyBorder="1" applyAlignment="1" applyProtection="1">
      <alignment vertical="center" wrapText="1"/>
    </xf>
    <xf numFmtId="0" fontId="33" fillId="0" borderId="63" xfId="4" applyFont="1" applyFill="1" applyBorder="1" applyAlignment="1" applyProtection="1">
      <alignment horizontal="center" vertical="center" wrapText="1"/>
    </xf>
    <xf numFmtId="0" fontId="34" fillId="0" borderId="62" xfId="4" applyFont="1" applyFill="1" applyBorder="1" applyAlignment="1" applyProtection="1">
      <alignment horizontal="center"/>
    </xf>
    <xf numFmtId="3" fontId="12" fillId="0" borderId="63" xfId="4" applyNumberFormat="1" applyFont="1" applyFill="1" applyBorder="1" applyProtection="1"/>
    <xf numFmtId="3" fontId="12" fillId="0" borderId="62" xfId="4" applyNumberFormat="1" applyFont="1" applyFill="1" applyBorder="1" applyProtection="1"/>
    <xf numFmtId="0" fontId="13" fillId="0" borderId="60" xfId="0" applyFont="1" applyBorder="1" applyAlignment="1" applyProtection="1">
      <alignment horizontal="left" wrapText="1" indent="1"/>
    </xf>
    <xf numFmtId="49" fontId="12" fillId="0" borderId="60" xfId="4" applyNumberFormat="1" applyFont="1" applyFill="1" applyBorder="1" applyAlignment="1" applyProtection="1">
      <alignment horizontal="left" vertical="center" wrapText="1" indent="1"/>
    </xf>
    <xf numFmtId="0" fontId="12" fillId="0" borderId="39" xfId="4" applyFont="1" applyFill="1" applyBorder="1" applyAlignment="1" applyProtection="1">
      <alignment horizontal="left" vertical="center" wrapText="1" indent="1"/>
    </xf>
    <xf numFmtId="0" fontId="12" fillId="0" borderId="27" xfId="4" applyFont="1" applyFill="1" applyBorder="1" applyAlignment="1" applyProtection="1">
      <alignment horizontal="left" vertical="center" wrapText="1" indent="1"/>
    </xf>
    <xf numFmtId="0" fontId="12" fillId="0" borderId="64" xfId="4" applyFont="1" applyFill="1" applyBorder="1" applyAlignment="1" applyProtection="1">
      <alignment horizontal="left" vertical="center" wrapText="1" indent="1"/>
    </xf>
    <xf numFmtId="164" fontId="12" fillId="0" borderId="33" xfId="4" applyNumberFormat="1" applyFont="1" applyFill="1" applyBorder="1" applyAlignment="1" applyProtection="1">
      <alignment vertical="center" wrapText="1"/>
      <protection locked="0"/>
    </xf>
    <xf numFmtId="164" fontId="12" fillId="0" borderId="60" xfId="4" applyNumberFormat="1" applyFont="1" applyFill="1" applyBorder="1" applyAlignment="1" applyProtection="1">
      <alignment vertical="center" wrapText="1"/>
      <protection locked="0"/>
    </xf>
    <xf numFmtId="164" fontId="12" fillId="0" borderId="61" xfId="4" applyNumberFormat="1" applyFont="1" applyFill="1" applyBorder="1" applyAlignment="1" applyProtection="1">
      <alignment vertical="center" wrapText="1"/>
      <protection locked="0"/>
    </xf>
    <xf numFmtId="164" fontId="11" fillId="0" borderId="62" xfId="4" applyNumberFormat="1" applyFont="1" applyFill="1" applyBorder="1" applyAlignment="1" applyProtection="1">
      <alignment horizontal="right" vertical="center" wrapText="1" indent="1"/>
    </xf>
    <xf numFmtId="0" fontId="11" fillId="0" borderId="45" xfId="4" applyFont="1" applyFill="1" applyBorder="1" applyAlignment="1" applyProtection="1">
      <alignment vertical="center" wrapText="1"/>
    </xf>
    <xf numFmtId="0" fontId="11" fillId="0" borderId="62" xfId="4" applyFont="1" applyFill="1" applyBorder="1" applyAlignment="1" applyProtection="1">
      <alignment horizontal="left" vertical="center" wrapText="1" indent="1"/>
    </xf>
    <xf numFmtId="164" fontId="12" fillId="0" borderId="63" xfId="4" applyNumberFormat="1" applyFont="1" applyFill="1" applyBorder="1" applyAlignment="1" applyProtection="1">
      <alignment vertical="center" wrapText="1"/>
      <protection locked="0"/>
    </xf>
    <xf numFmtId="0" fontId="14" fillId="0" borderId="60" xfId="0" applyFont="1" applyBorder="1" applyAlignment="1" applyProtection="1">
      <alignment wrapText="1"/>
    </xf>
    <xf numFmtId="0" fontId="14" fillId="0" borderId="60" xfId="0" applyFont="1" applyBorder="1" applyAlignment="1" applyProtection="1">
      <alignment horizontal="left" vertical="center" wrapText="1" indent="1"/>
    </xf>
    <xf numFmtId="164" fontId="11" fillId="0" borderId="60" xfId="4" applyNumberFormat="1" applyFont="1" applyFill="1" applyBorder="1" applyAlignment="1" applyProtection="1">
      <alignment vertical="center" wrapText="1"/>
    </xf>
    <xf numFmtId="164" fontId="15" fillId="0" borderId="65" xfId="0" applyNumberFormat="1" applyFont="1" applyBorder="1" applyAlignment="1" applyProtection="1">
      <alignment vertical="center" wrapText="1"/>
    </xf>
    <xf numFmtId="164" fontId="15" fillId="0" borderId="66" xfId="0" applyNumberFormat="1" applyFont="1" applyBorder="1" applyAlignment="1" applyProtection="1">
      <alignment vertical="center" wrapText="1"/>
    </xf>
    <xf numFmtId="164" fontId="11" fillId="0" borderId="44" xfId="0" applyNumberFormat="1" applyFont="1" applyFill="1" applyBorder="1" applyAlignment="1" applyProtection="1">
      <alignment horizontal="center" vertical="center" wrapText="1"/>
    </xf>
    <xf numFmtId="164" fontId="12" fillId="0" borderId="51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  <protection locked="0"/>
    </xf>
    <xf numFmtId="164" fontId="12" fillId="0" borderId="64" xfId="0" applyNumberFormat="1" applyFont="1" applyFill="1" applyBorder="1" applyAlignment="1" applyProtection="1">
      <alignment vertical="center" wrapText="1"/>
      <protection locked="0"/>
    </xf>
    <xf numFmtId="164" fontId="12" fillId="0" borderId="67" xfId="0" applyNumberFormat="1" applyFont="1" applyFill="1" applyBorder="1" applyAlignment="1" applyProtection="1">
      <alignment vertical="center" wrapText="1"/>
      <protection locked="0"/>
    </xf>
    <xf numFmtId="164" fontId="19" fillId="0" borderId="68" xfId="0" applyNumberFormat="1" applyFont="1" applyFill="1" applyBorder="1" applyAlignment="1" applyProtection="1">
      <alignment vertical="center" wrapText="1"/>
    </xf>
    <xf numFmtId="164" fontId="12" fillId="0" borderId="68" xfId="0" applyNumberFormat="1" applyFont="1" applyFill="1" applyBorder="1" applyAlignment="1" applyProtection="1">
      <alignment vertical="center" wrapText="1"/>
      <protection locked="0"/>
    </xf>
    <xf numFmtId="164" fontId="19" fillId="0" borderId="15" xfId="0" applyNumberFormat="1" applyFont="1" applyFill="1" applyBorder="1" applyAlignment="1" applyProtection="1">
      <alignment vertical="center" wrapText="1"/>
    </xf>
    <xf numFmtId="164" fontId="18" fillId="0" borderId="45" xfId="0" applyNumberFormat="1" applyFont="1" applyFill="1" applyBorder="1" applyAlignment="1" applyProtection="1">
      <alignment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12" fillId="0" borderId="59" xfId="0" applyNumberFormat="1" applyFont="1" applyFill="1" applyBorder="1" applyAlignment="1" applyProtection="1">
      <alignment vertical="center" wrapText="1"/>
      <protection locked="0"/>
    </xf>
    <xf numFmtId="164" fontId="12" fillId="0" borderId="37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12" fillId="0" borderId="33" xfId="0" applyNumberFormat="1" applyFont="1" applyFill="1" applyBorder="1" applyAlignment="1" applyProtection="1">
      <alignment vertical="center" wrapText="1"/>
      <protection locked="0"/>
    </xf>
    <xf numFmtId="164" fontId="12" fillId="0" borderId="60" xfId="0" applyNumberFormat="1" applyFont="1" applyFill="1" applyBorder="1" applyAlignment="1" applyProtection="1">
      <alignment vertical="center" wrapText="1"/>
      <protection locked="0"/>
    </xf>
    <xf numFmtId="164" fontId="12" fillId="0" borderId="61" xfId="0" applyNumberFormat="1" applyFont="1" applyFill="1" applyBorder="1" applyAlignment="1" applyProtection="1">
      <alignment vertical="center" wrapText="1"/>
      <protection locked="0"/>
    </xf>
    <xf numFmtId="164" fontId="11" fillId="0" borderId="62" xfId="0" applyNumberFormat="1" applyFont="1" applyFill="1" applyBorder="1" applyAlignment="1" applyProtection="1">
      <alignment horizontal="center" vertical="center" wrapText="1"/>
    </xf>
    <xf numFmtId="164" fontId="12" fillId="0" borderId="63" xfId="0" applyNumberFormat="1" applyFont="1" applyFill="1" applyBorder="1" applyAlignment="1" applyProtection="1">
      <alignment vertical="center" wrapText="1"/>
      <protection locked="0"/>
    </xf>
    <xf numFmtId="164" fontId="11" fillId="0" borderId="62" xfId="0" applyNumberFormat="1" applyFont="1" applyFill="1" applyBorder="1" applyAlignment="1" applyProtection="1">
      <alignment vertical="center" wrapText="1"/>
    </xf>
    <xf numFmtId="164" fontId="18" fillId="0" borderId="62" xfId="0" applyNumberFormat="1" applyFont="1" applyFill="1" applyBorder="1" applyAlignment="1" applyProtection="1">
      <alignment vertical="center" wrapText="1"/>
    </xf>
    <xf numFmtId="164" fontId="10" fillId="0" borderId="53" xfId="0" applyNumberFormat="1" applyFont="1" applyFill="1" applyBorder="1" applyAlignment="1" applyProtection="1">
      <alignment horizontal="center" vertical="center" wrapText="1"/>
    </xf>
    <xf numFmtId="164" fontId="11" fillId="0" borderId="69" xfId="0" applyNumberFormat="1" applyFont="1" applyFill="1" applyBorder="1" applyAlignment="1" applyProtection="1">
      <alignment horizontal="center" vertical="center" wrapText="1"/>
    </xf>
    <xf numFmtId="164" fontId="10" fillId="0" borderId="70" xfId="0" applyNumberFormat="1" applyFont="1" applyFill="1" applyBorder="1" applyAlignment="1" applyProtection="1">
      <alignment horizontal="center" vertical="center" wrapText="1"/>
    </xf>
    <xf numFmtId="164" fontId="10" fillId="0" borderId="62" xfId="0" applyNumberFormat="1" applyFont="1" applyFill="1" applyBorder="1" applyAlignment="1" applyProtection="1">
      <alignment horizontal="center" vertical="center" wrapText="1"/>
    </xf>
    <xf numFmtId="164" fontId="12" fillId="0" borderId="71" xfId="0" applyNumberFormat="1" applyFont="1" applyFill="1" applyBorder="1" applyAlignment="1" applyProtection="1">
      <alignment horizontal="left" vertical="center" wrapText="1" indent="1"/>
    </xf>
    <xf numFmtId="164" fontId="12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8" xfId="0" applyNumberFormat="1" applyFont="1" applyFill="1" applyBorder="1" applyAlignment="1" applyProtection="1">
      <alignment horizontal="left" vertical="center" wrapText="1" indent="1"/>
    </xf>
    <xf numFmtId="164" fontId="11" fillId="0" borderId="42" xfId="0" applyNumberFormat="1" applyFont="1" applyFill="1" applyBorder="1" applyAlignment="1" applyProtection="1">
      <alignment horizontal="left" vertical="center" wrapText="1" indent="1"/>
    </xf>
    <xf numFmtId="164" fontId="11" fillId="0" borderId="44" xfId="0" applyNumberFormat="1" applyFont="1" applyFill="1" applyBorder="1" applyAlignment="1" applyProtection="1">
      <alignment horizontal="left" vertical="center" wrapText="1" indent="1"/>
    </xf>
    <xf numFmtId="164" fontId="12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2" xfId="0" applyNumberFormat="1" applyFont="1" applyFill="1" applyBorder="1" applyAlignment="1" applyProtection="1">
      <alignment horizontal="right" vertical="center" wrapText="1" indent="1"/>
    </xf>
    <xf numFmtId="164" fontId="12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</xf>
    <xf numFmtId="164" fontId="10" fillId="0" borderId="72" xfId="0" applyNumberFormat="1" applyFont="1" applyFill="1" applyBorder="1" applyAlignment="1" applyProtection="1">
      <alignment horizontal="center" vertical="center" wrapText="1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8" fillId="0" borderId="42" xfId="0" applyNumberFormat="1" applyFont="1" applyFill="1" applyBorder="1" applyAlignment="1" applyProtection="1">
      <alignment horizontal="left" vertical="center" wrapText="1" indent="1"/>
    </xf>
    <xf numFmtId="164" fontId="11" fillId="0" borderId="43" xfId="0" applyNumberFormat="1" applyFont="1" applyFill="1" applyBorder="1" applyAlignment="1" applyProtection="1">
      <alignment horizontal="right" vertical="center" wrapText="1" indent="1"/>
    </xf>
    <xf numFmtId="164" fontId="11" fillId="0" borderId="7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74" xfId="0" applyNumberFormat="1" applyFont="1" applyFill="1" applyBorder="1" applyAlignment="1" applyProtection="1">
      <alignment horizontal="right" vertical="center" wrapText="1" indent="1"/>
    </xf>
    <xf numFmtId="164" fontId="18" fillId="0" borderId="70" xfId="0" applyNumberFormat="1" applyFont="1" applyFill="1" applyBorder="1" applyAlignment="1" applyProtection="1">
      <alignment vertical="center" wrapText="1"/>
    </xf>
    <xf numFmtId="164" fontId="1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51" xfId="0" applyNumberFormat="1" applyFont="1" applyFill="1" applyBorder="1" applyAlignment="1" applyProtection="1">
      <alignment horizontal="left" vertical="center" wrapText="1" indent="1"/>
    </xf>
    <xf numFmtId="164" fontId="10" fillId="0" borderId="49" xfId="0" applyNumberFormat="1" applyFont="1" applyFill="1" applyBorder="1" applyAlignment="1" applyProtection="1">
      <alignment horizontal="center" vertical="center" wrapText="1"/>
    </xf>
    <xf numFmtId="164" fontId="18" fillId="0" borderId="76" xfId="0" applyNumberFormat="1" applyFont="1" applyFill="1" applyBorder="1" applyAlignment="1" applyProtection="1">
      <alignment vertical="center" wrapText="1"/>
    </xf>
    <xf numFmtId="164" fontId="19" fillId="0" borderId="51" xfId="0" applyNumberFormat="1" applyFont="1" applyFill="1" applyBorder="1" applyAlignment="1" applyProtection="1">
      <alignment vertical="center" wrapText="1"/>
    </xf>
    <xf numFmtId="0" fontId="11" fillId="0" borderId="39" xfId="4" applyFont="1" applyFill="1" applyBorder="1" applyAlignment="1" applyProtection="1">
      <alignment horizontal="center" vertical="center" wrapText="1"/>
    </xf>
    <xf numFmtId="0" fontId="11" fillId="0" borderId="20" xfId="4" applyFont="1" applyFill="1" applyBorder="1" applyAlignment="1" applyProtection="1">
      <alignment horizontal="center" vertical="center"/>
    </xf>
    <xf numFmtId="166" fontId="12" fillId="0" borderId="27" xfId="1" applyNumberFormat="1" applyFont="1" applyFill="1" applyBorder="1" applyAlignment="1" applyProtection="1">
      <protection locked="0"/>
    </xf>
    <xf numFmtId="166" fontId="12" fillId="0" borderId="37" xfId="1" applyNumberFormat="1" applyFont="1" applyFill="1" applyBorder="1" applyAlignment="1" applyProtection="1">
      <protection locked="0"/>
    </xf>
    <xf numFmtId="0" fontId="34" fillId="0" borderId="62" xfId="4" applyFont="1" applyFill="1" applyBorder="1" applyAlignment="1">
      <alignment horizontal="center"/>
    </xf>
    <xf numFmtId="166" fontId="11" fillId="0" borderId="62" xfId="1" applyNumberFormat="1" applyFont="1" applyFill="1" applyBorder="1" applyAlignment="1" applyProtection="1"/>
    <xf numFmtId="166" fontId="12" fillId="0" borderId="39" xfId="1" applyNumberFormat="1" applyFont="1" applyFill="1" applyBorder="1" applyAlignment="1" applyProtection="1">
      <alignment horizontal="right"/>
      <protection locked="0"/>
    </xf>
    <xf numFmtId="166" fontId="12" fillId="0" borderId="61" xfId="1" applyNumberFormat="1" applyFont="1" applyFill="1" applyBorder="1" applyAlignment="1" applyProtection="1">
      <alignment horizontal="right"/>
      <protection locked="0"/>
    </xf>
    <xf numFmtId="0" fontId="22" fillId="0" borderId="60" xfId="4" applyFont="1" applyFill="1" applyBorder="1" applyAlignment="1">
      <alignment horizontal="right"/>
    </xf>
    <xf numFmtId="166" fontId="12" fillId="0" borderId="60" xfId="1" applyNumberFormat="1" applyFont="1" applyFill="1" applyBorder="1" applyAlignment="1" applyProtection="1">
      <alignment horizontal="right"/>
      <protection locked="0"/>
    </xf>
    <xf numFmtId="0" fontId="22" fillId="0" borderId="63" xfId="4" applyFont="1" applyFill="1" applyBorder="1" applyAlignment="1"/>
    <xf numFmtId="164" fontId="10" fillId="0" borderId="77" xfId="0" applyNumberFormat="1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164" fontId="12" fillId="4" borderId="27" xfId="4" applyNumberFormat="1" applyFont="1" applyFill="1" applyBorder="1" applyAlignment="1" applyProtection="1">
      <alignment vertical="center" wrapText="1"/>
    </xf>
    <xf numFmtId="164" fontId="12" fillId="2" borderId="37" xfId="4" applyNumberFormat="1" applyFont="1" applyFill="1" applyBorder="1" applyAlignment="1" applyProtection="1">
      <alignment vertical="center" wrapText="1"/>
    </xf>
    <xf numFmtId="0" fontId="0" fillId="0" borderId="60" xfId="0" applyFill="1" applyBorder="1" applyAlignment="1">
      <alignment vertical="center" wrapText="1"/>
    </xf>
    <xf numFmtId="0" fontId="27" fillId="0" borderId="60" xfId="0" applyFont="1" applyFill="1" applyBorder="1" applyAlignment="1">
      <alignment vertical="center" wrapText="1"/>
    </xf>
    <xf numFmtId="0" fontId="22" fillId="0" borderId="60" xfId="0" applyFont="1" applyFill="1" applyBorder="1" applyAlignment="1">
      <alignment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</xf>
    <xf numFmtId="164" fontId="1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6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1" xfId="0" applyNumberFormat="1" applyFont="1" applyFill="1" applyBorder="1" applyAlignment="1" applyProtection="1">
      <alignment horizontal="right" vertical="center" wrapText="1"/>
    </xf>
    <xf numFmtId="164" fontId="11" fillId="0" borderId="70" xfId="4" applyNumberFormat="1" applyFont="1" applyFill="1" applyBorder="1" applyAlignment="1" applyProtection="1">
      <alignment vertical="center" wrapText="1"/>
      <protection locked="0"/>
    </xf>
    <xf numFmtId="0" fontId="12" fillId="0" borderId="33" xfId="5" applyFont="1" applyFill="1" applyBorder="1" applyAlignment="1" applyProtection="1">
      <alignment horizontal="left" vertical="center" wrapText="1" indent="1"/>
    </xf>
    <xf numFmtId="164" fontId="12" fillId="0" borderId="60" xfId="5" applyNumberFormat="1" applyFont="1" applyFill="1" applyBorder="1" applyAlignment="1" applyProtection="1">
      <alignment vertical="center"/>
      <protection locked="0"/>
    </xf>
    <xf numFmtId="164" fontId="12" fillId="0" borderId="78" xfId="5" applyNumberFormat="1" applyFont="1" applyFill="1" applyBorder="1" applyAlignment="1" applyProtection="1">
      <alignment vertical="center"/>
    </xf>
    <xf numFmtId="0" fontId="12" fillId="0" borderId="27" xfId="5" applyFont="1" applyFill="1" applyBorder="1" applyAlignment="1" applyProtection="1">
      <alignment horizontal="left" vertical="center" wrapText="1" indent="1"/>
    </xf>
    <xf numFmtId="164" fontId="12" fillId="0" borderId="79" xfId="5" applyNumberFormat="1" applyFont="1" applyFill="1" applyBorder="1" applyAlignment="1" applyProtection="1">
      <alignment vertical="center"/>
    </xf>
    <xf numFmtId="164" fontId="12" fillId="0" borderId="61" xfId="5" applyNumberFormat="1" applyFont="1" applyFill="1" applyBorder="1" applyAlignment="1" applyProtection="1">
      <alignment vertical="center"/>
      <protection locked="0"/>
    </xf>
    <xf numFmtId="164" fontId="12" fillId="0" borderId="80" xfId="5" applyNumberFormat="1" applyFont="1" applyFill="1" applyBorder="1" applyAlignment="1" applyProtection="1">
      <alignment vertical="center"/>
    </xf>
    <xf numFmtId="164" fontId="11" fillId="0" borderId="81" xfId="5" applyNumberFormat="1" applyFont="1" applyFill="1" applyBorder="1" applyAlignment="1" applyProtection="1">
      <alignment vertical="center"/>
    </xf>
    <xf numFmtId="164" fontId="11" fillId="0" borderId="82" xfId="5" applyNumberFormat="1" applyFont="1" applyFill="1" applyBorder="1" applyAlignment="1" applyProtection="1">
      <alignment vertical="center"/>
    </xf>
    <xf numFmtId="0" fontId="10" fillId="0" borderId="39" xfId="0" applyFont="1" applyFill="1" applyBorder="1" applyAlignment="1" applyProtection="1">
      <alignment horizontal="center" vertical="center" wrapText="1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2" fillId="0" borderId="41" xfId="0" applyNumberFormat="1" applyFont="1" applyFill="1" applyBorder="1" applyAlignment="1" applyProtection="1">
      <alignment vertical="center" wrapText="1"/>
      <protection locked="0"/>
    </xf>
    <xf numFmtId="164" fontId="11" fillId="0" borderId="45" xfId="0" applyNumberFormat="1" applyFont="1" applyFill="1" applyBorder="1" applyAlignment="1" applyProtection="1">
      <alignment vertical="center" wrapText="1"/>
      <protection locked="0"/>
    </xf>
    <xf numFmtId="164" fontId="11" fillId="0" borderId="42" xfId="0" applyNumberFormat="1" applyFont="1" applyFill="1" applyBorder="1" applyAlignment="1" applyProtection="1">
      <alignment vertical="center" wrapText="1"/>
    </xf>
    <xf numFmtId="0" fontId="0" fillId="0" borderId="60" xfId="0" applyFill="1" applyBorder="1" applyAlignment="1" applyProtection="1">
      <alignment vertical="center" wrapText="1"/>
    </xf>
    <xf numFmtId="3" fontId="18" fillId="0" borderId="42" xfId="0" applyNumberFormat="1" applyFont="1" applyFill="1" applyBorder="1" applyAlignment="1" applyProtection="1">
      <alignment vertical="center" wrapText="1"/>
      <protection locked="0"/>
    </xf>
    <xf numFmtId="0" fontId="12" fillId="0" borderId="33" xfId="4" applyFont="1" applyFill="1" applyBorder="1" applyAlignment="1" applyProtection="1">
      <alignment horizontal="left" vertical="center" wrapText="1" indent="1"/>
    </xf>
    <xf numFmtId="0" fontId="35" fillId="0" borderId="60" xfId="0" applyFont="1" applyFill="1" applyBorder="1" applyAlignment="1" applyProtection="1">
      <alignment vertical="center" wrapText="1"/>
    </xf>
    <xf numFmtId="0" fontId="36" fillId="0" borderId="60" xfId="0" applyFont="1" applyFill="1" applyBorder="1" applyAlignment="1" applyProtection="1">
      <alignment vertical="center" wrapText="1"/>
    </xf>
    <xf numFmtId="0" fontId="35" fillId="0" borderId="0" xfId="0" applyFont="1" applyFill="1" applyAlignment="1" applyProtection="1">
      <alignment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0" fillId="0" borderId="62" xfId="0" applyFont="1" applyFill="1" applyBorder="1" applyAlignment="1" applyProtection="1">
      <alignment horizontal="center" vertical="center" wrapText="1"/>
    </xf>
    <xf numFmtId="0" fontId="11" fillId="0" borderId="62" xfId="0" applyFont="1" applyFill="1" applyBorder="1" applyAlignment="1" applyProtection="1">
      <alignment horizontal="center" vertical="center" wrapText="1"/>
    </xf>
    <xf numFmtId="0" fontId="35" fillId="0" borderId="62" xfId="0" applyFont="1" applyFill="1" applyBorder="1" applyAlignment="1" applyProtection="1">
      <alignment vertical="center" wrapText="1"/>
    </xf>
    <xf numFmtId="0" fontId="35" fillId="0" borderId="74" xfId="0" applyFont="1" applyFill="1" applyBorder="1" applyAlignment="1" applyProtection="1">
      <alignment horizontal="center" vertical="center" wrapText="1"/>
    </xf>
    <xf numFmtId="0" fontId="34" fillId="0" borderId="62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6" fillId="0" borderId="61" xfId="0" applyFont="1" applyFill="1" applyBorder="1" applyAlignment="1" applyProtection="1">
      <alignment vertical="center" wrapText="1"/>
    </xf>
    <xf numFmtId="0" fontId="11" fillId="0" borderId="20" xfId="0" applyFont="1" applyFill="1" applyBorder="1" applyAlignment="1" applyProtection="1">
      <alignment horizontal="left" vertical="center" wrapText="1" indent="1"/>
    </xf>
    <xf numFmtId="0" fontId="35" fillId="0" borderId="83" xfId="0" applyFont="1" applyFill="1" applyBorder="1" applyAlignment="1" applyProtection="1">
      <alignment vertical="center" wrapText="1"/>
    </xf>
    <xf numFmtId="0" fontId="35" fillId="0" borderId="63" xfId="0" applyFont="1" applyFill="1" applyBorder="1" applyAlignment="1" applyProtection="1">
      <alignment vertical="center" wrapText="1"/>
    </xf>
    <xf numFmtId="0" fontId="35" fillId="0" borderId="61" xfId="0" applyFont="1" applyFill="1" applyBorder="1" applyAlignment="1" applyProtection="1">
      <alignment vertical="center" wrapText="1"/>
    </xf>
    <xf numFmtId="3" fontId="35" fillId="0" borderId="63" xfId="0" applyNumberFormat="1" applyFont="1" applyFill="1" applyBorder="1" applyAlignment="1" applyProtection="1">
      <alignment vertical="center" wrapText="1"/>
    </xf>
    <xf numFmtId="0" fontId="10" fillId="0" borderId="84" xfId="0" applyFont="1" applyFill="1" applyBorder="1" applyAlignment="1" applyProtection="1">
      <alignment horizontal="center" vertical="center" wrapText="1"/>
    </xf>
    <xf numFmtId="0" fontId="11" fillId="0" borderId="35" xfId="4" applyFont="1" applyFill="1" applyBorder="1" applyAlignment="1" applyProtection="1">
      <alignment horizontal="left" vertical="center" wrapText="1" indent="1"/>
    </xf>
    <xf numFmtId="164" fontId="11" fillId="0" borderId="73" xfId="0" applyNumberFormat="1" applyFont="1" applyFill="1" applyBorder="1" applyAlignment="1" applyProtection="1">
      <alignment vertical="center" wrapText="1"/>
    </xf>
    <xf numFmtId="0" fontId="10" fillId="0" borderId="20" xfId="0" applyFont="1" applyFill="1" applyBorder="1" applyAlignment="1" applyProtection="1">
      <alignment horizontal="left" vertical="center" wrapText="1" indent="1"/>
    </xf>
    <xf numFmtId="0" fontId="35" fillId="0" borderId="85" xfId="0" applyFont="1" applyFill="1" applyBorder="1" applyAlignment="1" applyProtection="1">
      <alignment vertical="center" wrapText="1"/>
    </xf>
    <xf numFmtId="3" fontId="18" fillId="0" borderId="72" xfId="0" applyNumberFormat="1" applyFont="1" applyFill="1" applyBorder="1" applyAlignment="1" applyProtection="1">
      <alignment vertical="center" wrapText="1"/>
      <protection locked="0"/>
    </xf>
    <xf numFmtId="0" fontId="0" fillId="0" borderId="62" xfId="0" applyFill="1" applyBorder="1" applyAlignment="1" applyProtection="1">
      <alignment vertical="center" wrapText="1"/>
    </xf>
    <xf numFmtId="3" fontId="18" fillId="0" borderId="62" xfId="0" applyNumberFormat="1" applyFont="1" applyFill="1" applyBorder="1" applyAlignment="1" applyProtection="1">
      <alignment vertical="center" wrapText="1"/>
      <protection locked="0"/>
    </xf>
    <xf numFmtId="0" fontId="36" fillId="0" borderId="85" xfId="0" applyFont="1" applyFill="1" applyBorder="1" applyAlignment="1" applyProtection="1">
      <alignment vertical="center" wrapText="1"/>
    </xf>
    <xf numFmtId="0" fontId="36" fillId="0" borderId="83" xfId="0" applyFont="1" applyFill="1" applyBorder="1" applyAlignment="1" applyProtection="1">
      <alignment vertical="center" wrapText="1"/>
    </xf>
    <xf numFmtId="164" fontId="12" fillId="0" borderId="86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87" xfId="0" applyFont="1" applyFill="1" applyBorder="1" applyAlignment="1" applyProtection="1">
      <alignment vertical="center" wrapText="1"/>
    </xf>
    <xf numFmtId="164" fontId="12" fillId="0" borderId="88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89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90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91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</xf>
    <xf numFmtId="164" fontId="12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34" fillId="0" borderId="74" xfId="0" applyFont="1" applyFill="1" applyBorder="1" applyAlignment="1" applyProtection="1">
      <alignment horizontal="center" vertical="center" wrapText="1"/>
    </xf>
    <xf numFmtId="164" fontId="11" fillId="0" borderId="62" xfId="0" applyNumberFormat="1" applyFont="1" applyFill="1" applyBorder="1" applyAlignment="1" applyProtection="1">
      <alignment horizontal="right" vertical="center" wrapText="1"/>
    </xf>
    <xf numFmtId="164" fontId="12" fillId="0" borderId="6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3" xfId="0" applyFill="1" applyBorder="1" applyAlignment="1" applyProtection="1">
      <alignment vertical="center" wrapText="1"/>
    </xf>
    <xf numFmtId="0" fontId="0" fillId="0" borderId="92" xfId="0" applyFill="1" applyBorder="1" applyAlignment="1" applyProtection="1">
      <alignment vertical="center" wrapText="1"/>
    </xf>
    <xf numFmtId="164" fontId="11" fillId="0" borderId="20" xfId="4" applyNumberFormat="1" applyFont="1" applyFill="1" applyBorder="1" applyAlignment="1" applyProtection="1">
      <alignment horizontal="right" vertical="center" wrapText="1" indent="1"/>
    </xf>
    <xf numFmtId="164" fontId="12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27" xfId="4" applyNumberFormat="1" applyFont="1" applyFill="1" applyBorder="1" applyAlignment="1" applyProtection="1">
      <alignment horizontal="right" vertical="center" wrapText="1" indent="1"/>
    </xf>
    <xf numFmtId="164" fontId="12" fillId="2" borderId="37" xfId="4" applyNumberFormat="1" applyFont="1" applyFill="1" applyBorder="1" applyAlignment="1" applyProtection="1">
      <alignment horizontal="right" vertical="center" wrapText="1" indent="1"/>
    </xf>
    <xf numFmtId="164" fontId="1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9" xfId="4" applyNumberFormat="1" applyFont="1" applyFill="1" applyBorder="1" applyAlignment="1" applyProtection="1">
      <alignment horizontal="right" vertical="center" wrapText="1" indent="1"/>
    </xf>
    <xf numFmtId="164" fontId="1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20" xfId="0" applyNumberFormat="1" applyFont="1" applyBorder="1" applyAlignment="1" applyProtection="1">
      <alignment horizontal="right" vertical="center" wrapText="1" indent="1"/>
    </xf>
    <xf numFmtId="3" fontId="18" fillId="0" borderId="20" xfId="0" applyNumberFormat="1" applyFont="1" applyFill="1" applyBorder="1" applyAlignment="1" applyProtection="1">
      <alignment vertical="center" wrapText="1"/>
      <protection locked="0"/>
    </xf>
    <xf numFmtId="0" fontId="10" fillId="0" borderId="33" xfId="0" applyFont="1" applyFill="1" applyBorder="1" applyAlignment="1" applyProtection="1">
      <alignment horizontal="right" vertical="center" wrapText="1" inden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 applyProtection="1">
      <alignment horizontal="center" vertical="center" wrapText="1"/>
    </xf>
    <xf numFmtId="164" fontId="11" fillId="0" borderId="35" xfId="4" applyNumberFormat="1" applyFont="1" applyFill="1" applyBorder="1" applyAlignment="1" applyProtection="1">
      <alignment horizontal="right" vertical="center" wrapText="1" indent="1"/>
    </xf>
    <xf numFmtId="0" fontId="11" fillId="0" borderId="62" xfId="0" applyFont="1" applyFill="1" applyBorder="1" applyAlignment="1">
      <alignment horizontal="center" vertical="center" wrapText="1"/>
    </xf>
    <xf numFmtId="0" fontId="37" fillId="0" borderId="62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vertical="center" wrapText="1"/>
    </xf>
    <xf numFmtId="0" fontId="27" fillId="0" borderId="62" xfId="0" applyFont="1" applyFill="1" applyBorder="1" applyAlignment="1">
      <alignment vertical="center" wrapText="1"/>
    </xf>
    <xf numFmtId="0" fontId="22" fillId="0" borderId="63" xfId="0" applyFont="1" applyFill="1" applyBorder="1" applyAlignment="1">
      <alignment vertical="center" wrapText="1"/>
    </xf>
    <xf numFmtId="0" fontId="22" fillId="0" borderId="61" xfId="0" applyFont="1" applyFill="1" applyBorder="1" applyAlignment="1">
      <alignment vertical="center" wrapText="1"/>
    </xf>
    <xf numFmtId="0" fontId="22" fillId="0" borderId="62" xfId="0" applyFont="1" applyFill="1" applyBorder="1" applyAlignment="1">
      <alignment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0" fontId="11" fillId="0" borderId="33" xfId="4" applyFont="1" applyFill="1" applyBorder="1" applyAlignment="1" applyProtection="1">
      <alignment vertical="center" wrapText="1"/>
    </xf>
    <xf numFmtId="164" fontId="11" fillId="0" borderId="72" xfId="4" applyNumberFormat="1" applyFont="1" applyFill="1" applyBorder="1" applyAlignment="1" applyProtection="1">
      <alignment vertical="center" wrapText="1"/>
    </xf>
    <xf numFmtId="164" fontId="11" fillId="0" borderId="93" xfId="0" applyNumberFormat="1" applyFont="1" applyFill="1" applyBorder="1" applyAlignment="1" applyProtection="1">
      <alignment horizontal="right" vertical="center" wrapText="1" indent="1"/>
    </xf>
    <xf numFmtId="0" fontId="0" fillId="0" borderId="62" xfId="0" applyFill="1" applyBorder="1" applyAlignment="1">
      <alignment vertical="center" wrapText="1"/>
    </xf>
    <xf numFmtId="164" fontId="15" fillId="0" borderId="62" xfId="0" applyNumberFormat="1" applyFont="1" applyBorder="1" applyAlignment="1" applyProtection="1">
      <alignment vertical="center" wrapText="1"/>
    </xf>
    <xf numFmtId="164" fontId="15" fillId="0" borderId="62" xfId="0" applyNumberFormat="1" applyFont="1" applyBorder="1" applyAlignment="1" applyProtection="1">
      <alignment horizontal="right" vertical="center" wrapText="1" indent="1"/>
    </xf>
    <xf numFmtId="164" fontId="11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3" xfId="0" applyFont="1" applyFill="1" applyBorder="1" applyAlignment="1" applyProtection="1">
      <alignment horizontal="right" vertical="center" wrapText="1" indent="1"/>
    </xf>
    <xf numFmtId="164" fontId="14" fillId="0" borderId="72" xfId="0" applyNumberFormat="1" applyFont="1" applyBorder="1" applyAlignment="1" applyProtection="1">
      <alignment vertical="center" wrapText="1"/>
    </xf>
    <xf numFmtId="0" fontId="12" fillId="0" borderId="60" xfId="0" applyFont="1" applyFill="1" applyBorder="1" applyAlignment="1">
      <alignment vertical="center" wrapText="1"/>
    </xf>
    <xf numFmtId="0" fontId="12" fillId="0" borderId="63" xfId="0" applyFont="1" applyFill="1" applyBorder="1" applyAlignment="1">
      <alignment vertical="center" wrapText="1"/>
    </xf>
    <xf numFmtId="0" fontId="12" fillId="0" borderId="62" xfId="0" applyFont="1" applyFill="1" applyBorder="1" applyAlignment="1">
      <alignment vertical="center" wrapText="1"/>
    </xf>
    <xf numFmtId="0" fontId="12" fillId="0" borderId="61" xfId="0" applyFont="1" applyFill="1" applyBorder="1" applyAlignment="1">
      <alignment vertical="center" wrapText="1"/>
    </xf>
    <xf numFmtId="0" fontId="19" fillId="0" borderId="61" xfId="0" applyFont="1" applyFill="1" applyBorder="1" applyAlignment="1">
      <alignment vertical="center" wrapText="1"/>
    </xf>
    <xf numFmtId="0" fontId="19" fillId="0" borderId="63" xfId="0" applyFont="1" applyFill="1" applyBorder="1" applyAlignment="1">
      <alignment vertical="center" wrapText="1"/>
    </xf>
    <xf numFmtId="0" fontId="19" fillId="0" borderId="60" xfId="0" applyFont="1" applyFill="1" applyBorder="1" applyAlignment="1">
      <alignment vertical="center" wrapText="1"/>
    </xf>
    <xf numFmtId="0" fontId="19" fillId="0" borderId="62" xfId="0" applyFont="1" applyFill="1" applyBorder="1" applyAlignment="1">
      <alignment vertical="center" wrapText="1"/>
    </xf>
    <xf numFmtId="0" fontId="11" fillId="0" borderId="62" xfId="0" applyFont="1" applyFill="1" applyBorder="1" applyAlignment="1">
      <alignment vertical="center" wrapText="1"/>
    </xf>
    <xf numFmtId="164" fontId="14" fillId="0" borderId="62" xfId="0" applyNumberFormat="1" applyFont="1" applyBorder="1" applyAlignment="1" applyProtection="1">
      <alignment vertical="center" wrapText="1"/>
    </xf>
    <xf numFmtId="0" fontId="12" fillId="0" borderId="92" xfId="0" applyFont="1" applyFill="1" applyBorder="1" applyAlignment="1">
      <alignment vertical="center" wrapText="1"/>
    </xf>
    <xf numFmtId="164" fontId="12" fillId="0" borderId="39" xfId="4" applyNumberFormat="1" applyFont="1" applyFill="1" applyBorder="1" applyAlignment="1" applyProtection="1">
      <alignment vertical="center" wrapText="1"/>
      <protection locked="0"/>
    </xf>
    <xf numFmtId="0" fontId="0" fillId="0" borderId="45" xfId="0" applyFont="1" applyFill="1" applyBorder="1" applyAlignment="1" applyProtection="1">
      <alignment vertical="center" wrapText="1"/>
    </xf>
    <xf numFmtId="3" fontId="12" fillId="4" borderId="27" xfId="4" applyNumberFormat="1" applyFont="1" applyFill="1" applyBorder="1" applyAlignment="1" applyProtection="1">
      <alignment vertical="center" wrapText="1"/>
    </xf>
    <xf numFmtId="3" fontId="12" fillId="0" borderId="60" xfId="0" applyNumberFormat="1" applyFont="1" applyFill="1" applyBorder="1" applyAlignment="1">
      <alignment vertical="center" wrapText="1"/>
    </xf>
    <xf numFmtId="3" fontId="12" fillId="0" borderId="37" xfId="4" applyNumberFormat="1" applyFont="1" applyFill="1" applyBorder="1" applyAlignment="1" applyProtection="1">
      <alignment vertical="center" wrapText="1"/>
      <protection locked="0"/>
    </xf>
    <xf numFmtId="164" fontId="12" fillId="0" borderId="62" xfId="4" applyNumberFormat="1" applyFont="1" applyFill="1" applyBorder="1" applyAlignment="1" applyProtection="1">
      <alignment vertical="center" wrapText="1"/>
      <protection locked="0"/>
    </xf>
    <xf numFmtId="3" fontId="12" fillId="0" borderId="61" xfId="0" applyNumberFormat="1" applyFont="1" applyFill="1" applyBorder="1" applyAlignment="1">
      <alignment vertical="center" wrapText="1"/>
    </xf>
    <xf numFmtId="164" fontId="15" fillId="0" borderId="35" xfId="0" applyNumberFormat="1" applyFont="1" applyBorder="1" applyAlignment="1" applyProtection="1">
      <alignment vertical="center" wrapText="1"/>
    </xf>
    <xf numFmtId="3" fontId="35" fillId="0" borderId="60" xfId="0" applyNumberFormat="1" applyFont="1" applyFill="1" applyBorder="1" applyAlignment="1">
      <alignment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37" fillId="0" borderId="74" xfId="0" applyFont="1" applyFill="1" applyBorder="1" applyAlignment="1">
      <alignment horizontal="center" vertical="center" wrapText="1"/>
    </xf>
    <xf numFmtId="3" fontId="12" fillId="0" borderId="63" xfId="0" applyNumberFormat="1" applyFont="1" applyFill="1" applyBorder="1" applyAlignment="1">
      <alignment vertical="center" wrapText="1"/>
    </xf>
    <xf numFmtId="164" fontId="12" fillId="0" borderId="94" xfId="4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27" xfId="4" applyFont="1" applyFill="1" applyBorder="1" applyAlignment="1" applyProtection="1">
      <alignment horizontal="left" indent="6"/>
    </xf>
    <xf numFmtId="0" fontId="12" fillId="0" borderId="27" xfId="4" applyFont="1" applyFill="1" applyBorder="1" applyAlignment="1" applyProtection="1">
      <alignment horizontal="left" vertical="center" wrapText="1" indent="6"/>
    </xf>
    <xf numFmtId="0" fontId="12" fillId="0" borderId="37" xfId="4" applyFont="1" applyFill="1" applyBorder="1" applyAlignment="1" applyProtection="1">
      <alignment horizontal="left" vertical="center" wrapText="1" indent="6"/>
    </xf>
    <xf numFmtId="3" fontId="11" fillId="0" borderId="62" xfId="4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14" fillId="0" borderId="3" xfId="0" applyFont="1" applyBorder="1" applyAlignment="1" applyProtection="1">
      <alignment horizontal="center" wrapText="1"/>
    </xf>
    <xf numFmtId="0" fontId="14" fillId="0" borderId="62" xfId="0" applyFont="1" applyBorder="1" applyAlignment="1" applyProtection="1">
      <alignment horizontal="center" wrapText="1"/>
    </xf>
    <xf numFmtId="0" fontId="14" fillId="0" borderId="4" xfId="0" applyFont="1" applyBorder="1" applyAlignment="1" applyProtection="1">
      <alignment wrapText="1"/>
    </xf>
    <xf numFmtId="0" fontId="14" fillId="0" borderId="62" xfId="0" applyFont="1" applyBorder="1" applyAlignment="1" applyProtection="1">
      <alignment wrapText="1"/>
    </xf>
    <xf numFmtId="3" fontId="35" fillId="0" borderId="63" xfId="0" applyNumberFormat="1" applyFont="1" applyFill="1" applyBorder="1" applyAlignment="1">
      <alignment vertical="center" wrapText="1"/>
    </xf>
    <xf numFmtId="164" fontId="11" fillId="0" borderId="62" xfId="4" applyNumberFormat="1" applyFont="1" applyFill="1" applyBorder="1" applyAlignment="1" applyProtection="1">
      <alignment vertical="center" wrapText="1"/>
      <protection locked="0"/>
    </xf>
    <xf numFmtId="3" fontId="35" fillId="0" borderId="61" xfId="0" applyNumberFormat="1" applyFont="1" applyFill="1" applyBorder="1" applyAlignment="1">
      <alignment vertical="center" wrapText="1"/>
    </xf>
    <xf numFmtId="3" fontId="35" fillId="0" borderId="62" xfId="0" applyNumberFormat="1" applyFont="1" applyFill="1" applyBorder="1" applyAlignment="1">
      <alignment vertical="center" wrapText="1"/>
    </xf>
    <xf numFmtId="0" fontId="10" fillId="0" borderId="95" xfId="0" applyFont="1" applyFill="1" applyBorder="1" applyAlignment="1" applyProtection="1">
      <alignment horizontal="center"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12" fillId="0" borderId="59" xfId="4" applyFont="1" applyFill="1" applyBorder="1" applyAlignment="1" applyProtection="1">
      <alignment horizontal="left" vertical="center" wrapText="1" indent="1"/>
    </xf>
    <xf numFmtId="164" fontId="11" fillId="0" borderId="61" xfId="4" applyNumberFormat="1" applyFont="1" applyFill="1" applyBorder="1" applyAlignment="1" applyProtection="1">
      <alignment vertical="center" wrapText="1"/>
    </xf>
    <xf numFmtId="164" fontId="11" fillId="0" borderId="33" xfId="4" applyNumberFormat="1" applyFont="1" applyFill="1" applyBorder="1" applyAlignment="1" applyProtection="1">
      <alignment vertical="center" wrapText="1"/>
      <protection locked="0"/>
    </xf>
    <xf numFmtId="3" fontId="14" fillId="0" borderId="62" xfId="0" applyNumberFormat="1" applyFont="1" applyBorder="1" applyAlignment="1" applyProtection="1">
      <alignment vertical="center" wrapText="1"/>
    </xf>
    <xf numFmtId="3" fontId="12" fillId="0" borderId="92" xfId="0" applyNumberFormat="1" applyFont="1" applyFill="1" applyBorder="1" applyAlignment="1">
      <alignment vertical="center" wrapText="1"/>
    </xf>
    <xf numFmtId="3" fontId="37" fillId="0" borderId="62" xfId="0" applyNumberFormat="1" applyFont="1" applyFill="1" applyBorder="1" applyAlignment="1">
      <alignment vertical="center" wrapText="1"/>
    </xf>
    <xf numFmtId="3" fontId="12" fillId="0" borderId="27" xfId="0" applyNumberFormat="1" applyFont="1" applyBorder="1" applyAlignment="1" applyProtection="1">
      <alignment vertical="center"/>
      <protection locked="0"/>
    </xf>
    <xf numFmtId="3" fontId="12" fillId="0" borderId="27" xfId="0" applyNumberFormat="1" applyFont="1" applyFill="1" applyBorder="1" applyAlignment="1" applyProtection="1">
      <alignment horizontal="right" vertical="center" indent="1"/>
      <protection locked="0"/>
    </xf>
    <xf numFmtId="3" fontId="12" fillId="0" borderId="37" xfId="0" applyNumberFormat="1" applyFont="1" applyFill="1" applyBorder="1" applyAlignment="1" applyProtection="1">
      <alignment horizontal="right" vertical="center" indent="1"/>
      <protection locked="0"/>
    </xf>
    <xf numFmtId="3" fontId="18" fillId="0" borderId="20" xfId="0" applyNumberFormat="1" applyFont="1" applyFill="1" applyBorder="1" applyAlignment="1" applyProtection="1">
      <alignment horizontal="right" vertical="center"/>
    </xf>
    <xf numFmtId="0" fontId="0" fillId="0" borderId="60" xfId="0" applyBorder="1"/>
    <xf numFmtId="3" fontId="12" fillId="0" borderId="60" xfId="0" applyNumberFormat="1" applyFont="1" applyBorder="1" applyAlignment="1" applyProtection="1">
      <alignment vertical="center"/>
      <protection locked="0"/>
    </xf>
    <xf numFmtId="0" fontId="0" fillId="0" borderId="63" xfId="0" applyBorder="1"/>
    <xf numFmtId="3" fontId="18" fillId="0" borderId="62" xfId="0" applyNumberFormat="1" applyFont="1" applyFill="1" applyBorder="1" applyAlignment="1" applyProtection="1">
      <alignment horizontal="right" vertical="center"/>
    </xf>
    <xf numFmtId="164" fontId="8" fillId="0" borderId="48" xfId="4" applyNumberFormat="1" applyFont="1" applyFill="1" applyBorder="1" applyAlignment="1" applyProtection="1">
      <alignment vertical="center"/>
      <protection locked="0"/>
    </xf>
    <xf numFmtId="0" fontId="10" fillId="0" borderId="1" xfId="4" applyFont="1" applyFill="1" applyBorder="1" applyAlignment="1" applyProtection="1">
      <alignment horizontal="center" vertical="center" wrapText="1"/>
      <protection locked="0"/>
    </xf>
    <xf numFmtId="0" fontId="10" fillId="0" borderId="2" xfId="4" applyFont="1" applyFill="1" applyBorder="1" applyAlignment="1" applyProtection="1">
      <alignment horizontal="center" vertical="center" wrapText="1"/>
      <protection locked="0"/>
    </xf>
    <xf numFmtId="0" fontId="10" fillId="0" borderId="44" xfId="4" applyFont="1" applyFill="1" applyBorder="1" applyAlignment="1" applyProtection="1">
      <alignment horizontal="center" vertical="center" wrapText="1"/>
      <protection locked="0"/>
    </xf>
    <xf numFmtId="0" fontId="11" fillId="0" borderId="0" xfId="4" applyNumberFormat="1" applyFont="1" applyFill="1" applyBorder="1" applyAlignment="1" applyProtection="1">
      <alignment vertical="center" wrapText="1"/>
    </xf>
    <xf numFmtId="0" fontId="5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vertical="center" wrapText="1"/>
      <protection locked="0"/>
    </xf>
    <xf numFmtId="0" fontId="12" fillId="0" borderId="0" xfId="4" applyNumberFormat="1" applyFont="1" applyFill="1" applyBorder="1" applyAlignment="1" applyProtection="1">
      <alignment vertical="center" wrapText="1"/>
    </xf>
    <xf numFmtId="0" fontId="11" fillId="0" borderId="0" xfId="4" applyNumberFormat="1" applyFont="1" applyFill="1" applyBorder="1" applyAlignment="1" applyProtection="1">
      <alignment vertical="center" wrapText="1"/>
      <protection locked="0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>
      <alignment vertical="center" wrapText="1"/>
    </xf>
    <xf numFmtId="0" fontId="15" fillId="0" borderId="0" xfId="0" applyNumberFormat="1" applyFont="1" applyBorder="1" applyAlignment="1" applyProtection="1">
      <alignment vertical="center" wrapText="1"/>
    </xf>
    <xf numFmtId="0" fontId="3" fillId="0" borderId="0" xfId="4" applyNumberFormat="1" applyFont="1" applyFill="1" applyAlignment="1"/>
    <xf numFmtId="0" fontId="10" fillId="0" borderId="20" xfId="4" applyFont="1" applyFill="1" applyBorder="1" applyAlignment="1" applyProtection="1">
      <alignment horizontal="center" vertical="center" wrapText="1"/>
      <protection locked="0"/>
    </xf>
    <xf numFmtId="0" fontId="11" fillId="0" borderId="20" xfId="4" applyFont="1" applyFill="1" applyBorder="1" applyAlignment="1" applyProtection="1">
      <alignment horizontal="center" vertical="center" wrapText="1"/>
    </xf>
    <xf numFmtId="164" fontId="12" fillId="0" borderId="96" xfId="4" applyNumberFormat="1" applyFont="1" applyFill="1" applyBorder="1" applyAlignment="1" applyProtection="1">
      <alignment vertical="center" wrapText="1"/>
      <protection locked="0"/>
    </xf>
    <xf numFmtId="164" fontId="12" fillId="0" borderId="75" xfId="4" applyNumberFormat="1" applyFont="1" applyFill="1" applyBorder="1" applyAlignment="1" applyProtection="1">
      <alignment vertical="center" wrapText="1"/>
      <protection locked="0"/>
    </xf>
    <xf numFmtId="164" fontId="12" fillId="0" borderId="97" xfId="4" applyNumberFormat="1" applyFont="1" applyFill="1" applyBorder="1" applyAlignment="1" applyProtection="1">
      <alignment vertical="center" wrapText="1"/>
      <protection locked="0"/>
    </xf>
    <xf numFmtId="164" fontId="11" fillId="0" borderId="84" xfId="4" applyNumberFormat="1" applyFont="1" applyFill="1" applyBorder="1" applyAlignment="1" applyProtection="1">
      <alignment vertical="center" wrapText="1"/>
      <protection locked="0"/>
    </xf>
    <xf numFmtId="164" fontId="11" fillId="0" borderId="84" xfId="4" applyNumberFormat="1" applyFont="1" applyFill="1" applyBorder="1" applyAlignment="1" applyProtection="1">
      <alignment vertical="center" wrapText="1"/>
    </xf>
    <xf numFmtId="164" fontId="34" fillId="0" borderId="84" xfId="4" applyNumberFormat="1" applyFont="1" applyFill="1" applyBorder="1" applyAlignment="1" applyProtection="1">
      <alignment vertical="center" wrapText="1"/>
    </xf>
    <xf numFmtId="164" fontId="12" fillId="0" borderId="96" xfId="4" applyNumberFormat="1" applyFont="1" applyFill="1" applyBorder="1" applyAlignment="1" applyProtection="1">
      <alignment vertical="center" wrapText="1"/>
    </xf>
    <xf numFmtId="164" fontId="35" fillId="0" borderId="75" xfId="4" applyNumberFormat="1" applyFont="1" applyFill="1" applyBorder="1" applyAlignment="1" applyProtection="1">
      <alignment vertical="center" wrapText="1"/>
      <protection locked="0"/>
    </xf>
    <xf numFmtId="164" fontId="35" fillId="0" borderId="97" xfId="4" applyNumberFormat="1" applyFont="1" applyFill="1" applyBorder="1" applyAlignment="1" applyProtection="1">
      <alignment vertical="center" wrapText="1"/>
      <protection locked="0"/>
    </xf>
    <xf numFmtId="164" fontId="35" fillId="0" borderId="96" xfId="4" applyNumberFormat="1" applyFont="1" applyFill="1" applyBorder="1" applyAlignment="1" applyProtection="1">
      <alignment vertical="center" wrapText="1"/>
      <protection locked="0"/>
    </xf>
    <xf numFmtId="164" fontId="34" fillId="0" borderId="62" xfId="4" applyNumberFormat="1" applyFont="1" applyFill="1" applyBorder="1" applyAlignment="1" applyProtection="1">
      <alignment vertical="center" wrapText="1"/>
    </xf>
    <xf numFmtId="164" fontId="34" fillId="0" borderId="62" xfId="4" applyNumberFormat="1" applyFont="1" applyFill="1" applyBorder="1" applyAlignment="1" applyProtection="1">
      <alignment vertical="center" wrapText="1"/>
      <protection locked="0"/>
    </xf>
    <xf numFmtId="0" fontId="10" fillId="0" borderId="62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62" xfId="4" applyNumberFormat="1" applyFont="1" applyFill="1" applyBorder="1" applyAlignment="1" applyProtection="1">
      <alignment horizontal="center" vertical="center" wrapText="1"/>
    </xf>
    <xf numFmtId="0" fontId="33" fillId="0" borderId="62" xfId="4" applyFont="1" applyFill="1" applyBorder="1" applyAlignment="1" applyProtection="1">
      <alignment horizontal="center" vertical="center" wrapText="1"/>
    </xf>
    <xf numFmtId="164" fontId="11" fillId="0" borderId="73" xfId="4" applyNumberFormat="1" applyFont="1" applyFill="1" applyBorder="1" applyAlignment="1" applyProtection="1">
      <alignment vertical="center" wrapText="1"/>
    </xf>
    <xf numFmtId="164" fontId="12" fillId="0" borderId="60" xfId="4" applyNumberFormat="1" applyFont="1" applyFill="1" applyBorder="1" applyAlignment="1" applyProtection="1">
      <alignment vertical="center" wrapText="1"/>
    </xf>
    <xf numFmtId="164" fontId="18" fillId="0" borderId="48" xfId="0" applyNumberFormat="1" applyFont="1" applyFill="1" applyBorder="1" applyAlignment="1" applyProtection="1">
      <alignment vertical="center" wrapText="1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62" xfId="0" applyNumberFormat="1" applyFont="1" applyFill="1" applyBorder="1" applyAlignment="1" applyProtection="1">
      <alignment horizontal="left" vertical="center" wrapText="1" indent="1"/>
    </xf>
    <xf numFmtId="164" fontId="11" fillId="0" borderId="45" xfId="0" applyNumberFormat="1" applyFont="1" applyFill="1" applyBorder="1" applyAlignment="1" applyProtection="1">
      <alignment vertical="center" wrapText="1"/>
    </xf>
    <xf numFmtId="164" fontId="18" fillId="0" borderId="62" xfId="0" applyNumberFormat="1" applyFont="1" applyFill="1" applyBorder="1" applyAlignment="1" applyProtection="1">
      <alignment horizontal="left" vertical="center" wrapText="1" indent="1"/>
    </xf>
    <xf numFmtId="164" fontId="35" fillId="0" borderId="16" xfId="0" applyNumberFormat="1" applyFont="1" applyFill="1" applyBorder="1" applyAlignment="1" applyProtection="1">
      <alignment horizontal="left" vertical="center" wrapText="1" indent="1"/>
    </xf>
    <xf numFmtId="164" fontId="35" fillId="0" borderId="6" xfId="0" applyNumberFormat="1" applyFont="1" applyFill="1" applyBorder="1" applyAlignment="1" applyProtection="1">
      <alignment vertical="center" wrapTex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53" xfId="0" applyNumberFormat="1" applyFont="1" applyFill="1" applyBorder="1" applyAlignment="1" applyProtection="1">
      <alignment horizontal="left" vertical="center" wrapText="1" indent="1"/>
    </xf>
    <xf numFmtId="164" fontId="18" fillId="0" borderId="53" xfId="0" applyNumberFormat="1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>
      <alignment horizontal="center" vertical="center" wrapText="1"/>
    </xf>
    <xf numFmtId="0" fontId="18" fillId="0" borderId="68" xfId="4" applyFont="1" applyFill="1" applyBorder="1" applyAlignment="1">
      <alignment horizontal="center" vertical="center" wrapText="1"/>
    </xf>
    <xf numFmtId="0" fontId="18" fillId="0" borderId="62" xfId="4" applyFont="1" applyFill="1" applyBorder="1" applyAlignment="1">
      <alignment horizontal="center" vertical="center" wrapText="1"/>
    </xf>
    <xf numFmtId="0" fontId="37" fillId="0" borderId="11" xfId="4" applyFont="1" applyFill="1" applyBorder="1" applyAlignment="1">
      <alignment horizontal="center" vertical="center"/>
    </xf>
    <xf numFmtId="0" fontId="37" fillId="0" borderId="2" xfId="4" applyFont="1" applyFill="1" applyBorder="1" applyAlignment="1">
      <alignment horizontal="center" vertical="center"/>
    </xf>
    <xf numFmtId="0" fontId="37" fillId="0" borderId="35" xfId="4" applyFont="1" applyFill="1" applyBorder="1" applyAlignment="1">
      <alignment horizontal="center" vertical="center"/>
    </xf>
    <xf numFmtId="0" fontId="37" fillId="0" borderId="62" xfId="4" applyFont="1" applyFill="1" applyBorder="1" applyAlignment="1">
      <alignment horizontal="center" vertical="center"/>
    </xf>
    <xf numFmtId="0" fontId="37" fillId="0" borderId="31" xfId="4" applyFont="1" applyFill="1" applyBorder="1" applyAlignment="1">
      <alignment horizontal="center" vertical="center"/>
    </xf>
    <xf numFmtId="164" fontId="11" fillId="0" borderId="74" xfId="4" applyNumberFormat="1" applyFont="1" applyFill="1" applyBorder="1" applyAlignment="1" applyProtection="1">
      <alignment vertical="center" wrapText="1"/>
    </xf>
    <xf numFmtId="3" fontId="11" fillId="0" borderId="74" xfId="4" applyNumberFormat="1" applyFont="1" applyFill="1" applyBorder="1" applyAlignment="1" applyProtection="1">
      <alignment vertical="center" wrapText="1"/>
    </xf>
    <xf numFmtId="0" fontId="11" fillId="0" borderId="77" xfId="0" applyFont="1" applyFill="1" applyBorder="1" applyAlignment="1" applyProtection="1">
      <alignment horizontal="center" vertical="center" wrapText="1"/>
    </xf>
    <xf numFmtId="164" fontId="11" fillId="0" borderId="84" xfId="0" applyNumberFormat="1" applyFont="1" applyFill="1" applyBorder="1" applyAlignment="1" applyProtection="1">
      <alignment horizontal="right" vertical="center" wrapText="1" indent="1"/>
    </xf>
    <xf numFmtId="3" fontId="12" fillId="0" borderId="75" xfId="0" applyNumberFormat="1" applyFont="1" applyFill="1" applyBorder="1" applyAlignment="1">
      <alignment vertical="center" wrapText="1"/>
    </xf>
    <xf numFmtId="0" fontId="10" fillId="0" borderId="98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0" fillId="0" borderId="62" xfId="0" applyFont="1" applyFill="1" applyBorder="1" applyAlignment="1" applyProtection="1">
      <alignment horizontal="center" vertical="center"/>
    </xf>
    <xf numFmtId="164" fontId="12" fillId="0" borderId="6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3" xfId="4" applyNumberFormat="1" applyFont="1" applyFill="1" applyBorder="1" applyAlignment="1" applyProtection="1">
      <alignment horizontal="center" vertical="center" wrapText="1"/>
    </xf>
    <xf numFmtId="3" fontId="12" fillId="0" borderId="61" xfId="4" applyNumberFormat="1" applyFont="1" applyFill="1" applyBorder="1" applyAlignment="1" applyProtection="1">
      <alignment vertical="center" wrapText="1"/>
      <protection locked="0"/>
    </xf>
    <xf numFmtId="3" fontId="12" fillId="0" borderId="60" xfId="4" applyNumberFormat="1" applyFont="1" applyFill="1" applyBorder="1" applyAlignment="1" applyProtection="1">
      <alignment vertical="center" wrapText="1"/>
      <protection locked="0"/>
    </xf>
    <xf numFmtId="3" fontId="12" fillId="0" borderId="63" xfId="4" applyNumberFormat="1" applyFont="1" applyFill="1" applyBorder="1" applyAlignment="1" applyProtection="1">
      <alignment vertical="center" wrapText="1"/>
      <protection locked="0"/>
    </xf>
    <xf numFmtId="3" fontId="34" fillId="0" borderId="62" xfId="4" applyNumberFormat="1" applyFont="1" applyFill="1" applyBorder="1" applyAlignment="1" applyProtection="1">
      <alignment vertical="center" wrapText="1"/>
      <protection locked="0"/>
    </xf>
    <xf numFmtId="3" fontId="12" fillId="0" borderId="62" xfId="4" applyNumberFormat="1" applyFont="1" applyFill="1" applyBorder="1" applyAlignment="1" applyProtection="1">
      <alignment vertical="center" wrapText="1"/>
      <protection locked="0"/>
    </xf>
    <xf numFmtId="164" fontId="11" fillId="0" borderId="77" xfId="4" applyNumberFormat="1" applyFont="1" applyFill="1" applyBorder="1" applyAlignment="1" applyProtection="1">
      <alignment vertical="center" wrapText="1"/>
    </xf>
    <xf numFmtId="164" fontId="11" fillId="0" borderId="70" xfId="4" applyNumberFormat="1" applyFont="1" applyFill="1" applyBorder="1" applyAlignment="1" applyProtection="1">
      <alignment vertical="center" wrapText="1"/>
    </xf>
    <xf numFmtId="3" fontId="12" fillId="0" borderId="61" xfId="0" applyNumberFormat="1" applyFont="1" applyBorder="1" applyAlignment="1" applyProtection="1">
      <alignment vertical="center"/>
      <protection locked="0"/>
    </xf>
    <xf numFmtId="0" fontId="37" fillId="0" borderId="62" xfId="0" applyFont="1" applyBorder="1" applyAlignment="1">
      <alignment vertical="center" wrapText="1"/>
    </xf>
    <xf numFmtId="3" fontId="12" fillId="0" borderId="59" xfId="0" applyNumberFormat="1" applyFont="1" applyBorder="1" applyAlignment="1" applyProtection="1">
      <alignment vertical="center"/>
      <protection locked="0"/>
    </xf>
    <xf numFmtId="0" fontId="18" fillId="0" borderId="62" xfId="0" applyFont="1" applyBorder="1" applyAlignment="1" applyProtection="1">
      <alignment horizontal="center" vertical="center" wrapText="1"/>
    </xf>
    <xf numFmtId="0" fontId="18" fillId="0" borderId="53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18" fillId="0" borderId="62" xfId="0" applyFont="1" applyBorder="1" applyAlignment="1" applyProtection="1">
      <alignment horizontal="center" vertical="center"/>
    </xf>
    <xf numFmtId="0" fontId="12" fillId="0" borderId="92" xfId="4" applyNumberFormat="1" applyFont="1" applyFill="1" applyBorder="1" applyAlignment="1" applyProtection="1">
      <alignment vertical="center" wrapText="1"/>
      <protection locked="0"/>
    </xf>
    <xf numFmtId="3" fontId="34" fillId="0" borderId="62" xfId="0" applyNumberFormat="1" applyFont="1" applyFill="1" applyBorder="1" applyAlignment="1">
      <alignment vertical="center" wrapText="1"/>
    </xf>
    <xf numFmtId="164" fontId="29" fillId="0" borderId="0" xfId="0" applyNumberFormat="1" applyFont="1" applyFill="1" applyAlignment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4" fontId="8" fillId="0" borderId="0" xfId="0" applyNumberFormat="1" applyFont="1" applyFill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</xf>
    <xf numFmtId="164" fontId="5" fillId="0" borderId="0" xfId="4" applyNumberFormat="1" applyFont="1" applyFill="1" applyBorder="1" applyAlignment="1" applyProtection="1">
      <alignment horizontal="center" vertical="center"/>
    </xf>
    <xf numFmtId="164" fontId="8" fillId="0" borderId="48" xfId="4" applyNumberFormat="1" applyFont="1" applyFill="1" applyBorder="1" applyAlignment="1" applyProtection="1">
      <alignment horizontal="left" vertical="center"/>
    </xf>
    <xf numFmtId="164" fontId="8" fillId="0" borderId="48" xfId="4" applyNumberFormat="1" applyFont="1" applyFill="1" applyBorder="1" applyAlignment="1" applyProtection="1">
      <alignment horizontal="left"/>
    </xf>
    <xf numFmtId="0" fontId="5" fillId="0" borderId="0" xfId="4" applyFont="1" applyFill="1" applyBorder="1" applyAlignment="1" applyProtection="1">
      <alignment horizontal="center"/>
    </xf>
    <xf numFmtId="164" fontId="8" fillId="0" borderId="0" xfId="4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textRotation="180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10" fillId="0" borderId="4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99" xfId="0" applyNumberFormat="1" applyFont="1" applyFill="1" applyBorder="1" applyAlignment="1" applyProtection="1">
      <alignment horizontal="center" vertical="center" wrapText="1"/>
    </xf>
    <xf numFmtId="164" fontId="10" fillId="0" borderId="53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164" fontId="20" fillId="0" borderId="4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10" fillId="0" borderId="77" xfId="0" applyNumberFormat="1" applyFont="1" applyFill="1" applyBorder="1" applyAlignment="1" applyProtection="1">
      <alignment horizontal="center" vertical="center" wrapText="1"/>
    </xf>
    <xf numFmtId="164" fontId="10" fillId="0" borderId="84" xfId="0" applyNumberFormat="1" applyFont="1" applyFill="1" applyBorder="1" applyAlignment="1" applyProtection="1">
      <alignment horizontal="center" vertical="center" wrapText="1"/>
    </xf>
    <xf numFmtId="164" fontId="10" fillId="0" borderId="70" xfId="0" applyNumberFormat="1" applyFont="1" applyFill="1" applyBorder="1" applyAlignment="1" applyProtection="1">
      <alignment horizontal="center" vertical="center" wrapText="1"/>
    </xf>
    <xf numFmtId="164" fontId="23" fillId="0" borderId="0" xfId="4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18" fillId="0" borderId="73" xfId="4" applyFont="1" applyFill="1" applyBorder="1" applyAlignment="1">
      <alignment horizontal="center" vertical="center" wrapText="1"/>
    </xf>
    <xf numFmtId="0" fontId="18" fillId="0" borderId="66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100" xfId="4" applyFont="1" applyFill="1" applyBorder="1" applyAlignment="1">
      <alignment horizontal="center" vertical="center" wrapText="1"/>
    </xf>
    <xf numFmtId="0" fontId="18" fillId="0" borderId="101" xfId="4" applyFont="1" applyFill="1" applyBorder="1" applyAlignment="1">
      <alignment horizontal="center" vertical="center" wrapText="1"/>
    </xf>
    <xf numFmtId="0" fontId="18" fillId="0" borderId="102" xfId="4" applyFont="1" applyFill="1" applyBorder="1" applyAlignment="1">
      <alignment horizontal="center" vertical="center" wrapText="1"/>
    </xf>
    <xf numFmtId="0" fontId="18" fillId="0" borderId="54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 applyProtection="1">
      <alignment horizontal="left"/>
    </xf>
    <xf numFmtId="0" fontId="10" fillId="0" borderId="42" xfId="4" applyFont="1" applyFill="1" applyBorder="1" applyAlignment="1" applyProtection="1">
      <alignment horizontal="left"/>
    </xf>
    <xf numFmtId="0" fontId="12" fillId="0" borderId="49" xfId="4" applyFont="1" applyFill="1" applyBorder="1" applyAlignment="1">
      <alignment horizontal="justify" vertical="center" wrapText="1"/>
    </xf>
    <xf numFmtId="0" fontId="12" fillId="0" borderId="0" xfId="4" applyFont="1" applyFill="1" applyBorder="1" applyAlignment="1">
      <alignment horizontal="justify" vertical="center" wrapText="1"/>
    </xf>
    <xf numFmtId="0" fontId="25" fillId="0" borderId="0" xfId="0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103" xfId="0" applyFont="1" applyFill="1" applyBorder="1" applyAlignment="1" applyProtection="1">
      <alignment horizontal="center" vertical="center" wrapText="1"/>
    </xf>
    <xf numFmtId="0" fontId="9" fillId="0" borderId="77" xfId="0" applyFont="1" applyFill="1" applyBorder="1" applyAlignment="1" applyProtection="1">
      <alignment horizontal="right"/>
    </xf>
    <xf numFmtId="0" fontId="9" fillId="0" borderId="70" xfId="0" applyFont="1" applyFill="1" applyBorder="1" applyAlignment="1" applyProtection="1">
      <alignment horizontal="right"/>
    </xf>
    <xf numFmtId="0" fontId="10" fillId="0" borderId="77" xfId="0" applyFont="1" applyFill="1" applyBorder="1" applyAlignment="1" applyProtection="1">
      <alignment horizontal="right" vertical="center"/>
    </xf>
    <xf numFmtId="0" fontId="10" fillId="0" borderId="70" xfId="0" applyFont="1" applyFill="1" applyBorder="1" applyAlignment="1" applyProtection="1">
      <alignment horizontal="right" vertical="center"/>
    </xf>
    <xf numFmtId="0" fontId="38" fillId="0" borderId="48" xfId="0" applyFont="1" applyBorder="1" applyAlignment="1" applyProtection="1">
      <alignment horizontal="right" vertical="top"/>
      <protection locked="0"/>
    </xf>
    <xf numFmtId="0" fontId="38" fillId="0" borderId="0" xfId="0" applyFont="1" applyBorder="1" applyAlignment="1" applyProtection="1">
      <alignment horizontal="right" vertical="top"/>
      <protection locked="0"/>
    </xf>
    <xf numFmtId="0" fontId="10" fillId="0" borderId="77" xfId="0" applyFont="1" applyFill="1" applyBorder="1" applyAlignment="1" applyProtection="1">
      <alignment horizontal="center" vertical="center" wrapText="1"/>
    </xf>
    <xf numFmtId="0" fontId="10" fillId="0" borderId="104" xfId="0" applyFont="1" applyFill="1" applyBorder="1" applyAlignment="1" applyProtection="1">
      <alignment horizontal="center" vertical="center" wrapText="1"/>
    </xf>
    <xf numFmtId="0" fontId="10" fillId="0" borderId="84" xfId="0" applyFont="1" applyFill="1" applyBorder="1" applyAlignment="1" applyProtection="1">
      <alignment horizontal="center" vertical="center" wrapText="1"/>
    </xf>
    <xf numFmtId="0" fontId="10" fillId="0" borderId="7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49" fontId="10" fillId="0" borderId="77" xfId="0" applyNumberFormat="1" applyFont="1" applyFill="1" applyBorder="1" applyAlignment="1" applyProtection="1">
      <alignment horizontal="right" vertical="center"/>
    </xf>
    <xf numFmtId="49" fontId="10" fillId="0" borderId="70" xfId="0" applyNumberFormat="1" applyFont="1" applyFill="1" applyBorder="1" applyAlignment="1" applyProtection="1">
      <alignment horizontal="right" vertical="center"/>
    </xf>
    <xf numFmtId="49" fontId="10" fillId="0" borderId="105" xfId="0" applyNumberFormat="1" applyFont="1" applyFill="1" applyBorder="1" applyAlignment="1" applyProtection="1">
      <alignment horizontal="right" vertical="center"/>
    </xf>
    <xf numFmtId="49" fontId="10" fillId="0" borderId="95" xfId="0" applyNumberFormat="1" applyFont="1" applyFill="1" applyBorder="1" applyAlignment="1" applyProtection="1">
      <alignment horizontal="right" vertical="center"/>
    </xf>
    <xf numFmtId="0" fontId="9" fillId="0" borderId="26" xfId="0" applyFont="1" applyFill="1" applyBorder="1" applyAlignment="1" applyProtection="1">
      <alignment horizontal="right"/>
    </xf>
    <xf numFmtId="0" fontId="9" fillId="0" borderId="106" xfId="0" applyFont="1" applyFill="1" applyBorder="1" applyAlignment="1" applyProtection="1">
      <alignment horizontal="right"/>
    </xf>
    <xf numFmtId="0" fontId="10" fillId="0" borderId="10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left"/>
      <protection locked="0"/>
    </xf>
    <xf numFmtId="164" fontId="5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2"/>
    </xf>
    <xf numFmtId="164" fontId="10" fillId="0" borderId="21" xfId="0" applyNumberFormat="1" applyFont="1" applyFill="1" applyBorder="1" applyAlignment="1" applyProtection="1">
      <alignment horizontal="center" vertical="center"/>
    </xf>
    <xf numFmtId="164" fontId="10" fillId="0" borderId="107" xfId="0" applyNumberFormat="1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12" fillId="0" borderId="49" xfId="0" applyFont="1" applyFill="1" applyBorder="1" applyAlignment="1">
      <alignment horizontal="justify" vertical="center" wrapText="1"/>
    </xf>
    <xf numFmtId="0" fontId="5" fillId="0" borderId="0" xfId="5" applyFont="1" applyFill="1" applyBorder="1" applyAlignment="1" applyProtection="1">
      <alignment horizontal="center" wrapText="1"/>
    </xf>
    <xf numFmtId="0" fontId="8" fillId="0" borderId="22" xfId="5" applyFont="1" applyFill="1" applyBorder="1" applyAlignment="1" applyProtection="1">
      <alignment horizontal="left" vertical="center" indent="1"/>
    </xf>
    <xf numFmtId="0" fontId="8" fillId="0" borderId="52" xfId="5" applyFont="1" applyFill="1" applyBorder="1" applyAlignment="1" applyProtection="1">
      <alignment horizontal="left" vertical="center" indent="1"/>
    </xf>
    <xf numFmtId="0" fontId="5" fillId="0" borderId="108" xfId="5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wrapText="1"/>
    </xf>
    <xf numFmtId="0" fontId="10" fillId="0" borderId="42" xfId="0" applyFont="1" applyBorder="1" applyAlignment="1" applyProtection="1">
      <alignment vertical="center"/>
    </xf>
    <xf numFmtId="0" fontId="10" fillId="0" borderId="31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/Desktop/K&#246;lts&#233;gvet&#233;s%20%202016/k&#246;lts&#233;gvet&#233;si%20rendelet/2.sz%20m&#243;dos&#237;t&#225;s/Users/Moni/Desktop/K&#246;lts&#233;gvet&#233;s%20%202016/k&#246;lts&#233;gvet&#233;si%20rendelet/Eredeti%20rendelet/Rendelet%20v&#233;gleges%20mell&#233;kletek%20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1. sz. mell"/>
      <sheetName val="8.1.1. sz. mell "/>
      <sheetName val="8.1.2. sz. mell  "/>
      <sheetName val="8.2. sz. mell"/>
      <sheetName val="8.2.1. sz. mell"/>
      <sheetName val="9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C9">
            <v>23213</v>
          </cell>
        </row>
        <row r="11">
          <cell r="C11">
            <v>25139</v>
          </cell>
        </row>
        <row r="12">
          <cell r="C12">
            <v>1798</v>
          </cell>
        </row>
        <row r="30">
          <cell r="C30">
            <v>4000</v>
          </cell>
        </row>
        <row r="31">
          <cell r="C31">
            <v>4000</v>
          </cell>
        </row>
        <row r="33">
          <cell r="C33">
            <v>33000</v>
          </cell>
        </row>
        <row r="35">
          <cell r="C35">
            <v>505</v>
          </cell>
        </row>
        <row r="37">
          <cell r="C37">
            <v>100</v>
          </cell>
        </row>
        <row r="38">
          <cell r="C38">
            <v>3080</v>
          </cell>
        </row>
        <row r="39">
          <cell r="C39">
            <v>275</v>
          </cell>
        </row>
        <row r="40">
          <cell r="C40">
            <v>24</v>
          </cell>
        </row>
        <row r="41">
          <cell r="C41">
            <v>6620</v>
          </cell>
        </row>
        <row r="42">
          <cell r="C42">
            <v>1699</v>
          </cell>
        </row>
        <row r="46">
          <cell r="C46">
            <v>20</v>
          </cell>
        </row>
        <row r="74">
          <cell r="C74">
            <v>36600</v>
          </cell>
        </row>
        <row r="92">
          <cell r="C92">
            <v>26092</v>
          </cell>
        </row>
        <row r="93">
          <cell r="C93">
            <v>6947</v>
          </cell>
        </row>
        <row r="94">
          <cell r="C94">
            <v>43092</v>
          </cell>
        </row>
        <row r="95">
          <cell r="C95">
            <v>6698</v>
          </cell>
        </row>
        <row r="96">
          <cell r="C96">
            <v>7023</v>
          </cell>
        </row>
        <row r="147">
          <cell r="C147">
            <v>5</v>
          </cell>
        </row>
      </sheetData>
      <sheetData sheetId="12">
        <row r="94">
          <cell r="C94">
            <v>700</v>
          </cell>
        </row>
        <row r="147">
          <cell r="C147">
            <v>0</v>
          </cell>
        </row>
      </sheetData>
      <sheetData sheetId="13"/>
      <sheetData sheetId="14">
        <row r="13">
          <cell r="C13">
            <v>575</v>
          </cell>
        </row>
        <row r="16">
          <cell r="C16">
            <v>1</v>
          </cell>
        </row>
        <row r="39">
          <cell r="C39">
            <v>32110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2:B16"/>
  <sheetViews>
    <sheetView workbookViewId="0">
      <selection activeCell="I14" sqref="I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1</v>
      </c>
      <c r="B5" s="3"/>
    </row>
    <row r="6" spans="1:2">
      <c r="A6" s="1"/>
      <c r="B6" s="1"/>
    </row>
    <row r="7" spans="1:2">
      <c r="A7" s="1" t="s">
        <v>2</v>
      </c>
      <c r="B7" s="1" t="s">
        <v>3</v>
      </c>
    </row>
    <row r="8" spans="1:2">
      <c r="A8" s="1" t="s">
        <v>4</v>
      </c>
      <c r="B8" s="1" t="s">
        <v>5</v>
      </c>
    </row>
    <row r="9" spans="1:2">
      <c r="A9" s="1" t="s">
        <v>6</v>
      </c>
      <c r="B9" s="1" t="s">
        <v>7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8</v>
      </c>
      <c r="B12" s="3"/>
    </row>
    <row r="13" spans="1:2">
      <c r="A13" s="1"/>
      <c r="B13" s="1"/>
    </row>
    <row r="14" spans="1:2">
      <c r="A14" s="1" t="s">
        <v>9</v>
      </c>
      <c r="B14" s="1" t="s">
        <v>10</v>
      </c>
    </row>
    <row r="15" spans="1:2">
      <c r="A15" s="1" t="s">
        <v>11</v>
      </c>
      <c r="B15" s="1" t="s">
        <v>12</v>
      </c>
    </row>
    <row r="16" spans="1:2">
      <c r="A16" s="1" t="s">
        <v>13</v>
      </c>
      <c r="B16" s="1" t="s">
        <v>14</v>
      </c>
    </row>
  </sheetData>
  <sheetProtection sheet="1" objects="1" scenarios="1"/>
  <pageMargins left="1.0631944444444446" right="1.02361111111111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23"/>
  <sheetViews>
    <sheetView view="pageLayout" workbookViewId="0">
      <selection activeCell="F3" sqref="F3"/>
    </sheetView>
  </sheetViews>
  <sheetFormatPr defaultRowHeight="12.75"/>
  <cols>
    <col min="1" max="1" width="38.5" style="167" customWidth="1"/>
    <col min="2" max="2" width="15.6640625" style="168" customWidth="1"/>
    <col min="3" max="3" width="16.33203125" style="168" customWidth="1"/>
    <col min="4" max="4" width="18" style="168" customWidth="1"/>
    <col min="5" max="6" width="16.6640625" style="168" customWidth="1"/>
    <col min="7" max="7" width="18.83203125" style="168" customWidth="1"/>
    <col min="8" max="9" width="12.83203125" style="168" customWidth="1"/>
    <col min="10" max="10" width="13.83203125" style="168" customWidth="1"/>
    <col min="11" max="16384" width="9.33203125" style="168"/>
  </cols>
  <sheetData>
    <row r="1" spans="1:7" ht="24.75" customHeight="1">
      <c r="A1" s="844" t="s">
        <v>375</v>
      </c>
      <c r="B1" s="844"/>
      <c r="C1" s="844"/>
      <c r="D1" s="844"/>
      <c r="E1" s="844"/>
      <c r="F1" s="844"/>
      <c r="G1" s="844"/>
    </row>
    <row r="2" spans="1:7" ht="23.25" customHeight="1">
      <c r="A2" s="74"/>
      <c r="B2" s="73"/>
      <c r="C2" s="73"/>
      <c r="D2" s="73"/>
      <c r="E2" s="73"/>
      <c r="F2" s="73"/>
      <c r="G2" s="169" t="s">
        <v>262</v>
      </c>
    </row>
    <row r="3" spans="1:7" s="170" customFormat="1" ht="48.75" customHeight="1">
      <c r="A3" s="76" t="s">
        <v>371</v>
      </c>
      <c r="B3" s="77" t="s">
        <v>372</v>
      </c>
      <c r="C3" s="77" t="s">
        <v>373</v>
      </c>
      <c r="D3" s="77" t="s">
        <v>527</v>
      </c>
      <c r="E3" s="77" t="s">
        <v>518</v>
      </c>
      <c r="F3" s="75" t="s">
        <v>519</v>
      </c>
      <c r="G3" s="78" t="s">
        <v>520</v>
      </c>
    </row>
    <row r="4" spans="1:7" s="73" customFormat="1" ht="15" customHeight="1">
      <c r="A4" s="171" t="s">
        <v>20</v>
      </c>
      <c r="B4" s="172" t="s">
        <v>21</v>
      </c>
      <c r="C4" s="172" t="s">
        <v>22</v>
      </c>
      <c r="D4" s="172" t="s">
        <v>232</v>
      </c>
      <c r="E4" s="172" t="s">
        <v>76</v>
      </c>
      <c r="F4" s="173" t="s">
        <v>98</v>
      </c>
      <c r="G4" s="174" t="s">
        <v>243</v>
      </c>
    </row>
    <row r="5" spans="1:7" ht="15.95" customHeight="1">
      <c r="A5" s="175" t="s">
        <v>537</v>
      </c>
      <c r="B5" s="176">
        <v>200</v>
      </c>
      <c r="C5" s="177" t="s">
        <v>529</v>
      </c>
      <c r="D5" s="176"/>
      <c r="E5" s="176">
        <v>200</v>
      </c>
      <c r="F5" s="176">
        <v>200</v>
      </c>
      <c r="G5" s="178">
        <f t="shared" ref="G5:G22" si="0">B5-D5-E5</f>
        <v>0</v>
      </c>
    </row>
    <row r="6" spans="1:7" ht="15.95" customHeight="1">
      <c r="A6" s="175" t="s">
        <v>538</v>
      </c>
      <c r="B6" s="176">
        <v>2500</v>
      </c>
      <c r="C6" s="177" t="s">
        <v>529</v>
      </c>
      <c r="D6" s="176"/>
      <c r="E6" s="176">
        <v>2500</v>
      </c>
      <c r="F6" s="176">
        <v>2500</v>
      </c>
      <c r="G6" s="178">
        <f t="shared" si="0"/>
        <v>0</v>
      </c>
    </row>
    <row r="7" spans="1:7" ht="23.85" customHeight="1">
      <c r="A7" s="175" t="s">
        <v>539</v>
      </c>
      <c r="B7" s="176">
        <v>1500</v>
      </c>
      <c r="C7" s="177" t="s">
        <v>529</v>
      </c>
      <c r="D7" s="176"/>
      <c r="E7" s="176">
        <v>1500</v>
      </c>
      <c r="F7" s="176">
        <v>1600</v>
      </c>
      <c r="G7" s="178">
        <f t="shared" si="0"/>
        <v>0</v>
      </c>
    </row>
    <row r="8" spans="1:7" ht="15.95" customHeight="1">
      <c r="A8" s="175" t="s">
        <v>540</v>
      </c>
      <c r="B8" s="176">
        <v>12000</v>
      </c>
      <c r="C8" s="177" t="s">
        <v>529</v>
      </c>
      <c r="D8" s="176"/>
      <c r="E8" s="176">
        <v>12000</v>
      </c>
      <c r="F8" s="176">
        <v>12000</v>
      </c>
      <c r="G8" s="179">
        <f t="shared" si="0"/>
        <v>0</v>
      </c>
    </row>
    <row r="9" spans="1:7" ht="19.5" customHeight="1">
      <c r="A9" s="180" t="s">
        <v>541</v>
      </c>
      <c r="B9" s="176">
        <v>1000</v>
      </c>
      <c r="C9" s="177" t="s">
        <v>529</v>
      </c>
      <c r="D9" s="176"/>
      <c r="E9" s="176">
        <v>1000</v>
      </c>
      <c r="F9" s="176">
        <v>1000</v>
      </c>
      <c r="G9" s="179">
        <f t="shared" si="0"/>
        <v>0</v>
      </c>
    </row>
    <row r="10" spans="1:7" ht="24" customHeight="1">
      <c r="A10" s="180" t="s">
        <v>557</v>
      </c>
      <c r="B10" s="176">
        <v>19994</v>
      </c>
      <c r="C10" s="177" t="s">
        <v>529</v>
      </c>
      <c r="D10" s="176"/>
      <c r="E10" s="176"/>
      <c r="F10" s="176">
        <v>19994</v>
      </c>
      <c r="G10" s="179"/>
    </row>
    <row r="11" spans="1:7" ht="15.95" customHeight="1">
      <c r="A11" s="180"/>
      <c r="B11" s="176"/>
      <c r="C11" s="177"/>
      <c r="D11" s="176"/>
      <c r="E11" s="176"/>
      <c r="F11" s="181"/>
      <c r="G11" s="179">
        <f t="shared" si="0"/>
        <v>0</v>
      </c>
    </row>
    <row r="12" spans="1:7" ht="25.35" customHeight="1">
      <c r="A12" s="180"/>
      <c r="B12" s="176"/>
      <c r="C12" s="177"/>
      <c r="D12" s="176"/>
      <c r="E12" s="176"/>
      <c r="F12" s="181"/>
      <c r="G12" s="179">
        <f t="shared" si="0"/>
        <v>0</v>
      </c>
    </row>
    <row r="13" spans="1:7" ht="15.95" customHeight="1">
      <c r="A13" s="182"/>
      <c r="B13" s="176"/>
      <c r="C13" s="177"/>
      <c r="D13" s="176"/>
      <c r="E13" s="176"/>
      <c r="F13" s="181"/>
      <c r="G13" s="179">
        <f t="shared" si="0"/>
        <v>0</v>
      </c>
    </row>
    <row r="14" spans="1:7" ht="15.95" customHeight="1">
      <c r="A14" s="182"/>
      <c r="B14" s="176"/>
      <c r="C14" s="177"/>
      <c r="D14" s="176"/>
      <c r="E14" s="176"/>
      <c r="F14" s="181"/>
      <c r="G14" s="179">
        <f t="shared" si="0"/>
        <v>0</v>
      </c>
    </row>
    <row r="15" spans="1:7" ht="15.95" customHeight="1">
      <c r="A15" s="182"/>
      <c r="B15" s="176"/>
      <c r="C15" s="177"/>
      <c r="D15" s="176"/>
      <c r="E15" s="176"/>
      <c r="F15" s="181"/>
      <c r="G15" s="179">
        <f t="shared" si="0"/>
        <v>0</v>
      </c>
    </row>
    <row r="16" spans="1:7" ht="15.95" customHeight="1">
      <c r="A16" s="182"/>
      <c r="B16" s="176"/>
      <c r="C16" s="177"/>
      <c r="D16" s="176"/>
      <c r="E16" s="176"/>
      <c r="F16" s="181"/>
      <c r="G16" s="179">
        <f t="shared" si="0"/>
        <v>0</v>
      </c>
    </row>
    <row r="17" spans="1:7" ht="15.95" customHeight="1">
      <c r="A17" s="182"/>
      <c r="B17" s="176"/>
      <c r="C17" s="177"/>
      <c r="D17" s="176"/>
      <c r="E17" s="176"/>
      <c r="F17" s="181"/>
      <c r="G17" s="179">
        <f t="shared" si="0"/>
        <v>0</v>
      </c>
    </row>
    <row r="18" spans="1:7" ht="15.95" customHeight="1">
      <c r="A18" s="182"/>
      <c r="B18" s="176"/>
      <c r="C18" s="177"/>
      <c r="D18" s="176"/>
      <c r="E18" s="176"/>
      <c r="F18" s="181"/>
      <c r="G18" s="179">
        <f t="shared" si="0"/>
        <v>0</v>
      </c>
    </row>
    <row r="19" spans="1:7" ht="15.95" customHeight="1">
      <c r="A19" s="182"/>
      <c r="B19" s="176"/>
      <c r="C19" s="177"/>
      <c r="D19" s="176"/>
      <c r="E19" s="176"/>
      <c r="F19" s="181"/>
      <c r="G19" s="179">
        <f t="shared" si="0"/>
        <v>0</v>
      </c>
    </row>
    <row r="20" spans="1:7" ht="15.95" customHeight="1">
      <c r="A20" s="182"/>
      <c r="B20" s="176"/>
      <c r="C20" s="177"/>
      <c r="D20" s="176"/>
      <c r="E20" s="176"/>
      <c r="F20" s="181"/>
      <c r="G20" s="179">
        <f t="shared" si="0"/>
        <v>0</v>
      </c>
    </row>
    <row r="21" spans="1:7" ht="15.95" customHeight="1">
      <c r="A21" s="182"/>
      <c r="B21" s="176"/>
      <c r="C21" s="177"/>
      <c r="D21" s="176"/>
      <c r="E21" s="176"/>
      <c r="F21" s="181"/>
      <c r="G21" s="179">
        <f t="shared" si="0"/>
        <v>0</v>
      </c>
    </row>
    <row r="22" spans="1:7" ht="15.95" customHeight="1">
      <c r="A22" s="183"/>
      <c r="B22" s="184"/>
      <c r="C22" s="185"/>
      <c r="D22" s="184"/>
      <c r="E22" s="184"/>
      <c r="F22" s="186"/>
      <c r="G22" s="187">
        <f t="shared" si="0"/>
        <v>0</v>
      </c>
    </row>
    <row r="23" spans="1:7" s="192" customFormat="1" ht="18" customHeight="1">
      <c r="A23" s="188" t="s">
        <v>374</v>
      </c>
      <c r="B23" s="189">
        <f>SUM(B5:B22)</f>
        <v>37194</v>
      </c>
      <c r="C23" s="190"/>
      <c r="D23" s="189">
        <f>SUM(D5:D22)</f>
        <v>0</v>
      </c>
      <c r="E23" s="189">
        <f>SUM(E5:E22)</f>
        <v>17200</v>
      </c>
      <c r="F23" s="189">
        <f>SUM(F5:F22)</f>
        <v>37294</v>
      </c>
      <c r="G23" s="191">
        <f>SUM(G5:G22)</f>
        <v>0</v>
      </c>
    </row>
  </sheetData>
  <sheetProtection selectLockedCells="1" selectUnlockedCells="1"/>
  <mergeCells count="1">
    <mergeCell ref="A1:G1"/>
  </mergeCells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>
    <oddHeader xml:space="preserve">&amp;R&amp;"Times New Roman CE,Félkövér dőlt"&amp;12 &amp;11 7. melléklet a 16/2016. (XII.10.) önkormányzati rendelethez
&amp;"Times New Roman CE,Normál"&amp;10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50"/>
  <sheetViews>
    <sheetView zoomScaleSheetLayoutView="85" workbookViewId="0">
      <selection activeCell="J13" sqref="J13"/>
    </sheetView>
  </sheetViews>
  <sheetFormatPr defaultRowHeight="12.75"/>
  <cols>
    <col min="1" max="1" width="19.5" style="193" customWidth="1"/>
    <col min="2" max="2" width="68.33203125" style="194" customWidth="1"/>
    <col min="3" max="3" width="19.33203125" style="195" customWidth="1"/>
    <col min="4" max="4" width="17.1640625" style="196" customWidth="1"/>
    <col min="5" max="16384" width="9.33203125" style="196"/>
  </cols>
  <sheetData>
    <row r="1" spans="1:4" s="198" customFormat="1" ht="16.5" customHeight="1" thickBot="1">
      <c r="A1" s="197"/>
      <c r="B1" s="804"/>
      <c r="C1" s="805" t="s">
        <v>560</v>
      </c>
    </row>
    <row r="2" spans="1:4" s="201" customFormat="1" ht="21" customHeight="1" thickBot="1">
      <c r="A2" s="199" t="s">
        <v>265</v>
      </c>
      <c r="B2" s="200" t="s">
        <v>376</v>
      </c>
      <c r="C2" s="850" t="s">
        <v>377</v>
      </c>
      <c r="D2" s="851"/>
    </row>
    <row r="3" spans="1:4" s="201" customFormat="1" ht="16.5" thickBot="1">
      <c r="A3" s="202" t="s">
        <v>378</v>
      </c>
      <c r="B3" s="203" t="s">
        <v>379</v>
      </c>
      <c r="C3" s="850">
        <v>1</v>
      </c>
      <c r="D3" s="851"/>
    </row>
    <row r="4" spans="1:4" s="205" customFormat="1" ht="15.95" customHeight="1" thickBot="1">
      <c r="A4" s="204"/>
      <c r="B4" s="204"/>
      <c r="C4" s="848" t="s">
        <v>350</v>
      </c>
      <c r="D4" s="849"/>
    </row>
    <row r="5" spans="1:4" ht="24.75" thickBot="1">
      <c r="A5" s="206" t="s">
        <v>380</v>
      </c>
      <c r="B5" s="207" t="s">
        <v>381</v>
      </c>
      <c r="C5" s="590" t="s">
        <v>382</v>
      </c>
      <c r="D5" s="706" t="s">
        <v>521</v>
      </c>
    </row>
    <row r="6" spans="1:4" s="211" customFormat="1" ht="12.95" customHeight="1" thickBot="1">
      <c r="A6" s="208" t="s">
        <v>20</v>
      </c>
      <c r="B6" s="209" t="s">
        <v>21</v>
      </c>
      <c r="C6" s="589" t="s">
        <v>22</v>
      </c>
      <c r="D6" s="645" t="s">
        <v>232</v>
      </c>
    </row>
    <row r="7" spans="1:4" s="211" customFormat="1" ht="15.95" customHeight="1" thickBot="1">
      <c r="A7" s="845" t="s">
        <v>263</v>
      </c>
      <c r="B7" s="846"/>
      <c r="C7" s="846"/>
      <c r="D7" s="847"/>
    </row>
    <row r="8" spans="1:4" s="211" customFormat="1" ht="12" customHeight="1" thickBot="1">
      <c r="A8" s="44" t="s">
        <v>20</v>
      </c>
      <c r="B8" s="17" t="s">
        <v>23</v>
      </c>
      <c r="C8" s="240">
        <f>+C9+C10+C11+C12+C13+C14</f>
        <v>50150</v>
      </c>
      <c r="D8" s="467">
        <f>+D9+D10+D11+D12+D13+D14</f>
        <v>44683</v>
      </c>
    </row>
    <row r="9" spans="1:4" s="213" customFormat="1" ht="12" customHeight="1">
      <c r="A9" s="212" t="s">
        <v>24</v>
      </c>
      <c r="B9" s="21" t="s">
        <v>25</v>
      </c>
      <c r="C9" s="455">
        <f>SUM('[1]8.1.1. sz. mell '!C9+'[1]8.1.2. sz. mell  '!C9)</f>
        <v>23213</v>
      </c>
      <c r="D9" s="704">
        <f>SUM('8.1.1. sz. mell '!D9)</f>
        <v>27371</v>
      </c>
    </row>
    <row r="10" spans="1:4" s="215" customFormat="1" ht="12" customHeight="1">
      <c r="A10" s="214" t="s">
        <v>26</v>
      </c>
      <c r="B10" s="24" t="s">
        <v>27</v>
      </c>
      <c r="C10" s="458"/>
      <c r="D10" s="683"/>
    </row>
    <row r="11" spans="1:4" s="215" customFormat="1" ht="12" customHeight="1">
      <c r="A11" s="214" t="s">
        <v>28</v>
      </c>
      <c r="B11" s="24" t="s">
        <v>29</v>
      </c>
      <c r="C11" s="458">
        <f>SUM('[1]8.1.1. sz. mell '!C11+'[1]8.1.2. sz. mell  '!C11)</f>
        <v>25139</v>
      </c>
      <c r="D11" s="683">
        <f>SUM('8.1.1. sz. mell '!D11)</f>
        <v>14906</v>
      </c>
    </row>
    <row r="12" spans="1:4" s="215" customFormat="1" ht="12" customHeight="1">
      <c r="A12" s="214" t="s">
        <v>30</v>
      </c>
      <c r="B12" s="24" t="s">
        <v>31</v>
      </c>
      <c r="C12" s="458">
        <f>SUM('[1]8.1.1. sz. mell '!C12+'[1]8.1.2. sz. mell  '!C12)</f>
        <v>1798</v>
      </c>
      <c r="D12" s="683">
        <f>SUM('8.1.1. sz. mell '!D12)</f>
        <v>1799</v>
      </c>
    </row>
    <row r="13" spans="1:4" s="215" customFormat="1" ht="12" customHeight="1">
      <c r="A13" s="214" t="s">
        <v>32</v>
      </c>
      <c r="B13" s="24" t="s">
        <v>33</v>
      </c>
      <c r="C13" s="556">
        <f>SUM('[1]8.1.1. sz. mell '!C13)</f>
        <v>0</v>
      </c>
      <c r="D13" s="683">
        <f>SUM('8.1.1. sz. mell '!D13)</f>
        <v>607</v>
      </c>
    </row>
    <row r="14" spans="1:4" s="213" customFormat="1" ht="12" customHeight="1" thickBot="1">
      <c r="A14" s="216" t="s">
        <v>34</v>
      </c>
      <c r="B14" s="27" t="s">
        <v>35</v>
      </c>
      <c r="C14" s="557">
        <f>SUM('[1]8.1.1. sz. mell '!C14)</f>
        <v>0</v>
      </c>
      <c r="D14" s="702"/>
    </row>
    <row r="15" spans="1:4" s="213" customFormat="1" ht="12" customHeight="1" thickBot="1">
      <c r="A15" s="44" t="s">
        <v>21</v>
      </c>
      <c r="B15" s="28" t="s">
        <v>36</v>
      </c>
      <c r="C15" s="240">
        <f>+C16+C17+C18+C19+C20</f>
        <v>16945</v>
      </c>
      <c r="D15" s="467">
        <f>+D16+D17+D18+D19+D20</f>
        <v>20500</v>
      </c>
    </row>
    <row r="16" spans="1:4" s="213" customFormat="1" ht="12" customHeight="1">
      <c r="A16" s="212" t="s">
        <v>37</v>
      </c>
      <c r="B16" s="21" t="s">
        <v>38</v>
      </c>
      <c r="C16" s="455">
        <f>SUM('[1]8.1.1. sz. mell '!C16+'[1]8.1.2. sz. mell  '!C16)</f>
        <v>0</v>
      </c>
      <c r="D16" s="704">
        <f>SUM('8.1.1. sz. mell '!D16)</f>
        <v>0</v>
      </c>
    </row>
    <row r="17" spans="1:4" s="213" customFormat="1" ht="12" customHeight="1">
      <c r="A17" s="214" t="s">
        <v>39</v>
      </c>
      <c r="B17" s="24" t="s">
        <v>40</v>
      </c>
      <c r="C17" s="458">
        <f>SUM('[1]8.1.1. sz. mell '!C17+'[1]8.1.2. sz. mell  '!C17)</f>
        <v>0</v>
      </c>
      <c r="D17" s="683"/>
    </row>
    <row r="18" spans="1:4" s="213" customFormat="1" ht="12" customHeight="1">
      <c r="A18" s="214" t="s">
        <v>41</v>
      </c>
      <c r="B18" s="24" t="s">
        <v>42</v>
      </c>
      <c r="C18" s="458">
        <f>SUM('[1]8.1.1. sz. mell '!C18+'[1]8.1.2. sz. mell  '!C18)</f>
        <v>0</v>
      </c>
      <c r="D18" s="683"/>
    </row>
    <row r="19" spans="1:4" s="213" customFormat="1" ht="12" customHeight="1">
      <c r="A19" s="214" t="s">
        <v>43</v>
      </c>
      <c r="B19" s="24" t="s">
        <v>44</v>
      </c>
      <c r="C19" s="458">
        <f>SUM('[1]8.1.1. sz. mell '!C19+'[1]8.1.2. sz. mell  '!C19)</f>
        <v>0</v>
      </c>
      <c r="D19" s="683"/>
    </row>
    <row r="20" spans="1:4" s="213" customFormat="1" ht="12" customHeight="1">
      <c r="A20" s="214" t="s">
        <v>45</v>
      </c>
      <c r="B20" s="24" t="s">
        <v>46</v>
      </c>
      <c r="C20" s="458">
        <v>16945</v>
      </c>
      <c r="D20" s="683">
        <f>SUM('8.1.1. sz. mell '!D20)</f>
        <v>20500</v>
      </c>
    </row>
    <row r="21" spans="1:4" s="215" customFormat="1" ht="12" customHeight="1" thickBot="1">
      <c r="A21" s="216" t="s">
        <v>47</v>
      </c>
      <c r="B21" s="27" t="s">
        <v>48</v>
      </c>
      <c r="C21" s="456"/>
      <c r="D21" s="702"/>
    </row>
    <row r="22" spans="1:4" s="215" customFormat="1" ht="12" customHeight="1" thickBot="1">
      <c r="A22" s="44" t="s">
        <v>22</v>
      </c>
      <c r="B22" s="17" t="s">
        <v>49</v>
      </c>
      <c r="C22" s="240">
        <f>+C23+C24+C25+C26+C27</f>
        <v>0</v>
      </c>
      <c r="D22" s="803">
        <f>SUM(D23:D27)</f>
        <v>19994</v>
      </c>
    </row>
    <row r="23" spans="1:4" s="215" customFormat="1" ht="12" customHeight="1">
      <c r="A23" s="212" t="s">
        <v>50</v>
      </c>
      <c r="B23" s="21" t="s">
        <v>51</v>
      </c>
      <c r="C23" s="455">
        <f>SUM('[1]8.1.1. sz. mell '!C23+'[1]8.1.2. sz. mell  '!C23)</f>
        <v>0</v>
      </c>
      <c r="D23" s="704">
        <f>('1.1.sz.mell.'!D20)</f>
        <v>19994</v>
      </c>
    </row>
    <row r="24" spans="1:4" s="213" customFormat="1" ht="12" customHeight="1">
      <c r="A24" s="214" t="s">
        <v>52</v>
      </c>
      <c r="B24" s="24" t="s">
        <v>53</v>
      </c>
      <c r="C24" s="455">
        <f>SUM('[1]8.1.1. sz. mell '!C24+'[1]8.1.2. sz. mell  '!C24)</f>
        <v>0</v>
      </c>
      <c r="D24" s="683"/>
    </row>
    <row r="25" spans="1:4" s="215" customFormat="1" ht="12" customHeight="1">
      <c r="A25" s="214" t="s">
        <v>54</v>
      </c>
      <c r="B25" s="24" t="s">
        <v>55</v>
      </c>
      <c r="C25" s="455">
        <f>SUM('[1]8.1.1. sz. mell '!C25+'[1]8.1.2. sz. mell  '!C25)</f>
        <v>0</v>
      </c>
      <c r="D25" s="683"/>
    </row>
    <row r="26" spans="1:4" s="215" customFormat="1" ht="12" customHeight="1">
      <c r="A26" s="214" t="s">
        <v>56</v>
      </c>
      <c r="B26" s="24" t="s">
        <v>57</v>
      </c>
      <c r="C26" s="455">
        <f>SUM('[1]8.1.1. sz. mell '!C26+'[1]8.1.2. sz. mell  '!C26)</f>
        <v>0</v>
      </c>
      <c r="D26" s="683"/>
    </row>
    <row r="27" spans="1:4" s="215" customFormat="1" ht="12" customHeight="1">
      <c r="A27" s="214" t="s">
        <v>58</v>
      </c>
      <c r="B27" s="24" t="s">
        <v>59</v>
      </c>
      <c r="C27" s="455">
        <f>SUM('[1]8.1.1. sz. mell '!C27+'[1]8.1.2. sz. mell  '!C27)</f>
        <v>0</v>
      </c>
      <c r="D27" s="683"/>
    </row>
    <row r="28" spans="1:4" s="215" customFormat="1" ht="12" customHeight="1" thickBot="1">
      <c r="A28" s="216" t="s">
        <v>60</v>
      </c>
      <c r="B28" s="27" t="s">
        <v>61</v>
      </c>
      <c r="C28" s="456"/>
      <c r="D28" s="702"/>
    </row>
    <row r="29" spans="1:4" s="215" customFormat="1" ht="12" customHeight="1" thickBot="1">
      <c r="A29" s="44" t="s">
        <v>62</v>
      </c>
      <c r="B29" s="17" t="s">
        <v>63</v>
      </c>
      <c r="C29" s="240">
        <f>+C30+C33+C34+C35</f>
        <v>37505</v>
      </c>
      <c r="D29" s="467">
        <f>+D30+D33+D34+D35</f>
        <v>37508</v>
      </c>
    </row>
    <row r="30" spans="1:4" s="215" customFormat="1" ht="12" customHeight="1">
      <c r="A30" s="212" t="s">
        <v>64</v>
      </c>
      <c r="B30" s="21" t="s">
        <v>65</v>
      </c>
      <c r="C30" s="457">
        <f>SUM('[1]8.1.1. sz. mell '!C30)</f>
        <v>4000</v>
      </c>
      <c r="D30" s="704">
        <f>SUM('8.1.1. sz. mell '!D30)</f>
        <v>4000</v>
      </c>
    </row>
    <row r="31" spans="1:4" s="215" customFormat="1" ht="12" customHeight="1">
      <c r="A31" s="214" t="s">
        <v>66</v>
      </c>
      <c r="B31" s="24" t="s">
        <v>67</v>
      </c>
      <c r="C31" s="458">
        <f>SUM('[1]8.1.1. sz. mell '!C31)</f>
        <v>4000</v>
      </c>
      <c r="D31" s="683">
        <f>SUM('8.1.1. sz. mell '!D31)</f>
        <v>4000</v>
      </c>
    </row>
    <row r="32" spans="1:4" s="215" customFormat="1" ht="12" customHeight="1">
      <c r="A32" s="214" t="s">
        <v>68</v>
      </c>
      <c r="B32" s="24" t="s">
        <v>69</v>
      </c>
      <c r="C32" s="458">
        <f>SUM('[1]8.1.1. sz. mell '!C32)</f>
        <v>0</v>
      </c>
      <c r="D32" s="683"/>
    </row>
    <row r="33" spans="1:4" s="215" customFormat="1" ht="12" customHeight="1">
      <c r="A33" s="214" t="s">
        <v>70</v>
      </c>
      <c r="B33" s="24" t="s">
        <v>71</v>
      </c>
      <c r="C33" s="458">
        <f>SUM('[1]8.1.1. sz. mell '!C33)</f>
        <v>33000</v>
      </c>
      <c r="D33" s="683">
        <f>SUM('8.1.1. sz. mell '!D33)</f>
        <v>33000</v>
      </c>
    </row>
    <row r="34" spans="1:4" s="215" customFormat="1" ht="12" customHeight="1">
      <c r="A34" s="214" t="s">
        <v>72</v>
      </c>
      <c r="B34" s="24" t="s">
        <v>73</v>
      </c>
      <c r="C34" s="458">
        <f>SUM('[1]8.1.1. sz. mell '!C34)</f>
        <v>0</v>
      </c>
      <c r="D34" s="683"/>
    </row>
    <row r="35" spans="1:4" s="215" customFormat="1" ht="12" customHeight="1" thickBot="1">
      <c r="A35" s="216" t="s">
        <v>74</v>
      </c>
      <c r="B35" s="27" t="s">
        <v>75</v>
      </c>
      <c r="C35" s="456">
        <f>SUM('[1]8.1.1. sz. mell '!C35)</f>
        <v>505</v>
      </c>
      <c r="D35" s="702">
        <f>SUM('8.1.1. sz. mell '!D35)</f>
        <v>508</v>
      </c>
    </row>
    <row r="36" spans="1:4" s="215" customFormat="1" ht="12" customHeight="1" thickBot="1">
      <c r="A36" s="44" t="s">
        <v>76</v>
      </c>
      <c r="B36" s="17" t="s">
        <v>77</v>
      </c>
      <c r="C36" s="240">
        <f>SUM(C37:C46)</f>
        <v>11819</v>
      </c>
      <c r="D36" s="467">
        <f>SUM(D37:D46)</f>
        <v>13209</v>
      </c>
    </row>
    <row r="37" spans="1:4" s="215" customFormat="1" ht="12" customHeight="1">
      <c r="A37" s="212" t="s">
        <v>78</v>
      </c>
      <c r="B37" s="21" t="s">
        <v>79</v>
      </c>
      <c r="C37" s="455">
        <f>SUM('[1]8.1.1. sz. mell '!C37+'[1]8.1.2. sz. mell  '!C37)</f>
        <v>100</v>
      </c>
      <c r="D37" s="704">
        <f>SUM('8.1.1. sz. mell '!D37)</f>
        <v>123</v>
      </c>
    </row>
    <row r="38" spans="1:4" s="215" customFormat="1" ht="12" customHeight="1">
      <c r="A38" s="214" t="s">
        <v>80</v>
      </c>
      <c r="B38" s="24" t="s">
        <v>81</v>
      </c>
      <c r="C38" s="455">
        <f>SUM('[1]8.1.1. sz. mell '!C38+'[1]8.1.2. sz. mell  '!C38)</f>
        <v>3080</v>
      </c>
      <c r="D38" s="683">
        <f>SUM('8.1.1. sz. mell '!D38)</f>
        <v>2850</v>
      </c>
    </row>
    <row r="39" spans="1:4" s="215" customFormat="1" ht="12" customHeight="1">
      <c r="A39" s="214" t="s">
        <v>82</v>
      </c>
      <c r="B39" s="24" t="s">
        <v>83</v>
      </c>
      <c r="C39" s="455">
        <f>SUM('[1]8.1.1. sz. mell '!C39+'[1]8.1.2. sz. mell  '!C39)</f>
        <v>275</v>
      </c>
      <c r="D39" s="683">
        <f>SUM('8.1.1. sz. mell '!D39)</f>
        <v>425</v>
      </c>
    </row>
    <row r="40" spans="1:4" s="215" customFormat="1" ht="12" customHeight="1">
      <c r="A40" s="214" t="s">
        <v>84</v>
      </c>
      <c r="B40" s="24" t="s">
        <v>85</v>
      </c>
      <c r="C40" s="455">
        <f>SUM('[1]8.1.1. sz. mell '!C40+'[1]8.1.2. sz. mell  '!C40)</f>
        <v>24</v>
      </c>
      <c r="D40" s="683">
        <f>SUM('8.1.1. sz. mell '!D40)</f>
        <v>24</v>
      </c>
    </row>
    <row r="41" spans="1:4" s="215" customFormat="1" ht="12" customHeight="1">
      <c r="A41" s="214" t="s">
        <v>86</v>
      </c>
      <c r="B41" s="24" t="s">
        <v>87</v>
      </c>
      <c r="C41" s="455">
        <f>SUM('[1]8.1.1. sz. mell '!C41+'[1]8.1.2. sz. mell  '!C41)</f>
        <v>6620</v>
      </c>
      <c r="D41" s="683">
        <f>SUM('8.1.1. sz. mell '!D41)</f>
        <v>6620</v>
      </c>
    </row>
    <row r="42" spans="1:4" s="215" customFormat="1" ht="12" customHeight="1">
      <c r="A42" s="214" t="s">
        <v>88</v>
      </c>
      <c r="B42" s="24" t="s">
        <v>89</v>
      </c>
      <c r="C42" s="455">
        <f>SUM('[1]8.1.1. sz. mell '!C42+'[1]8.1.2. sz. mell  '!C42)</f>
        <v>1699</v>
      </c>
      <c r="D42" s="683">
        <f>SUM('8.1.1. sz. mell '!D42)</f>
        <v>2369</v>
      </c>
    </row>
    <row r="43" spans="1:4" s="215" customFormat="1" ht="12" customHeight="1">
      <c r="A43" s="214" t="s">
        <v>90</v>
      </c>
      <c r="B43" s="24" t="s">
        <v>91</v>
      </c>
      <c r="C43" s="455">
        <f>SUM('[1]8.1.1. sz. mell '!C43+'[1]8.1.2. sz. mell  '!C43)</f>
        <v>0</v>
      </c>
      <c r="D43" s="683">
        <f>SUM('8.1.1. sz. mell '!D43)</f>
        <v>712</v>
      </c>
    </row>
    <row r="44" spans="1:4" s="215" customFormat="1" ht="12" customHeight="1">
      <c r="A44" s="214" t="s">
        <v>92</v>
      </c>
      <c r="B44" s="24" t="s">
        <v>93</v>
      </c>
      <c r="C44" s="455">
        <v>1</v>
      </c>
      <c r="D44" s="683">
        <f>('1.1.sz.mell.'!D42)</f>
        <v>6</v>
      </c>
    </row>
    <row r="45" spans="1:4" s="215" customFormat="1" ht="12" customHeight="1">
      <c r="A45" s="214" t="s">
        <v>94</v>
      </c>
      <c r="B45" s="24" t="s">
        <v>95</v>
      </c>
      <c r="C45" s="455">
        <f>SUM('[1]8.1.1. sz. mell '!C45+'[1]8.1.2. sz. mell  '!C45)</f>
        <v>0</v>
      </c>
      <c r="D45" s="683"/>
    </row>
    <row r="46" spans="1:4" s="215" customFormat="1" ht="12" customHeight="1" thickBot="1">
      <c r="A46" s="216" t="s">
        <v>96</v>
      </c>
      <c r="B46" s="27" t="s">
        <v>97</v>
      </c>
      <c r="C46" s="455">
        <f>SUM('[1]8.1.1. sz. mell '!C46+'[1]8.1.2. sz. mell  '!C46)</f>
        <v>20</v>
      </c>
      <c r="D46" s="702">
        <f>SUM('8.1.1. sz. mell '!D46)</f>
        <v>80</v>
      </c>
    </row>
    <row r="47" spans="1:4" s="215" customFormat="1" ht="12" customHeight="1" thickBot="1">
      <c r="A47" s="44" t="s">
        <v>98</v>
      </c>
      <c r="B47" s="17" t="s">
        <v>99</v>
      </c>
      <c r="C47" s="240">
        <f>SUM(C48:C52)</f>
        <v>0</v>
      </c>
      <c r="D47" s="467">
        <f>SUM(D48:D52)</f>
        <v>2425</v>
      </c>
    </row>
    <row r="48" spans="1:4" s="215" customFormat="1" ht="12" customHeight="1">
      <c r="A48" s="212" t="s">
        <v>100</v>
      </c>
      <c r="B48" s="21" t="s">
        <v>101</v>
      </c>
      <c r="C48" s="455">
        <f>SUM('[1]8.1.1. sz. mell '!C48+'[1]8.1.2. sz. mell  '!C48)</f>
        <v>0</v>
      </c>
      <c r="D48" s="704"/>
    </row>
    <row r="49" spans="1:4" s="215" customFormat="1" ht="12" customHeight="1">
      <c r="A49" s="214" t="s">
        <v>102</v>
      </c>
      <c r="B49" s="24" t="s">
        <v>103</v>
      </c>
      <c r="C49" s="455">
        <f>SUM('[1]8.1.1. sz. mell '!C49+'[1]8.1.2. sz. mell  '!C49)</f>
        <v>0</v>
      </c>
      <c r="D49" s="683">
        <f>('1.1.sz.mell.'!D47)</f>
        <v>2425</v>
      </c>
    </row>
    <row r="50" spans="1:4" s="215" customFormat="1" ht="12" customHeight="1">
      <c r="A50" s="214" t="s">
        <v>104</v>
      </c>
      <c r="B50" s="24" t="s">
        <v>105</v>
      </c>
      <c r="C50" s="455">
        <f>SUM('[1]8.1.1. sz. mell '!C50+'[1]8.1.2. sz. mell  '!C50)</f>
        <v>0</v>
      </c>
      <c r="D50" s="683"/>
    </row>
    <row r="51" spans="1:4" s="215" customFormat="1" ht="12" customHeight="1">
      <c r="A51" s="214" t="s">
        <v>106</v>
      </c>
      <c r="B51" s="24" t="s">
        <v>107</v>
      </c>
      <c r="C51" s="455">
        <f>SUM('[1]8.1.1. sz. mell '!C51+'[1]8.1.2. sz. mell  '!C51)</f>
        <v>0</v>
      </c>
      <c r="D51" s="683"/>
    </row>
    <row r="52" spans="1:4" s="215" customFormat="1" ht="12" customHeight="1" thickBot="1">
      <c r="A52" s="216" t="s">
        <v>108</v>
      </c>
      <c r="B52" s="27" t="s">
        <v>109</v>
      </c>
      <c r="C52" s="455">
        <f>SUM('[1]8.1.1. sz. mell '!C52+'[1]8.1.2. sz. mell  '!C52)</f>
        <v>0</v>
      </c>
      <c r="D52" s="702"/>
    </row>
    <row r="53" spans="1:4" s="215" customFormat="1" ht="12" customHeight="1" thickBot="1">
      <c r="A53" s="44" t="s">
        <v>110</v>
      </c>
      <c r="B53" s="17" t="s">
        <v>111</v>
      </c>
      <c r="C53" s="240">
        <f>SUM(C54:C56)</f>
        <v>0</v>
      </c>
      <c r="D53" s="467">
        <f>SUM(D54:D56)</f>
        <v>490</v>
      </c>
    </row>
    <row r="54" spans="1:4" s="215" customFormat="1" ht="12" customHeight="1">
      <c r="A54" s="212" t="s">
        <v>112</v>
      </c>
      <c r="B54" s="21" t="s">
        <v>113</v>
      </c>
      <c r="C54" s="455">
        <f>SUM('[1]8.1.1. sz. mell '!C54+'[1]8.1.2. sz. mell  '!C54)</f>
        <v>0</v>
      </c>
      <c r="D54" s="704"/>
    </row>
    <row r="55" spans="1:4" s="215" customFormat="1" ht="12" customHeight="1">
      <c r="A55" s="214" t="s">
        <v>114</v>
      </c>
      <c r="B55" s="24" t="s">
        <v>115</v>
      </c>
      <c r="C55" s="455">
        <f>SUM('[1]8.1.1. sz. mell '!C55+'[1]8.1.2. sz. mell  '!C55)</f>
        <v>0</v>
      </c>
      <c r="D55" s="683"/>
    </row>
    <row r="56" spans="1:4" s="215" customFormat="1" ht="12" customHeight="1">
      <c r="A56" s="214" t="s">
        <v>116</v>
      </c>
      <c r="B56" s="24" t="s">
        <v>117</v>
      </c>
      <c r="C56" s="455">
        <f>SUM('[1]8.1.1. sz. mell '!C56+'[1]8.1.2. sz. mell  '!C56)</f>
        <v>0</v>
      </c>
      <c r="D56" s="683">
        <f>SUM('8.1.1. sz. mell '!D56)</f>
        <v>490</v>
      </c>
    </row>
    <row r="57" spans="1:4" s="215" customFormat="1" ht="12" customHeight="1" thickBot="1">
      <c r="A57" s="216" t="s">
        <v>118</v>
      </c>
      <c r="B57" s="27" t="s">
        <v>119</v>
      </c>
      <c r="C57" s="456"/>
      <c r="D57" s="702"/>
    </row>
    <row r="58" spans="1:4" s="215" customFormat="1" ht="12" customHeight="1" thickBot="1">
      <c r="A58" s="44" t="s">
        <v>120</v>
      </c>
      <c r="B58" s="28" t="s">
        <v>121</v>
      </c>
      <c r="C58" s="240">
        <f>SUM(C59:C61)</f>
        <v>0</v>
      </c>
      <c r="D58" s="467">
        <f>SUM(D59:D61)</f>
        <v>3477</v>
      </c>
    </row>
    <row r="59" spans="1:4" s="215" customFormat="1" ht="12" customHeight="1">
      <c r="A59" s="212" t="s">
        <v>122</v>
      </c>
      <c r="B59" s="21" t="s">
        <v>123</v>
      </c>
      <c r="C59" s="458">
        <f>SUM('[1]8.1.1. sz. mell '!C59+'[1]8.1.2. sz. mell  '!C59)</f>
        <v>0</v>
      </c>
      <c r="D59" s="704"/>
    </row>
    <row r="60" spans="1:4" s="215" customFormat="1" ht="12" customHeight="1">
      <c r="A60" s="214" t="s">
        <v>124</v>
      </c>
      <c r="B60" s="24" t="s">
        <v>125</v>
      </c>
      <c r="C60" s="458">
        <f>SUM('[1]8.1.1. sz. mell '!C60+'[1]8.1.2. sz. mell  '!C60)</f>
        <v>0</v>
      </c>
      <c r="D60" s="683"/>
    </row>
    <row r="61" spans="1:4" s="215" customFormat="1" ht="12" customHeight="1">
      <c r="A61" s="214" t="s">
        <v>126</v>
      </c>
      <c r="B61" s="24" t="s">
        <v>127</v>
      </c>
      <c r="C61" s="458">
        <f>SUM('[1]8.1.1. sz. mell '!C61+'[1]8.1.2. sz. mell  '!C61)</f>
        <v>0</v>
      </c>
      <c r="D61" s="683">
        <f>SUM('8.1.1. sz. mell '!D61)</f>
        <v>3477</v>
      </c>
    </row>
    <row r="62" spans="1:4" s="215" customFormat="1" ht="12" customHeight="1" thickBot="1">
      <c r="A62" s="216" t="s">
        <v>128</v>
      </c>
      <c r="B62" s="27" t="s">
        <v>129</v>
      </c>
      <c r="C62" s="458"/>
      <c r="D62" s="702"/>
    </row>
    <row r="63" spans="1:4" s="215" customFormat="1" ht="12" customHeight="1" thickBot="1">
      <c r="A63" s="44" t="s">
        <v>130</v>
      </c>
      <c r="B63" s="17" t="s">
        <v>131</v>
      </c>
      <c r="C63" s="240">
        <f>+C8+C15+C22+C29+C36+C47+C53+C58</f>
        <v>116419</v>
      </c>
      <c r="D63" s="467">
        <f>+D8+D15+D22+D29+D36+D47+D53+D58</f>
        <v>142286</v>
      </c>
    </row>
    <row r="64" spans="1:4" s="215" customFormat="1" ht="12" customHeight="1" thickBot="1">
      <c r="A64" s="217" t="s">
        <v>383</v>
      </c>
      <c r="B64" s="28" t="s">
        <v>133</v>
      </c>
      <c r="C64" s="240">
        <f>SUM(C65:C67)</f>
        <v>0</v>
      </c>
      <c r="D64" s="705"/>
    </row>
    <row r="65" spans="1:4" s="215" customFormat="1" ht="12" customHeight="1">
      <c r="A65" s="212" t="s">
        <v>134</v>
      </c>
      <c r="B65" s="21" t="s">
        <v>135</v>
      </c>
      <c r="C65" s="458">
        <f>SUM('[1]8.1.1. sz. mell '!C65+'[1]8.1.2. sz. mell  '!C65)</f>
        <v>0</v>
      </c>
      <c r="D65" s="704"/>
    </row>
    <row r="66" spans="1:4" s="215" customFormat="1" ht="12" customHeight="1">
      <c r="A66" s="214" t="s">
        <v>136</v>
      </c>
      <c r="B66" s="24" t="s">
        <v>137</v>
      </c>
      <c r="C66" s="458">
        <f>SUM('[1]8.1.1. sz. mell '!C66+'[1]8.1.2. sz. mell  '!C66)</f>
        <v>0</v>
      </c>
      <c r="D66" s="683"/>
    </row>
    <row r="67" spans="1:4" s="215" customFormat="1" ht="12" customHeight="1" thickBot="1">
      <c r="A67" s="216" t="s">
        <v>138</v>
      </c>
      <c r="B67" s="31" t="s">
        <v>139</v>
      </c>
      <c r="C67" s="458">
        <f>SUM('[1]8.1.1. sz. mell '!C67+'[1]8.1.2. sz. mell  '!C67)</f>
        <v>0</v>
      </c>
      <c r="D67" s="702"/>
    </row>
    <row r="68" spans="1:4" s="215" customFormat="1" ht="12" customHeight="1" thickBot="1">
      <c r="A68" s="217" t="s">
        <v>140</v>
      </c>
      <c r="B68" s="28" t="s">
        <v>141</v>
      </c>
      <c r="C68" s="240">
        <f>SUM(C69:C72)</f>
        <v>0</v>
      </c>
      <c r="D68" s="705"/>
    </row>
    <row r="69" spans="1:4" s="215" customFormat="1" ht="12" customHeight="1">
      <c r="A69" s="212" t="s">
        <v>142</v>
      </c>
      <c r="B69" s="21" t="s">
        <v>143</v>
      </c>
      <c r="C69" s="458">
        <f>SUM('[1]8.1.1. sz. mell '!C69+'[1]8.1.2. sz. mell  '!C69)</f>
        <v>0</v>
      </c>
      <c r="D69" s="704"/>
    </row>
    <row r="70" spans="1:4" s="215" customFormat="1" ht="12" customHeight="1">
      <c r="A70" s="214" t="s">
        <v>144</v>
      </c>
      <c r="B70" s="24" t="s">
        <v>145</v>
      </c>
      <c r="C70" s="458">
        <f>SUM('[1]8.1.1. sz. mell '!C70+'[1]8.1.2. sz. mell  '!C70)</f>
        <v>0</v>
      </c>
      <c r="D70" s="683"/>
    </row>
    <row r="71" spans="1:4" s="215" customFormat="1" ht="12" customHeight="1">
      <c r="A71" s="214" t="s">
        <v>146</v>
      </c>
      <c r="B71" s="24" t="s">
        <v>147</v>
      </c>
      <c r="C71" s="458">
        <f>SUM('[1]8.1.1. sz. mell '!C71+'[1]8.1.2. sz. mell  '!C71)</f>
        <v>0</v>
      </c>
      <c r="D71" s="683"/>
    </row>
    <row r="72" spans="1:4" s="215" customFormat="1" ht="12" customHeight="1" thickBot="1">
      <c r="A72" s="216" t="s">
        <v>148</v>
      </c>
      <c r="B72" s="27" t="s">
        <v>149</v>
      </c>
      <c r="C72" s="458">
        <f>SUM('[1]8.1.1. sz. mell '!C72+'[1]8.1.2. sz. mell  '!C72)</f>
        <v>0</v>
      </c>
      <c r="D72" s="702"/>
    </row>
    <row r="73" spans="1:4" s="215" customFormat="1" ht="12" customHeight="1" thickBot="1">
      <c r="A73" s="217" t="s">
        <v>150</v>
      </c>
      <c r="B73" s="28" t="s">
        <v>151</v>
      </c>
      <c r="C73" s="240">
        <f>SUM(C74:C75)</f>
        <v>36600</v>
      </c>
      <c r="D73" s="467">
        <f>SUM(D74:D75)</f>
        <v>43031</v>
      </c>
    </row>
    <row r="74" spans="1:4" s="215" customFormat="1" ht="12" customHeight="1">
      <c r="A74" s="212" t="s">
        <v>152</v>
      </c>
      <c r="B74" s="21" t="s">
        <v>153</v>
      </c>
      <c r="C74" s="458">
        <f>SUM('[1]8.1.1. sz. mell '!C74+'[1]8.1.2. sz. mell  '!C74)</f>
        <v>36600</v>
      </c>
      <c r="D74" s="704">
        <f>SUM('8.1.1. sz. mell '!D74)</f>
        <v>43031</v>
      </c>
    </row>
    <row r="75" spans="1:4" s="215" customFormat="1" ht="12" customHeight="1" thickBot="1">
      <c r="A75" s="216" t="s">
        <v>154</v>
      </c>
      <c r="B75" s="27" t="s">
        <v>155</v>
      </c>
      <c r="C75" s="458">
        <f>SUM('[1]8.1.1. sz. mell '!C75+'[1]8.1.2. sz. mell  '!C75)</f>
        <v>0</v>
      </c>
      <c r="D75" s="702"/>
    </row>
    <row r="76" spans="1:4" s="213" customFormat="1" ht="12" customHeight="1" thickBot="1">
      <c r="A76" s="217" t="s">
        <v>156</v>
      </c>
      <c r="B76" s="28" t="s">
        <v>157</v>
      </c>
      <c r="C76" s="240">
        <f>SUM(C77:C79)</f>
        <v>0</v>
      </c>
      <c r="D76" s="705"/>
    </row>
    <row r="77" spans="1:4" s="215" customFormat="1" ht="12" customHeight="1">
      <c r="A77" s="212" t="s">
        <v>158</v>
      </c>
      <c r="B77" s="21" t="s">
        <v>159</v>
      </c>
      <c r="C77" s="458">
        <f>SUM('[1]8.1.1. sz. mell '!C77+'[1]8.1.2. sz. mell  '!C77)</f>
        <v>0</v>
      </c>
      <c r="D77" s="704"/>
    </row>
    <row r="78" spans="1:4" s="215" customFormat="1" ht="12" customHeight="1">
      <c r="A78" s="214" t="s">
        <v>160</v>
      </c>
      <c r="B78" s="24" t="s">
        <v>161</v>
      </c>
      <c r="C78" s="458">
        <f>SUM('[1]8.1.1. sz. mell '!C78+'[1]8.1.2. sz. mell  '!C78)</f>
        <v>0</v>
      </c>
      <c r="D78" s="683"/>
    </row>
    <row r="79" spans="1:4" s="215" customFormat="1" ht="12" customHeight="1" thickBot="1">
      <c r="A79" s="216" t="s">
        <v>162</v>
      </c>
      <c r="B79" s="27" t="s">
        <v>163</v>
      </c>
      <c r="C79" s="458">
        <f>SUM('[1]8.1.1. sz. mell '!C79+'[1]8.1.2. sz. mell  '!C79)</f>
        <v>0</v>
      </c>
      <c r="D79" s="702"/>
    </row>
    <row r="80" spans="1:4" s="215" customFormat="1" ht="12" customHeight="1" thickBot="1">
      <c r="A80" s="217" t="s">
        <v>164</v>
      </c>
      <c r="B80" s="28" t="s">
        <v>165</v>
      </c>
      <c r="C80" s="240">
        <f>SUM(C81:C84)</f>
        <v>0</v>
      </c>
      <c r="D80" s="705"/>
    </row>
    <row r="81" spans="1:4" s="215" customFormat="1" ht="12" customHeight="1">
      <c r="A81" s="218" t="s">
        <v>166</v>
      </c>
      <c r="B81" s="21" t="s">
        <v>167</v>
      </c>
      <c r="C81" s="458">
        <f>SUM('[1]8.1.1. sz. mell '!C81+'[1]8.1.2. sz. mell  '!C81)</f>
        <v>0</v>
      </c>
      <c r="D81" s="704"/>
    </row>
    <row r="82" spans="1:4" s="215" customFormat="1" ht="12" customHeight="1">
      <c r="A82" s="219" t="s">
        <v>168</v>
      </c>
      <c r="B82" s="24" t="s">
        <v>169</v>
      </c>
      <c r="C82" s="458">
        <f>SUM('[1]8.1.1. sz. mell '!C82+'[1]8.1.2. sz. mell  '!C82)</f>
        <v>0</v>
      </c>
      <c r="D82" s="683"/>
    </row>
    <row r="83" spans="1:4" s="215" customFormat="1" ht="12" customHeight="1">
      <c r="A83" s="219" t="s">
        <v>170</v>
      </c>
      <c r="B83" s="24" t="s">
        <v>171</v>
      </c>
      <c r="C83" s="458">
        <f>SUM('[1]8.1.1. sz. mell '!C83+'[1]8.1.2. sz. mell  '!C83)</f>
        <v>0</v>
      </c>
      <c r="D83" s="683"/>
    </row>
    <row r="84" spans="1:4" s="213" customFormat="1" ht="12" customHeight="1" thickBot="1">
      <c r="A84" s="220" t="s">
        <v>172</v>
      </c>
      <c r="B84" s="27" t="s">
        <v>173</v>
      </c>
      <c r="C84" s="458">
        <f>SUM('[1]8.1.1. sz. mell '!C84+'[1]8.1.2. sz. mell  '!C84)</f>
        <v>0</v>
      </c>
      <c r="D84" s="702"/>
    </row>
    <row r="85" spans="1:4" s="213" customFormat="1" ht="12" customHeight="1" thickBot="1">
      <c r="A85" s="217" t="s">
        <v>174</v>
      </c>
      <c r="B85" s="28" t="s">
        <v>175</v>
      </c>
      <c r="C85" s="459"/>
      <c r="D85" s="703"/>
    </row>
    <row r="86" spans="1:4" s="213" customFormat="1" ht="12" customHeight="1" thickBot="1">
      <c r="A86" s="698" t="s">
        <v>176</v>
      </c>
      <c r="B86" s="700" t="s">
        <v>177</v>
      </c>
      <c r="C86" s="226">
        <f>+C64+C68+C73+C76+C80+C85</f>
        <v>36600</v>
      </c>
      <c r="D86" s="467">
        <f>+D64+D68+D73+D76+D80+D85</f>
        <v>43031</v>
      </c>
    </row>
    <row r="87" spans="1:4" s="213" customFormat="1" ht="12" customHeight="1" thickBot="1">
      <c r="A87" s="699" t="s">
        <v>178</v>
      </c>
      <c r="B87" s="701" t="s">
        <v>384</v>
      </c>
      <c r="C87" s="467">
        <f>+C63+C86</f>
        <v>153019</v>
      </c>
      <c r="D87" s="467">
        <f>+D63+D86</f>
        <v>185317</v>
      </c>
    </row>
    <row r="88" spans="1:4" s="215" customFormat="1" ht="15" customHeight="1">
      <c r="A88" s="222"/>
      <c r="B88" s="223"/>
      <c r="C88" s="244"/>
    </row>
    <row r="89" spans="1:4" ht="13.5" thickBot="1">
      <c r="A89" s="222"/>
      <c r="B89" s="696"/>
      <c r="C89" s="697"/>
    </row>
    <row r="90" spans="1:4" s="211" customFormat="1" ht="16.5" customHeight="1" thickBot="1">
      <c r="A90" s="779"/>
      <c r="B90" s="602" t="s">
        <v>264</v>
      </c>
      <c r="C90" s="780"/>
      <c r="D90" s="684"/>
    </row>
    <row r="91" spans="1:4" s="227" customFormat="1" ht="12" customHeight="1" thickBot="1">
      <c r="A91" s="654" t="s">
        <v>20</v>
      </c>
      <c r="B91" s="655" t="s">
        <v>184</v>
      </c>
      <c r="C91" s="777">
        <f>SUM(C92:C96)</f>
        <v>90552</v>
      </c>
      <c r="D91" s="778">
        <f>SUM(D92:D96)</f>
        <v>102782</v>
      </c>
    </row>
    <row r="92" spans="1:4" ht="12" customHeight="1">
      <c r="A92" s="228" t="s">
        <v>24</v>
      </c>
      <c r="B92" s="474" t="s">
        <v>185</v>
      </c>
      <c r="C92" s="479">
        <f>SUM('[1]8.1.1. sz. mell '!C92+'[1]8.1.2. sz. mell  '!C92)</f>
        <v>26092</v>
      </c>
      <c r="D92" s="681">
        <f>SUM('8.1.1. sz. mell '!D92)</f>
        <v>27066</v>
      </c>
    </row>
    <row r="93" spans="1:4" ht="12" customHeight="1">
      <c r="A93" s="214" t="s">
        <v>26</v>
      </c>
      <c r="B93" s="475" t="s">
        <v>186</v>
      </c>
      <c r="C93" s="478">
        <f>SUM('[1]8.1.1. sz. mell '!C93+'[1]8.1.2. sz. mell  '!C93)</f>
        <v>6947</v>
      </c>
      <c r="D93" s="678">
        <f>SUM('8.1.1. sz. mell '!D93)</f>
        <v>5942</v>
      </c>
    </row>
    <row r="94" spans="1:4" ht="12" customHeight="1">
      <c r="A94" s="214" t="s">
        <v>28</v>
      </c>
      <c r="B94" s="475" t="s">
        <v>187</v>
      </c>
      <c r="C94" s="478">
        <f>SUM('[1]8.1.1. sz. mell '!C94+'[1]8.1.2. sz. mell  '!C94)</f>
        <v>43792</v>
      </c>
      <c r="D94" s="678">
        <f>SUM('8.1.1. sz. mell '!D94)+('8.1.2. sz. mell  '!D94)</f>
        <v>51421</v>
      </c>
    </row>
    <row r="95" spans="1:4" ht="12" customHeight="1">
      <c r="A95" s="214" t="s">
        <v>30</v>
      </c>
      <c r="B95" s="476" t="s">
        <v>188</v>
      </c>
      <c r="C95" s="478">
        <f>SUM('[1]8.1.1. sz. mell '!C95+'[1]8.1.2. sz. mell  '!C95)</f>
        <v>6698</v>
      </c>
      <c r="D95" s="678">
        <f>SUM('8.1.1. sz. mell '!D95)</f>
        <v>7532</v>
      </c>
    </row>
    <row r="96" spans="1:4" ht="12" customHeight="1">
      <c r="A96" s="214" t="s">
        <v>189</v>
      </c>
      <c r="B96" s="51" t="s">
        <v>190</v>
      </c>
      <c r="C96" s="478">
        <f>SUM('[1]8.1.1. sz. mell '!C96+'[1]8.1.2. sz. mell  '!C96)</f>
        <v>7023</v>
      </c>
      <c r="D96" s="678">
        <f>SUM('8.1.1. sz. mell '!D96)</f>
        <v>10821</v>
      </c>
    </row>
    <row r="97" spans="1:4" ht="12" customHeight="1">
      <c r="A97" s="214" t="s">
        <v>34</v>
      </c>
      <c r="B97" s="475" t="s">
        <v>191</v>
      </c>
      <c r="C97" s="478">
        <f>SUM('[1]8.1.1. sz. mell '!C97+'[1]8.1.2. sz. mell  '!C97)</f>
        <v>0</v>
      </c>
      <c r="D97" s="678"/>
    </row>
    <row r="98" spans="1:4" ht="12" customHeight="1">
      <c r="A98" s="214" t="s">
        <v>192</v>
      </c>
      <c r="B98" s="692" t="s">
        <v>193</v>
      </c>
      <c r="C98" s="478">
        <f>SUM('[1]8.1.1. sz. mell '!C98+'[1]8.1.2. sz. mell  '!C98)</f>
        <v>0</v>
      </c>
      <c r="D98" s="678"/>
    </row>
    <row r="99" spans="1:4" ht="12" customHeight="1">
      <c r="A99" s="214" t="s">
        <v>194</v>
      </c>
      <c r="B99" s="693" t="s">
        <v>195</v>
      </c>
      <c r="C99" s="478">
        <f>SUM('[1]8.1.1. sz. mell '!C99+'[1]8.1.2. sz. mell  '!C99)</f>
        <v>0</v>
      </c>
      <c r="D99" s="678"/>
    </row>
    <row r="100" spans="1:4" ht="12" customHeight="1">
      <c r="A100" s="214" t="s">
        <v>196</v>
      </c>
      <c r="B100" s="693" t="s">
        <v>197</v>
      </c>
      <c r="C100" s="478">
        <f>SUM('[1]8.1.1. sz. mell '!C100+'[1]8.1.2. sz. mell  '!C100)</f>
        <v>0</v>
      </c>
      <c r="D100" s="678"/>
    </row>
    <row r="101" spans="1:4" ht="12" customHeight="1">
      <c r="A101" s="214" t="s">
        <v>198</v>
      </c>
      <c r="B101" s="692" t="s">
        <v>199</v>
      </c>
      <c r="C101" s="678">
        <f>SUM('8.1.1. sz. mell '!C101)</f>
        <v>2631</v>
      </c>
      <c r="D101" s="678">
        <f>SUM('8.1.1. sz. mell '!D101)</f>
        <v>4840</v>
      </c>
    </row>
    <row r="102" spans="1:4" ht="12" customHeight="1">
      <c r="A102" s="214" t="s">
        <v>200</v>
      </c>
      <c r="B102" s="692" t="s">
        <v>201</v>
      </c>
      <c r="C102" s="478">
        <f>SUM('[1]8.1.1. sz. mell '!C102+'[1]8.1.2. sz. mell  '!C102)</f>
        <v>0</v>
      </c>
      <c r="D102" s="678"/>
    </row>
    <row r="103" spans="1:4" ht="12" customHeight="1">
      <c r="A103" s="214" t="s">
        <v>202</v>
      </c>
      <c r="B103" s="693" t="s">
        <v>203</v>
      </c>
      <c r="C103" s="478">
        <f>SUM('[1]8.1.1. sz. mell '!C103+'[1]8.1.2. sz. mell  '!C103)</f>
        <v>0</v>
      </c>
      <c r="D103" s="678"/>
    </row>
    <row r="104" spans="1:4" ht="12" customHeight="1">
      <c r="A104" s="229" t="s">
        <v>204</v>
      </c>
      <c r="B104" s="694" t="s">
        <v>205</v>
      </c>
      <c r="C104" s="478">
        <f>SUM('[1]8.1.1. sz. mell '!C104+'[1]8.1.2. sz. mell  '!C104)</f>
        <v>0</v>
      </c>
      <c r="D104" s="678"/>
    </row>
    <row r="105" spans="1:4" ht="12" customHeight="1">
      <c r="A105" s="214" t="s">
        <v>206</v>
      </c>
      <c r="B105" s="694" t="s">
        <v>207</v>
      </c>
      <c r="C105" s="478">
        <f>SUM('[1]8.1.1. sz. mell '!C105+'[1]8.1.2. sz. mell  '!C105)</f>
        <v>0</v>
      </c>
      <c r="D105" s="678"/>
    </row>
    <row r="106" spans="1:4" ht="12" customHeight="1" thickBot="1">
      <c r="A106" s="230" t="s">
        <v>208</v>
      </c>
      <c r="B106" s="57" t="s">
        <v>209</v>
      </c>
      <c r="C106" s="688">
        <f>SUM('8.1.1. sz. mell '!C106)</f>
        <v>4392</v>
      </c>
      <c r="D106" s="688">
        <f>SUM('8.1.1. sz. mell '!D106)</f>
        <v>4015</v>
      </c>
    </row>
    <row r="107" spans="1:4" ht="12" customHeight="1" thickBot="1">
      <c r="A107" s="44" t="s">
        <v>21</v>
      </c>
      <c r="B107" s="59" t="s">
        <v>210</v>
      </c>
      <c r="C107" s="240">
        <f>+C108+C110+C112</f>
        <v>45670</v>
      </c>
      <c r="D107" s="695">
        <f>+D108+D110+D112</f>
        <v>69094</v>
      </c>
    </row>
    <row r="108" spans="1:4" ht="12" customHeight="1">
      <c r="A108" s="212" t="s">
        <v>37</v>
      </c>
      <c r="B108" s="49" t="s">
        <v>211</v>
      </c>
      <c r="C108" s="681">
        <f>SUM('8.1.1. sz. mell '!C108)</f>
        <v>28470</v>
      </c>
      <c r="D108" s="681">
        <f>SUM('8.1.1. sz. mell '!D108)</f>
        <v>31800</v>
      </c>
    </row>
    <row r="109" spans="1:4" ht="12" customHeight="1">
      <c r="A109" s="212" t="s">
        <v>39</v>
      </c>
      <c r="B109" s="60" t="s">
        <v>212</v>
      </c>
      <c r="C109" s="458"/>
      <c r="D109" s="678"/>
    </row>
    <row r="110" spans="1:4" ht="12" customHeight="1">
      <c r="A110" s="212" t="s">
        <v>41</v>
      </c>
      <c r="B110" s="60" t="s">
        <v>213</v>
      </c>
      <c r="C110" s="678">
        <f>SUM('8.1.1. sz. mell '!C110)</f>
        <v>17200</v>
      </c>
      <c r="D110" s="678">
        <f>SUM('8.1.1. sz. mell '!D110)</f>
        <v>37294</v>
      </c>
    </row>
    <row r="111" spans="1:4" ht="12" customHeight="1">
      <c r="A111" s="212" t="s">
        <v>43</v>
      </c>
      <c r="B111" s="60" t="s">
        <v>214</v>
      </c>
      <c r="C111" s="458"/>
      <c r="D111" s="678"/>
    </row>
    <row r="112" spans="1:4" ht="12" customHeight="1">
      <c r="A112" s="212" t="s">
        <v>45</v>
      </c>
      <c r="B112" s="61" t="s">
        <v>215</v>
      </c>
      <c r="C112" s="458">
        <f>SUM('[1]8.1.1. sz. mell '!C112+'[1]8.1.2. sz. mell  '!C112)</f>
        <v>0</v>
      </c>
      <c r="D112" s="678"/>
    </row>
    <row r="113" spans="1:4" ht="12" customHeight="1">
      <c r="A113" s="212" t="s">
        <v>47</v>
      </c>
      <c r="B113" s="62" t="s">
        <v>216</v>
      </c>
      <c r="C113" s="458">
        <f>SUM('[1]8.1.1. sz. mell '!C113+'[1]8.1.2. sz. mell  '!C113)</f>
        <v>0</v>
      </c>
      <c r="D113" s="678"/>
    </row>
    <row r="114" spans="1:4" ht="12" customHeight="1">
      <c r="A114" s="212" t="s">
        <v>217</v>
      </c>
      <c r="B114" s="63" t="s">
        <v>218</v>
      </c>
      <c r="C114" s="458">
        <f>SUM('[1]8.1.1. sz. mell '!C114+'[1]8.1.2. sz. mell  '!C114)</f>
        <v>0</v>
      </c>
      <c r="D114" s="678"/>
    </row>
    <row r="115" spans="1:4" ht="12" customHeight="1">
      <c r="A115" s="212" t="s">
        <v>219</v>
      </c>
      <c r="B115" s="53" t="s">
        <v>197</v>
      </c>
      <c r="C115" s="458">
        <f>SUM('[1]8.1.1. sz. mell '!C115+'[1]8.1.2. sz. mell  '!C115)</f>
        <v>0</v>
      </c>
      <c r="D115" s="678"/>
    </row>
    <row r="116" spans="1:4" ht="12" customHeight="1">
      <c r="A116" s="212" t="s">
        <v>220</v>
      </c>
      <c r="B116" s="53" t="s">
        <v>221</v>
      </c>
      <c r="C116" s="458">
        <f>SUM('[1]8.1.1. sz. mell '!C116+'[1]8.1.2. sz. mell  '!C116)</f>
        <v>0</v>
      </c>
      <c r="D116" s="678"/>
    </row>
    <row r="117" spans="1:4" ht="12" customHeight="1">
      <c r="A117" s="212" t="s">
        <v>222</v>
      </c>
      <c r="B117" s="53" t="s">
        <v>223</v>
      </c>
      <c r="C117" s="458">
        <f>SUM('[1]8.1.1. sz. mell '!C117+'[1]8.1.2. sz. mell  '!C117)</f>
        <v>0</v>
      </c>
      <c r="D117" s="678"/>
    </row>
    <row r="118" spans="1:4" ht="12" customHeight="1">
      <c r="A118" s="212" t="s">
        <v>224</v>
      </c>
      <c r="B118" s="53" t="s">
        <v>203</v>
      </c>
      <c r="C118" s="458">
        <f>SUM('[1]8.1.1. sz. mell '!C118+'[1]8.1.2. sz. mell  '!C118)</f>
        <v>0</v>
      </c>
      <c r="D118" s="678"/>
    </row>
    <row r="119" spans="1:4" ht="12" customHeight="1">
      <c r="A119" s="212" t="s">
        <v>225</v>
      </c>
      <c r="B119" s="53" t="s">
        <v>226</v>
      </c>
      <c r="C119" s="458">
        <f>SUM('[1]8.1.1. sz. mell '!C119+'[1]8.1.2. sz. mell  '!C119)</f>
        <v>0</v>
      </c>
      <c r="D119" s="678"/>
    </row>
    <row r="120" spans="1:4" ht="12" customHeight="1" thickBot="1">
      <c r="A120" s="229" t="s">
        <v>227</v>
      </c>
      <c r="B120" s="53" t="s">
        <v>228</v>
      </c>
      <c r="C120" s="458">
        <f>SUM('[1]8.1.1. sz. mell '!C120+'[1]8.1.2. sz. mell  '!C120)</f>
        <v>0</v>
      </c>
      <c r="D120" s="688"/>
    </row>
    <row r="121" spans="1:4" ht="12" customHeight="1" thickBot="1">
      <c r="A121" s="44" t="s">
        <v>22</v>
      </c>
      <c r="B121" s="17" t="s">
        <v>229</v>
      </c>
      <c r="C121" s="240">
        <f>+C122+C123</f>
        <v>14284</v>
      </c>
      <c r="D121" s="707">
        <f>SUM('8.1.1. sz. mell '!D121)</f>
        <v>6300</v>
      </c>
    </row>
    <row r="122" spans="1:4" ht="12" customHeight="1">
      <c r="A122" s="212" t="s">
        <v>50</v>
      </c>
      <c r="B122" s="64" t="s">
        <v>230</v>
      </c>
      <c r="C122" s="681">
        <f>SUM('8.1.1. sz. mell '!C122)</f>
        <v>14284</v>
      </c>
      <c r="D122" s="681">
        <f>SUM('8.1.1. sz. mell '!D122)</f>
        <v>6300</v>
      </c>
    </row>
    <row r="123" spans="1:4" ht="12" customHeight="1" thickBot="1">
      <c r="A123" s="216" t="s">
        <v>52</v>
      </c>
      <c r="B123" s="60" t="s">
        <v>231</v>
      </c>
      <c r="C123" s="477">
        <f>SUM('[1]8.1.1. sz. mell '!C123+'[1]8.1.2. sz. mell  '!C123)</f>
        <v>0</v>
      </c>
      <c r="D123" s="688"/>
    </row>
    <row r="124" spans="1:4" ht="12" customHeight="1" thickBot="1">
      <c r="A124" s="44" t="s">
        <v>232</v>
      </c>
      <c r="B124" s="238" t="s">
        <v>233</v>
      </c>
      <c r="C124" s="467">
        <f>+C91+C107+C121</f>
        <v>150506</v>
      </c>
      <c r="D124" s="695">
        <f>+D91+D107+D121</f>
        <v>178176</v>
      </c>
    </row>
    <row r="125" spans="1:4" ht="12" customHeight="1" thickBot="1">
      <c r="A125" s="44" t="s">
        <v>76</v>
      </c>
      <c r="B125" s="238" t="s">
        <v>234</v>
      </c>
      <c r="C125" s="709">
        <f>+C126+C127+C128</f>
        <v>0</v>
      </c>
      <c r="D125" s="681"/>
    </row>
    <row r="126" spans="1:4" s="227" customFormat="1" ht="12" customHeight="1">
      <c r="A126" s="212" t="s">
        <v>78</v>
      </c>
      <c r="B126" s="708" t="s">
        <v>235</v>
      </c>
      <c r="C126" s="478">
        <f>SUM('[1]8.1.1. sz. mell '!C126+'[1]8.1.2. sz. mell  '!C126)</f>
        <v>0</v>
      </c>
      <c r="D126" s="678"/>
    </row>
    <row r="127" spans="1:4" ht="12" customHeight="1">
      <c r="A127" s="212" t="s">
        <v>80</v>
      </c>
      <c r="B127" s="708" t="s">
        <v>236</v>
      </c>
      <c r="C127" s="478">
        <f>SUM('[1]8.1.1. sz. mell '!C127+'[1]8.1.2. sz. mell  '!C127)</f>
        <v>0</v>
      </c>
      <c r="D127" s="678"/>
    </row>
    <row r="128" spans="1:4" ht="12" customHeight="1" thickBot="1">
      <c r="A128" s="229" t="s">
        <v>82</v>
      </c>
      <c r="B128" s="585" t="s">
        <v>237</v>
      </c>
      <c r="C128" s="478">
        <f>SUM('[1]8.1.1. sz. mell '!C128+'[1]8.1.2. sz. mell  '!C128)</f>
        <v>0</v>
      </c>
      <c r="D128" s="678"/>
    </row>
    <row r="129" spans="1:10" ht="12" customHeight="1" thickBot="1">
      <c r="A129" s="44" t="s">
        <v>98</v>
      </c>
      <c r="B129" s="238" t="s">
        <v>238</v>
      </c>
      <c r="C129" s="486">
        <f>+C130+C131+C132+C133</f>
        <v>0</v>
      </c>
      <c r="D129" s="678"/>
    </row>
    <row r="130" spans="1:10" ht="12" customHeight="1">
      <c r="A130" s="212" t="s">
        <v>100</v>
      </c>
      <c r="B130" s="708" t="s">
        <v>239</v>
      </c>
      <c r="C130" s="478">
        <f>SUM('[1]8.1.1. sz. mell '!C130+'[1]8.1.2. sz. mell  '!C130)</f>
        <v>0</v>
      </c>
      <c r="D130" s="678"/>
    </row>
    <row r="131" spans="1:10" ht="12" customHeight="1">
      <c r="A131" s="212" t="s">
        <v>102</v>
      </c>
      <c r="B131" s="708" t="s">
        <v>240</v>
      </c>
      <c r="C131" s="478">
        <f>SUM('[1]8.1.1. sz. mell '!C131+'[1]8.1.2. sz. mell  '!C131)</f>
        <v>0</v>
      </c>
      <c r="D131" s="678"/>
    </row>
    <row r="132" spans="1:10" ht="12" customHeight="1">
      <c r="A132" s="212" t="s">
        <v>104</v>
      </c>
      <c r="B132" s="708" t="s">
        <v>241</v>
      </c>
      <c r="C132" s="478">
        <f>SUM('[1]8.1.1. sz. mell '!C132+'[1]8.1.2. sz. mell  '!C132)</f>
        <v>0</v>
      </c>
      <c r="D132" s="678"/>
    </row>
    <row r="133" spans="1:10" s="227" customFormat="1" ht="12" customHeight="1" thickBot="1">
      <c r="A133" s="229" t="s">
        <v>106</v>
      </c>
      <c r="B133" s="585" t="s">
        <v>242</v>
      </c>
      <c r="C133" s="483">
        <f>SUM('[1]8.1.1. sz. mell '!C133+'[1]8.1.2. sz. mell  '!C133)</f>
        <v>0</v>
      </c>
      <c r="D133" s="688"/>
    </row>
    <row r="134" spans="1:10" ht="12" customHeight="1" thickBot="1">
      <c r="A134" s="44" t="s">
        <v>243</v>
      </c>
      <c r="B134" s="238" t="s">
        <v>244</v>
      </c>
      <c r="C134" s="467">
        <f>+C135+C136+C137+C138</f>
        <v>2512</v>
      </c>
      <c r="D134" s="707">
        <f>SUM('8.1.1. sz. mell '!D134)</f>
        <v>2512</v>
      </c>
      <c r="J134" s="231"/>
    </row>
    <row r="135" spans="1:10">
      <c r="A135" s="212" t="s">
        <v>112</v>
      </c>
      <c r="B135" s="708" t="s">
        <v>245</v>
      </c>
      <c r="C135" s="479">
        <f>SUM('[1]8.1.1. sz. mell '!C135+'[1]8.1.2. sz. mell  '!C135)</f>
        <v>0</v>
      </c>
      <c r="D135" s="681"/>
    </row>
    <row r="136" spans="1:10" ht="12" customHeight="1">
      <c r="A136" s="212" t="s">
        <v>114</v>
      </c>
      <c r="B136" s="708" t="s">
        <v>246</v>
      </c>
      <c r="C136" s="678">
        <f>SUM('8.1.1. sz. mell '!C136)</f>
        <v>2512</v>
      </c>
      <c r="D136" s="678">
        <f>SUM('8.1.1. sz. mell '!D136)</f>
        <v>2512</v>
      </c>
    </row>
    <row r="137" spans="1:10" s="227" customFormat="1" ht="12" customHeight="1">
      <c r="A137" s="212" t="s">
        <v>116</v>
      </c>
      <c r="B137" s="708" t="s">
        <v>247</v>
      </c>
      <c r="C137" s="478">
        <f>SUM('[1]8.1.1. sz. mell '!C137+'[1]8.1.2. sz. mell  '!C137)</f>
        <v>0</v>
      </c>
      <c r="D137" s="678"/>
    </row>
    <row r="138" spans="1:10" s="227" customFormat="1" ht="12" customHeight="1" thickBot="1">
      <c r="A138" s="229" t="s">
        <v>118</v>
      </c>
      <c r="B138" s="585" t="s">
        <v>248</v>
      </c>
      <c r="C138" s="483">
        <f>SUM('[1]8.1.1. sz. mell '!C138+'[1]8.1.2. sz. mell  '!C138)</f>
        <v>0</v>
      </c>
      <c r="D138" s="688"/>
    </row>
    <row r="139" spans="1:10" s="227" customFormat="1" ht="12" customHeight="1" thickBot="1">
      <c r="A139" s="44" t="s">
        <v>120</v>
      </c>
      <c r="B139" s="238" t="s">
        <v>249</v>
      </c>
      <c r="C139" s="673"/>
      <c r="D139" s="707"/>
    </row>
    <row r="140" spans="1:10" s="227" customFormat="1" ht="12" customHeight="1">
      <c r="A140" s="212" t="s">
        <v>122</v>
      </c>
      <c r="B140" s="708" t="s">
        <v>250</v>
      </c>
      <c r="C140" s="479">
        <f>SUM('[1]8.1.1. sz. mell '!C140+'[1]8.1.2. sz. mell  '!C140)</f>
        <v>0</v>
      </c>
      <c r="D140" s="681"/>
    </row>
    <row r="141" spans="1:10" s="227" customFormat="1" ht="12" customHeight="1">
      <c r="A141" s="212" t="s">
        <v>124</v>
      </c>
      <c r="B141" s="708" t="s">
        <v>251</v>
      </c>
      <c r="C141" s="478">
        <f>SUM('[1]8.1.1. sz. mell '!C141+'[1]8.1.2. sz. mell  '!C141)</f>
        <v>0</v>
      </c>
      <c r="D141" s="678"/>
    </row>
    <row r="142" spans="1:10" s="227" customFormat="1" ht="12" customHeight="1" thickBot="1">
      <c r="A142" s="229" t="s">
        <v>126</v>
      </c>
      <c r="B142" s="585" t="s">
        <v>252</v>
      </c>
      <c r="C142" s="478">
        <f>SUM('[1]8.1.1. sz. mell '!C142+'[1]8.1.2. sz. mell  '!C142)</f>
        <v>0</v>
      </c>
      <c r="D142" s="678"/>
    </row>
    <row r="143" spans="1:10" s="233" customFormat="1" ht="12.75" customHeight="1" thickBot="1">
      <c r="A143" s="232" t="s">
        <v>130</v>
      </c>
      <c r="B143" s="17" t="s">
        <v>385</v>
      </c>
      <c r="C143" s="710">
        <f>SUM('[1]8.1.1. sz. mell '!C143)</f>
        <v>0</v>
      </c>
      <c r="D143" s="688"/>
    </row>
    <row r="144" spans="1:10" ht="12" customHeight="1" thickBot="1">
      <c r="A144" s="44" t="s">
        <v>255</v>
      </c>
      <c r="B144" s="238" t="s">
        <v>254</v>
      </c>
      <c r="C144" s="659">
        <f>+C125+C129+C134+C139</f>
        <v>2512</v>
      </c>
      <c r="D144" s="707">
        <f>SUM('8.1.1. sz. mell '!D144)</f>
        <v>2512</v>
      </c>
    </row>
    <row r="145" spans="1:4" ht="15" customHeight="1" thickBot="1">
      <c r="A145" s="234" t="s">
        <v>275</v>
      </c>
      <c r="B145" s="71" t="s">
        <v>256</v>
      </c>
      <c r="C145" s="682">
        <f>+C124+C144</f>
        <v>153018</v>
      </c>
      <c r="D145" s="711">
        <f>+D124+D144</f>
        <v>180688</v>
      </c>
    </row>
    <row r="146" spans="1:4" ht="13.5" thickBot="1">
      <c r="C146" s="690"/>
      <c r="D146" s="712"/>
    </row>
    <row r="147" spans="1:4" ht="15" customHeight="1" thickBot="1">
      <c r="A147" s="235" t="s">
        <v>386</v>
      </c>
      <c r="B147" s="236"/>
      <c r="C147" s="639">
        <f>SUM('[1]8.1.1. sz. mell '!C147+'[1]8.1.2. sz. mell  '!C147)</f>
        <v>5</v>
      </c>
      <c r="D147" s="713">
        <f>SUM('8.1.1. sz. mell '!D147)</f>
        <v>5</v>
      </c>
    </row>
    <row r="148" spans="1:4" ht="14.25" customHeight="1" thickBot="1">
      <c r="A148" s="235" t="s">
        <v>387</v>
      </c>
      <c r="B148" s="236"/>
      <c r="C148" s="639">
        <v>8</v>
      </c>
      <c r="D148" s="713">
        <v>10</v>
      </c>
    </row>
    <row r="149" spans="1:4">
      <c r="D149" s="691"/>
    </row>
    <row r="150" spans="1:4">
      <c r="D150" s="691"/>
    </row>
  </sheetData>
  <sheetProtection selectLockedCells="1" selectUnlockedCells="1"/>
  <mergeCells count="4">
    <mergeCell ref="A7:D7"/>
    <mergeCell ref="C4:D4"/>
    <mergeCell ref="C3:D3"/>
    <mergeCell ref="C2:D2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48"/>
  <sheetViews>
    <sheetView view="pageLayout" topLeftCell="B1" zoomScaleSheetLayoutView="85" workbookViewId="0">
      <selection activeCell="F3" sqref="F3"/>
    </sheetView>
  </sheetViews>
  <sheetFormatPr defaultRowHeight="12.75"/>
  <cols>
    <col min="1" max="1" width="19.5" style="193" customWidth="1"/>
    <col min="2" max="2" width="72" style="194" customWidth="1"/>
    <col min="3" max="3" width="18" style="195" customWidth="1"/>
    <col min="4" max="4" width="14.33203125" style="196" customWidth="1"/>
    <col min="5" max="16384" width="9.33203125" style="196"/>
  </cols>
  <sheetData>
    <row r="1" spans="1:4" s="198" customFormat="1" ht="16.5" customHeight="1" thickBot="1">
      <c r="A1" s="197"/>
      <c r="B1" s="852" t="s">
        <v>561</v>
      </c>
      <c r="C1" s="853"/>
    </row>
    <row r="2" spans="1:4" s="201" customFormat="1" ht="21" customHeight="1" thickBot="1">
      <c r="A2" s="199" t="s">
        <v>265</v>
      </c>
      <c r="B2" s="200" t="s">
        <v>376</v>
      </c>
      <c r="C2" s="850" t="s">
        <v>377</v>
      </c>
      <c r="D2" s="851"/>
    </row>
    <row r="3" spans="1:4" s="201" customFormat="1" ht="16.5" thickBot="1">
      <c r="A3" s="202" t="s">
        <v>378</v>
      </c>
      <c r="B3" s="203" t="s">
        <v>388</v>
      </c>
      <c r="C3" s="850">
        <v>2</v>
      </c>
      <c r="D3" s="851"/>
    </row>
    <row r="4" spans="1:4" s="205" customFormat="1" ht="15.95" customHeight="1" thickBot="1">
      <c r="A4" s="204"/>
      <c r="B4" s="204"/>
      <c r="C4" s="848" t="s">
        <v>350</v>
      </c>
      <c r="D4" s="849"/>
    </row>
    <row r="5" spans="1:4" ht="26.25" thickBot="1">
      <c r="A5" s="206" t="s">
        <v>380</v>
      </c>
      <c r="B5" s="237" t="s">
        <v>381</v>
      </c>
      <c r="C5" s="686" t="s">
        <v>382</v>
      </c>
      <c r="D5" s="687" t="s">
        <v>521</v>
      </c>
    </row>
    <row r="6" spans="1:4" s="211" customFormat="1" ht="12.95" customHeight="1" thickBot="1">
      <c r="A6" s="641" t="s">
        <v>20</v>
      </c>
      <c r="B6" s="642" t="s">
        <v>21</v>
      </c>
      <c r="C6" s="643" t="s">
        <v>22</v>
      </c>
      <c r="D6" s="685" t="s">
        <v>232</v>
      </c>
    </row>
    <row r="7" spans="1:4" s="211" customFormat="1" ht="15.95" customHeight="1" thickBot="1">
      <c r="A7" s="854" t="s">
        <v>263</v>
      </c>
      <c r="B7" s="855"/>
      <c r="C7" s="855"/>
      <c r="D7" s="684"/>
    </row>
    <row r="8" spans="1:4" s="211" customFormat="1" ht="12" customHeight="1" thickBot="1">
      <c r="A8" s="242" t="s">
        <v>20</v>
      </c>
      <c r="B8" s="603" t="s">
        <v>23</v>
      </c>
      <c r="C8" s="656">
        <f>+C9+C10+C11+C12+C13+C14</f>
        <v>50150</v>
      </c>
      <c r="D8" s="467">
        <f>+D9+D10+D11+D12+D13+D14</f>
        <v>44683</v>
      </c>
    </row>
    <row r="9" spans="1:4" s="213" customFormat="1" ht="12" customHeight="1">
      <c r="A9" s="212" t="s">
        <v>24</v>
      </c>
      <c r="B9" s="21" t="s">
        <v>25</v>
      </c>
      <c r="C9" s="675">
        <v>23213</v>
      </c>
      <c r="D9" s="704">
        <f>SUM('1.1.sz.mell.'!D7)</f>
        <v>27371</v>
      </c>
    </row>
    <row r="10" spans="1:4" s="215" customFormat="1" ht="12" customHeight="1">
      <c r="A10" s="214" t="s">
        <v>26</v>
      </c>
      <c r="B10" s="24" t="s">
        <v>27</v>
      </c>
      <c r="C10" s="458"/>
      <c r="D10" s="683"/>
    </row>
    <row r="11" spans="1:4" s="215" customFormat="1" ht="12" customHeight="1">
      <c r="A11" s="214" t="s">
        <v>28</v>
      </c>
      <c r="B11" s="24" t="s">
        <v>29</v>
      </c>
      <c r="C11" s="458">
        <v>25139</v>
      </c>
      <c r="D11" s="683">
        <v>14906</v>
      </c>
    </row>
    <row r="12" spans="1:4" s="215" customFormat="1" ht="12" customHeight="1">
      <c r="A12" s="214" t="s">
        <v>30</v>
      </c>
      <c r="B12" s="24" t="s">
        <v>31</v>
      </c>
      <c r="C12" s="458">
        <v>1798</v>
      </c>
      <c r="D12" s="683">
        <f>SUM('1.1.sz.mell.'!D10)</f>
        <v>1799</v>
      </c>
    </row>
    <row r="13" spans="1:4" s="215" customFormat="1" ht="12" customHeight="1">
      <c r="A13" s="214" t="s">
        <v>32</v>
      </c>
      <c r="B13" s="24" t="s">
        <v>33</v>
      </c>
      <c r="C13" s="677"/>
      <c r="D13" s="683">
        <f>SUM('1.1.sz.mell.'!D11)</f>
        <v>607</v>
      </c>
    </row>
    <row r="14" spans="1:4" s="213" customFormat="1" ht="12" customHeight="1" thickBot="1">
      <c r="A14" s="216" t="s">
        <v>34</v>
      </c>
      <c r="B14" s="27" t="s">
        <v>35</v>
      </c>
      <c r="C14" s="557"/>
      <c r="D14" s="669"/>
    </row>
    <row r="15" spans="1:4" s="213" customFormat="1" ht="12" customHeight="1" thickBot="1">
      <c r="A15" s="44" t="s">
        <v>21</v>
      </c>
      <c r="B15" s="28" t="s">
        <v>36</v>
      </c>
      <c r="C15" s="240">
        <f>+C16+C17+C18+C19+C20</f>
        <v>16945</v>
      </c>
      <c r="D15" s="467">
        <f>+D16+D17+D18+D19+D20</f>
        <v>20500</v>
      </c>
    </row>
    <row r="16" spans="1:4" s="213" customFormat="1" ht="12" customHeight="1">
      <c r="A16" s="212" t="s">
        <v>37</v>
      </c>
      <c r="B16" s="21" t="s">
        <v>38</v>
      </c>
      <c r="C16" s="455"/>
      <c r="D16" s="668"/>
    </row>
    <row r="17" spans="1:4" s="213" customFormat="1" ht="12" customHeight="1">
      <c r="A17" s="214" t="s">
        <v>39</v>
      </c>
      <c r="B17" s="24" t="s">
        <v>40</v>
      </c>
      <c r="C17" s="458"/>
      <c r="D17" s="670"/>
    </row>
    <row r="18" spans="1:4" s="213" customFormat="1" ht="12" customHeight="1">
      <c r="A18" s="214" t="s">
        <v>41</v>
      </c>
      <c r="B18" s="24" t="s">
        <v>42</v>
      </c>
      <c r="C18" s="458"/>
      <c r="D18" s="670"/>
    </row>
    <row r="19" spans="1:4" s="213" customFormat="1" ht="12" customHeight="1">
      <c r="A19" s="214" t="s">
        <v>43</v>
      </c>
      <c r="B19" s="24" t="s">
        <v>44</v>
      </c>
      <c r="C19" s="458"/>
      <c r="D19" s="670"/>
    </row>
    <row r="20" spans="1:4" s="213" customFormat="1" ht="12" customHeight="1">
      <c r="A20" s="214" t="s">
        <v>45</v>
      </c>
      <c r="B20" s="24" t="s">
        <v>46</v>
      </c>
      <c r="C20" s="678">
        <f>SUM('1.1.sz.mell.'!C18)</f>
        <v>16945</v>
      </c>
      <c r="D20" s="678">
        <f>SUM('1.1.sz.mell.'!D18)</f>
        <v>20500</v>
      </c>
    </row>
    <row r="21" spans="1:4" s="215" customFormat="1" ht="12" customHeight="1" thickBot="1">
      <c r="A21" s="216" t="s">
        <v>47</v>
      </c>
      <c r="B21" s="27" t="s">
        <v>48</v>
      </c>
      <c r="C21" s="456"/>
      <c r="D21" s="665"/>
    </row>
    <row r="22" spans="1:4" s="215" customFormat="1" ht="12" customHeight="1" thickBot="1">
      <c r="A22" s="44" t="s">
        <v>22</v>
      </c>
      <c r="B22" s="17" t="s">
        <v>49</v>
      </c>
      <c r="C22" s="240">
        <f>+C23+C24+C25+C26+C27</f>
        <v>0</v>
      </c>
      <c r="D22" s="803">
        <f>SUM(D23:D28)</f>
        <v>19994</v>
      </c>
    </row>
    <row r="23" spans="1:4" s="215" customFormat="1" ht="12" customHeight="1">
      <c r="A23" s="212" t="s">
        <v>50</v>
      </c>
      <c r="B23" s="21" t="s">
        <v>51</v>
      </c>
      <c r="C23" s="455"/>
      <c r="D23" s="681">
        <f>('8.1. sz. mell'!D23)</f>
        <v>19994</v>
      </c>
    </row>
    <row r="24" spans="1:4" s="213" customFormat="1" ht="12" customHeight="1">
      <c r="A24" s="214" t="s">
        <v>52</v>
      </c>
      <c r="B24" s="24" t="s">
        <v>53</v>
      </c>
      <c r="C24" s="458"/>
      <c r="D24" s="670"/>
    </row>
    <row r="25" spans="1:4" s="215" customFormat="1" ht="12" customHeight="1">
      <c r="A25" s="214" t="s">
        <v>54</v>
      </c>
      <c r="B25" s="24" t="s">
        <v>55</v>
      </c>
      <c r="C25" s="458"/>
      <c r="D25" s="664"/>
    </row>
    <row r="26" spans="1:4" s="215" customFormat="1" ht="12" customHeight="1">
      <c r="A26" s="214" t="s">
        <v>56</v>
      </c>
      <c r="B26" s="24" t="s">
        <v>57</v>
      </c>
      <c r="C26" s="458"/>
      <c r="D26" s="664"/>
    </row>
    <row r="27" spans="1:4" s="215" customFormat="1" ht="12" customHeight="1">
      <c r="A27" s="214" t="s">
        <v>58</v>
      </c>
      <c r="B27" s="24" t="s">
        <v>59</v>
      </c>
      <c r="C27" s="458"/>
      <c r="D27" s="664"/>
    </row>
    <row r="28" spans="1:4" s="215" customFormat="1" ht="12" customHeight="1" thickBot="1">
      <c r="A28" s="216" t="s">
        <v>60</v>
      </c>
      <c r="B28" s="27" t="s">
        <v>61</v>
      </c>
      <c r="C28" s="456"/>
      <c r="D28" s="665"/>
    </row>
    <row r="29" spans="1:4" s="215" customFormat="1" ht="12" customHeight="1" thickBot="1">
      <c r="A29" s="44" t="s">
        <v>62</v>
      </c>
      <c r="B29" s="17" t="s">
        <v>63</v>
      </c>
      <c r="C29" s="240">
        <f>+C30+C33+C34+C35</f>
        <v>37505</v>
      </c>
      <c r="D29" s="757">
        <f>+D30+D33+D34+D35</f>
        <v>37508</v>
      </c>
    </row>
    <row r="30" spans="1:4" s="215" customFormat="1" ht="12" customHeight="1">
      <c r="A30" s="212" t="s">
        <v>64</v>
      </c>
      <c r="B30" s="21" t="s">
        <v>65</v>
      </c>
      <c r="C30" s="457">
        <f>SUM(C31:C32)</f>
        <v>4000</v>
      </c>
      <c r="D30" s="758">
        <f>SUM(D31:D32)</f>
        <v>4000</v>
      </c>
    </row>
    <row r="31" spans="1:4" s="215" customFormat="1" ht="12" customHeight="1">
      <c r="A31" s="214" t="s">
        <v>66</v>
      </c>
      <c r="B31" s="24" t="s">
        <v>67</v>
      </c>
      <c r="C31" s="781">
        <f>SUM('1.1.sz.mell.'!C29)</f>
        <v>4000</v>
      </c>
      <c r="D31" s="678">
        <f>SUM('1.1.sz.mell.'!D29)</f>
        <v>4000</v>
      </c>
    </row>
    <row r="32" spans="1:4" s="215" customFormat="1" ht="12" customHeight="1">
      <c r="A32" s="214" t="s">
        <v>68</v>
      </c>
      <c r="B32" s="24" t="s">
        <v>69</v>
      </c>
      <c r="C32" s="458"/>
      <c r="D32" s="664"/>
    </row>
    <row r="33" spans="1:4" s="215" customFormat="1" ht="12" customHeight="1">
      <c r="A33" s="214" t="s">
        <v>70</v>
      </c>
      <c r="B33" s="24" t="s">
        <v>71</v>
      </c>
      <c r="C33" s="678">
        <f>SUM('1.1.sz.mell.'!C31)</f>
        <v>33000</v>
      </c>
      <c r="D33" s="678">
        <f>SUM('1.1.sz.mell.'!D31)</f>
        <v>33000</v>
      </c>
    </row>
    <row r="34" spans="1:4" s="215" customFormat="1" ht="12" customHeight="1">
      <c r="A34" s="214" t="s">
        <v>72</v>
      </c>
      <c r="B34" s="24" t="s">
        <v>73</v>
      </c>
      <c r="C34" s="458"/>
      <c r="D34" s="664"/>
    </row>
    <row r="35" spans="1:4" s="215" customFormat="1" ht="12" customHeight="1" thickBot="1">
      <c r="A35" s="216" t="s">
        <v>74</v>
      </c>
      <c r="B35" s="27" t="s">
        <v>75</v>
      </c>
      <c r="C35" s="678">
        <f>SUM('1.1.sz.mell.'!C33)</f>
        <v>505</v>
      </c>
      <c r="D35" s="688">
        <f>SUM('1.1.sz.mell.'!D33)</f>
        <v>508</v>
      </c>
    </row>
    <row r="36" spans="1:4" s="215" customFormat="1" ht="12" customHeight="1" thickBot="1">
      <c r="A36" s="44" t="s">
        <v>76</v>
      </c>
      <c r="B36" s="17" t="s">
        <v>77</v>
      </c>
      <c r="C36" s="240">
        <f>SUM(C37:C46)</f>
        <v>11818</v>
      </c>
      <c r="D36" s="467">
        <f>SUM(D37:D46)</f>
        <v>13209</v>
      </c>
    </row>
    <row r="37" spans="1:4" s="215" customFormat="1" ht="12" customHeight="1">
      <c r="A37" s="212" t="s">
        <v>78</v>
      </c>
      <c r="B37" s="21" t="s">
        <v>79</v>
      </c>
      <c r="C37" s="678">
        <f>SUM('1.1.sz.mell.'!C35)</f>
        <v>100</v>
      </c>
      <c r="D37" s="681">
        <f>SUM('1.1.sz.mell.'!D35)</f>
        <v>123</v>
      </c>
    </row>
    <row r="38" spans="1:4" s="215" customFormat="1" ht="12" customHeight="1">
      <c r="A38" s="214" t="s">
        <v>80</v>
      </c>
      <c r="B38" s="24" t="s">
        <v>81</v>
      </c>
      <c r="C38" s="678">
        <f>SUM('1.1.sz.mell.'!C36)</f>
        <v>3080</v>
      </c>
      <c r="D38" s="678">
        <f>SUM('1.1.sz.mell.'!D36)</f>
        <v>2850</v>
      </c>
    </row>
    <row r="39" spans="1:4" s="215" customFormat="1" ht="12" customHeight="1">
      <c r="A39" s="214" t="s">
        <v>82</v>
      </c>
      <c r="B39" s="24" t="s">
        <v>83</v>
      </c>
      <c r="C39" s="678">
        <f>SUM('1.1.sz.mell.'!C37)</f>
        <v>275</v>
      </c>
      <c r="D39" s="678">
        <f>SUM('1.1.sz.mell.'!D37)</f>
        <v>425</v>
      </c>
    </row>
    <row r="40" spans="1:4" s="215" customFormat="1" ht="12" customHeight="1">
      <c r="A40" s="214" t="s">
        <v>84</v>
      </c>
      <c r="B40" s="24" t="s">
        <v>85</v>
      </c>
      <c r="C40" s="678">
        <f>SUM('1.1.sz.mell.'!C38)</f>
        <v>24</v>
      </c>
      <c r="D40" s="678">
        <f>SUM('1.1.sz.mell.'!D38)</f>
        <v>24</v>
      </c>
    </row>
    <row r="41" spans="1:4" s="215" customFormat="1" ht="12" customHeight="1">
      <c r="A41" s="214" t="s">
        <v>86</v>
      </c>
      <c r="B41" s="24" t="s">
        <v>87</v>
      </c>
      <c r="C41" s="678">
        <f>SUM('1.1.sz.mell.'!C39)</f>
        <v>6620</v>
      </c>
      <c r="D41" s="678">
        <f>SUM('1.1.sz.mell.'!D39)</f>
        <v>6620</v>
      </c>
    </row>
    <row r="42" spans="1:4" s="215" customFormat="1" ht="12" customHeight="1">
      <c r="A42" s="214" t="s">
        <v>88</v>
      </c>
      <c r="B42" s="24" t="s">
        <v>89</v>
      </c>
      <c r="C42" s="678">
        <f>SUM('1.1.sz.mell.'!C40)</f>
        <v>1699</v>
      </c>
      <c r="D42" s="678">
        <f>SUM('1.1.sz.mell.'!D40)</f>
        <v>2369</v>
      </c>
    </row>
    <row r="43" spans="1:4" s="215" customFormat="1" ht="12" customHeight="1">
      <c r="A43" s="214" t="s">
        <v>90</v>
      </c>
      <c r="B43" s="24" t="s">
        <v>91</v>
      </c>
      <c r="C43" s="458"/>
      <c r="D43" s="678">
        <f>SUM('1.1.sz.mell.'!D41)</f>
        <v>712</v>
      </c>
    </row>
    <row r="44" spans="1:4" s="215" customFormat="1" ht="12" customHeight="1">
      <c r="A44" s="214" t="s">
        <v>92</v>
      </c>
      <c r="B44" s="24" t="s">
        <v>93</v>
      </c>
      <c r="C44" s="458"/>
      <c r="D44" s="678">
        <f>('1.1.sz.mell.'!D42)</f>
        <v>6</v>
      </c>
    </row>
    <row r="45" spans="1:4" s="215" customFormat="1" ht="12" customHeight="1">
      <c r="A45" s="214" t="s">
        <v>94</v>
      </c>
      <c r="B45" s="24" t="s">
        <v>95</v>
      </c>
      <c r="C45" s="458"/>
      <c r="D45" s="678"/>
    </row>
    <row r="46" spans="1:4" s="215" customFormat="1" ht="12" customHeight="1" thickBot="1">
      <c r="A46" s="216" t="s">
        <v>96</v>
      </c>
      <c r="B46" s="27" t="s">
        <v>97</v>
      </c>
      <c r="C46" s="678">
        <f>SUM('1.1.sz.mell.'!C44)</f>
        <v>20</v>
      </c>
      <c r="D46" s="688">
        <f>SUM('1.1.sz.mell.'!D44)</f>
        <v>80</v>
      </c>
    </row>
    <row r="47" spans="1:4" s="215" customFormat="1" ht="12" customHeight="1" thickBot="1">
      <c r="A47" s="44" t="s">
        <v>98</v>
      </c>
      <c r="B47" s="17" t="s">
        <v>99</v>
      </c>
      <c r="C47" s="240">
        <f>SUM(C48:C52)</f>
        <v>0</v>
      </c>
      <c r="D47" s="803">
        <f>SUM(D48:D52)</f>
        <v>2425</v>
      </c>
    </row>
    <row r="48" spans="1:4" s="215" customFormat="1" ht="12" customHeight="1">
      <c r="A48" s="212" t="s">
        <v>100</v>
      </c>
      <c r="B48" s="21" t="s">
        <v>101</v>
      </c>
      <c r="C48" s="455"/>
      <c r="D48" s="667"/>
    </row>
    <row r="49" spans="1:4" s="215" customFormat="1" ht="12" customHeight="1">
      <c r="A49" s="214" t="s">
        <v>102</v>
      </c>
      <c r="B49" s="24" t="s">
        <v>103</v>
      </c>
      <c r="C49" s="458"/>
      <c r="D49" s="678">
        <f>('8.1. sz. mell'!D49)</f>
        <v>2425</v>
      </c>
    </row>
    <row r="50" spans="1:4" s="215" customFormat="1" ht="12" customHeight="1">
      <c r="A50" s="214" t="s">
        <v>104</v>
      </c>
      <c r="B50" s="24" t="s">
        <v>105</v>
      </c>
      <c r="C50" s="458"/>
      <c r="D50" s="664"/>
    </row>
    <row r="51" spans="1:4" s="215" customFormat="1" ht="12" customHeight="1">
      <c r="A51" s="214" t="s">
        <v>106</v>
      </c>
      <c r="B51" s="24" t="s">
        <v>107</v>
      </c>
      <c r="C51" s="458"/>
      <c r="D51" s="664"/>
    </row>
    <row r="52" spans="1:4" s="215" customFormat="1" ht="12" customHeight="1" thickBot="1">
      <c r="A52" s="216" t="s">
        <v>108</v>
      </c>
      <c r="B52" s="27" t="s">
        <v>109</v>
      </c>
      <c r="C52" s="456"/>
      <c r="D52" s="665"/>
    </row>
    <row r="53" spans="1:4" s="215" customFormat="1" ht="12" customHeight="1" thickBot="1">
      <c r="A53" s="44" t="s">
        <v>110</v>
      </c>
      <c r="B53" s="17" t="s">
        <v>111</v>
      </c>
      <c r="C53" s="240">
        <f>SUM(C54:C56)</f>
        <v>0</v>
      </c>
      <c r="D53" s="467">
        <f>SUM(D54:D56)</f>
        <v>490</v>
      </c>
    </row>
    <row r="54" spans="1:4" s="215" customFormat="1" ht="12" customHeight="1">
      <c r="A54" s="212" t="s">
        <v>112</v>
      </c>
      <c r="B54" s="21" t="s">
        <v>113</v>
      </c>
      <c r="C54" s="455"/>
      <c r="D54" s="667"/>
    </row>
    <row r="55" spans="1:4" s="215" customFormat="1" ht="12" customHeight="1">
      <c r="A55" s="214" t="s">
        <v>114</v>
      </c>
      <c r="B55" s="24" t="s">
        <v>115</v>
      </c>
      <c r="C55" s="458"/>
      <c r="D55" s="664"/>
    </row>
    <row r="56" spans="1:4" s="215" customFormat="1" ht="12" customHeight="1">
      <c r="A56" s="214" t="s">
        <v>116</v>
      </c>
      <c r="B56" s="24" t="s">
        <v>117</v>
      </c>
      <c r="C56" s="458"/>
      <c r="D56" s="678">
        <f>SUM('1.1.sz.mell.'!D54)</f>
        <v>490</v>
      </c>
    </row>
    <row r="57" spans="1:4" s="215" customFormat="1" ht="12" customHeight="1" thickBot="1">
      <c r="A57" s="216" t="s">
        <v>118</v>
      </c>
      <c r="B57" s="27" t="s">
        <v>119</v>
      </c>
      <c r="C57" s="456"/>
      <c r="D57" s="665"/>
    </row>
    <row r="58" spans="1:4" s="215" customFormat="1" ht="12" customHeight="1" thickBot="1">
      <c r="A58" s="44" t="s">
        <v>120</v>
      </c>
      <c r="B58" s="28" t="s">
        <v>121</v>
      </c>
      <c r="C58" s="240">
        <f>SUM(C59:C61)</f>
        <v>0</v>
      </c>
      <c r="D58" s="467">
        <f>SUM(D59:D61)</f>
        <v>3477</v>
      </c>
    </row>
    <row r="59" spans="1:4" s="215" customFormat="1" ht="12" customHeight="1">
      <c r="A59" s="212" t="s">
        <v>122</v>
      </c>
      <c r="B59" s="21" t="s">
        <v>123</v>
      </c>
      <c r="C59" s="458"/>
      <c r="D59" s="667"/>
    </row>
    <row r="60" spans="1:4" s="215" customFormat="1" ht="12" customHeight="1">
      <c r="A60" s="214" t="s">
        <v>124</v>
      </c>
      <c r="B60" s="24" t="s">
        <v>125</v>
      </c>
      <c r="C60" s="458"/>
      <c r="D60" s="664"/>
    </row>
    <row r="61" spans="1:4" s="215" customFormat="1" ht="12" customHeight="1">
      <c r="A61" s="214" t="s">
        <v>126</v>
      </c>
      <c r="B61" s="24" t="s">
        <v>127</v>
      </c>
      <c r="C61" s="458"/>
      <c r="D61" s="678">
        <f>SUM('1.1.sz.mell.'!D59)</f>
        <v>3477</v>
      </c>
    </row>
    <row r="62" spans="1:4" s="215" customFormat="1" ht="12" customHeight="1" thickBot="1">
      <c r="A62" s="216" t="s">
        <v>128</v>
      </c>
      <c r="B62" s="27" t="s">
        <v>129</v>
      </c>
      <c r="C62" s="458"/>
      <c r="D62" s="665"/>
    </row>
    <row r="63" spans="1:4" s="215" customFormat="1" ht="12" customHeight="1" thickBot="1">
      <c r="A63" s="44" t="s">
        <v>130</v>
      </c>
      <c r="B63" s="17" t="s">
        <v>131</v>
      </c>
      <c r="C63" s="240">
        <f>+C8+C15+C22+C29+C36+C47+C53+C58</f>
        <v>116418</v>
      </c>
      <c r="D63" s="467">
        <f>+D8+D15+D22+D29+D36+D47+D53+D58</f>
        <v>142286</v>
      </c>
    </row>
    <row r="64" spans="1:4" s="215" customFormat="1" ht="12" customHeight="1" thickBot="1">
      <c r="A64" s="217" t="s">
        <v>383</v>
      </c>
      <c r="B64" s="28" t="s">
        <v>133</v>
      </c>
      <c r="C64" s="240">
        <f>SUM(C65:C67)</f>
        <v>0</v>
      </c>
      <c r="D64" s="667"/>
    </row>
    <row r="65" spans="1:4" s="215" customFormat="1" ht="12" customHeight="1">
      <c r="A65" s="212" t="s">
        <v>134</v>
      </c>
      <c r="B65" s="21" t="s">
        <v>135</v>
      </c>
      <c r="C65" s="458"/>
      <c r="D65" s="664"/>
    </row>
    <row r="66" spans="1:4" s="215" customFormat="1" ht="12" customHeight="1">
      <c r="A66" s="214" t="s">
        <v>136</v>
      </c>
      <c r="B66" s="24" t="s">
        <v>137</v>
      </c>
      <c r="C66" s="458"/>
      <c r="D66" s="664"/>
    </row>
    <row r="67" spans="1:4" s="215" customFormat="1" ht="12" customHeight="1" thickBot="1">
      <c r="A67" s="216" t="s">
        <v>138</v>
      </c>
      <c r="B67" s="31" t="s">
        <v>139</v>
      </c>
      <c r="C67" s="458"/>
      <c r="D67" s="665"/>
    </row>
    <row r="68" spans="1:4" s="215" customFormat="1" ht="12" customHeight="1" thickBot="1">
      <c r="A68" s="217" t="s">
        <v>140</v>
      </c>
      <c r="B68" s="28" t="s">
        <v>141</v>
      </c>
      <c r="C68" s="240">
        <f>SUM(C69:C72)</f>
        <v>0</v>
      </c>
      <c r="D68" s="666"/>
    </row>
    <row r="69" spans="1:4" s="215" customFormat="1" ht="12" customHeight="1">
      <c r="A69" s="212" t="s">
        <v>142</v>
      </c>
      <c r="B69" s="21" t="s">
        <v>143</v>
      </c>
      <c r="C69" s="458"/>
      <c r="D69" s="667"/>
    </row>
    <row r="70" spans="1:4" s="215" customFormat="1" ht="12" customHeight="1">
      <c r="A70" s="214" t="s">
        <v>144</v>
      </c>
      <c r="B70" s="24" t="s">
        <v>145</v>
      </c>
      <c r="C70" s="458"/>
      <c r="D70" s="664"/>
    </row>
    <row r="71" spans="1:4" s="215" customFormat="1" ht="12" customHeight="1">
      <c r="A71" s="214" t="s">
        <v>146</v>
      </c>
      <c r="B71" s="24" t="s">
        <v>147</v>
      </c>
      <c r="C71" s="458"/>
      <c r="D71" s="664"/>
    </row>
    <row r="72" spans="1:4" s="215" customFormat="1" ht="12" customHeight="1" thickBot="1">
      <c r="A72" s="216" t="s">
        <v>148</v>
      </c>
      <c r="B72" s="27" t="s">
        <v>149</v>
      </c>
      <c r="C72" s="458"/>
      <c r="D72" s="665"/>
    </row>
    <row r="73" spans="1:4" s="215" customFormat="1" ht="12" customHeight="1" thickBot="1">
      <c r="A73" s="217" t="s">
        <v>150</v>
      </c>
      <c r="B73" s="28" t="s">
        <v>151</v>
      </c>
      <c r="C73" s="240">
        <f>SUM(C74:C75)</f>
        <v>36600</v>
      </c>
      <c r="D73" s="467">
        <f>SUM(D74:D75)</f>
        <v>43031</v>
      </c>
    </row>
    <row r="74" spans="1:4" s="215" customFormat="1" ht="12" customHeight="1">
      <c r="A74" s="212" t="s">
        <v>152</v>
      </c>
      <c r="B74" s="21" t="s">
        <v>153</v>
      </c>
      <c r="C74" s="458">
        <f>SUM('1.1.sz.mell.'!C72)</f>
        <v>36600</v>
      </c>
      <c r="D74" s="479">
        <f>SUM('1.1.sz.mell.'!D72)</f>
        <v>43031</v>
      </c>
    </row>
    <row r="75" spans="1:4" s="215" customFormat="1" ht="12" customHeight="1" thickBot="1">
      <c r="A75" s="216" t="s">
        <v>154</v>
      </c>
      <c r="B75" s="27" t="s">
        <v>155</v>
      </c>
      <c r="C75" s="458"/>
      <c r="D75" s="665"/>
    </row>
    <row r="76" spans="1:4" s="213" customFormat="1" ht="12" customHeight="1" thickBot="1">
      <c r="A76" s="217" t="s">
        <v>156</v>
      </c>
      <c r="B76" s="28" t="s">
        <v>157</v>
      </c>
      <c r="C76" s="240">
        <f>SUM(C77:C79)</f>
        <v>0</v>
      </c>
      <c r="D76" s="671"/>
    </row>
    <row r="77" spans="1:4" s="215" customFormat="1" ht="12" customHeight="1">
      <c r="A77" s="212" t="s">
        <v>158</v>
      </c>
      <c r="B77" s="21" t="s">
        <v>159</v>
      </c>
      <c r="C77" s="458"/>
      <c r="D77" s="667"/>
    </row>
    <row r="78" spans="1:4" s="215" customFormat="1" ht="12" customHeight="1">
      <c r="A78" s="214" t="s">
        <v>160</v>
      </c>
      <c r="B78" s="24" t="s">
        <v>161</v>
      </c>
      <c r="C78" s="458"/>
      <c r="D78" s="664"/>
    </row>
    <row r="79" spans="1:4" s="215" customFormat="1" ht="12" customHeight="1" thickBot="1">
      <c r="A79" s="216" t="s">
        <v>162</v>
      </c>
      <c r="B79" s="27" t="s">
        <v>163</v>
      </c>
      <c r="C79" s="458"/>
      <c r="D79" s="665"/>
    </row>
    <row r="80" spans="1:4" s="215" customFormat="1" ht="12" customHeight="1" thickBot="1">
      <c r="A80" s="217" t="s">
        <v>164</v>
      </c>
      <c r="B80" s="28" t="s">
        <v>165</v>
      </c>
      <c r="C80" s="240">
        <f>SUM(C81:C84)</f>
        <v>0</v>
      </c>
      <c r="D80" s="666"/>
    </row>
    <row r="81" spans="1:4" s="215" customFormat="1" ht="12" customHeight="1">
      <c r="A81" s="218" t="s">
        <v>166</v>
      </c>
      <c r="B81" s="21" t="s">
        <v>167</v>
      </c>
      <c r="C81" s="458"/>
      <c r="D81" s="667"/>
    </row>
    <row r="82" spans="1:4" s="215" customFormat="1" ht="12" customHeight="1">
      <c r="A82" s="219" t="s">
        <v>168</v>
      </c>
      <c r="B82" s="24" t="s">
        <v>169</v>
      </c>
      <c r="C82" s="458"/>
      <c r="D82" s="664"/>
    </row>
    <row r="83" spans="1:4" s="215" customFormat="1" ht="12" customHeight="1">
      <c r="A83" s="219" t="s">
        <v>170</v>
      </c>
      <c r="B83" s="24" t="s">
        <v>171</v>
      </c>
      <c r="C83" s="458"/>
      <c r="D83" s="664"/>
    </row>
    <row r="84" spans="1:4" s="213" customFormat="1" ht="12" customHeight="1" thickBot="1">
      <c r="A84" s="220" t="s">
        <v>172</v>
      </c>
      <c r="B84" s="27" t="s">
        <v>173</v>
      </c>
      <c r="C84" s="460"/>
      <c r="D84" s="669"/>
    </row>
    <row r="85" spans="1:4" s="213" customFormat="1" ht="12" customHeight="1" thickBot="1">
      <c r="A85" s="217" t="s">
        <v>174</v>
      </c>
      <c r="B85" s="28" t="s">
        <v>175</v>
      </c>
      <c r="C85" s="459"/>
      <c r="D85" s="671"/>
    </row>
    <row r="86" spans="1:4" s="213" customFormat="1" ht="12" customHeight="1" thickBot="1">
      <c r="A86" s="217" t="s">
        <v>176</v>
      </c>
      <c r="B86" s="35" t="s">
        <v>177</v>
      </c>
      <c r="C86" s="240">
        <f>+C64+C68+C73+C76+C80+C85</f>
        <v>36600</v>
      </c>
      <c r="D86" s="467">
        <f>+D64+D68+D73+D76+D80+D85</f>
        <v>43031</v>
      </c>
    </row>
    <row r="87" spans="1:4" s="213" customFormat="1" ht="12" customHeight="1" thickBot="1">
      <c r="A87" s="221" t="s">
        <v>178</v>
      </c>
      <c r="B87" s="37" t="s">
        <v>384</v>
      </c>
      <c r="C87" s="240">
        <f>+C63+C86</f>
        <v>153018</v>
      </c>
      <c r="D87" s="467">
        <f>+D63+D86</f>
        <v>185317</v>
      </c>
    </row>
    <row r="88" spans="1:4" s="215" customFormat="1" ht="15" customHeight="1">
      <c r="A88" s="222"/>
      <c r="B88" s="223"/>
      <c r="C88" s="239"/>
    </row>
    <row r="89" spans="1:4" ht="13.5" thickBot="1">
      <c r="A89" s="224"/>
      <c r="B89" s="225"/>
      <c r="C89" s="225"/>
    </row>
    <row r="90" spans="1:4" s="211" customFormat="1" ht="16.5" customHeight="1" thickBot="1">
      <c r="A90" s="854" t="s">
        <v>264</v>
      </c>
      <c r="B90" s="856"/>
      <c r="C90" s="856"/>
      <c r="D90" s="857"/>
    </row>
    <row r="91" spans="1:4" s="227" customFormat="1" ht="12" customHeight="1" thickBot="1">
      <c r="A91" s="654" t="s">
        <v>20</v>
      </c>
      <c r="B91" s="655" t="s">
        <v>184</v>
      </c>
      <c r="C91" s="467">
        <f>SUM(C92:C96)</f>
        <v>89852</v>
      </c>
      <c r="D91" s="467">
        <f>SUM(D92:D96)</f>
        <v>102082</v>
      </c>
    </row>
    <row r="92" spans="1:4" ht="12" customHeight="1">
      <c r="A92" s="228" t="s">
        <v>24</v>
      </c>
      <c r="B92" s="48" t="s">
        <v>185</v>
      </c>
      <c r="C92" s="681">
        <f>SUM('1.1.sz.mell.'!C92)</f>
        <v>26092</v>
      </c>
      <c r="D92" s="681">
        <f>SUM('1.1.sz.mell.'!D92)</f>
        <v>27066</v>
      </c>
    </row>
    <row r="93" spans="1:4" ht="12" customHeight="1">
      <c r="A93" s="214" t="s">
        <v>26</v>
      </c>
      <c r="B93" s="49" t="s">
        <v>186</v>
      </c>
      <c r="C93" s="678">
        <f>SUM('1.1.sz.mell.'!C93)</f>
        <v>6947</v>
      </c>
      <c r="D93" s="678">
        <f>SUM('1.1.sz.mell.'!D93)</f>
        <v>5942</v>
      </c>
    </row>
    <row r="94" spans="1:4" ht="12" customHeight="1">
      <c r="A94" s="214" t="s">
        <v>28</v>
      </c>
      <c r="B94" s="49" t="s">
        <v>187</v>
      </c>
      <c r="C94" s="664">
        <f>SUM('1.1.sz.mell.'!C94)-('8.1.2. sz. mell  '!C94)</f>
        <v>43092</v>
      </c>
      <c r="D94" s="678">
        <f>SUM('1.1.sz.mell.'!D94)-('8.1.2. sz. mell  '!D94)</f>
        <v>50721</v>
      </c>
    </row>
    <row r="95" spans="1:4" ht="12" customHeight="1">
      <c r="A95" s="214" t="s">
        <v>30</v>
      </c>
      <c r="B95" s="50" t="s">
        <v>188</v>
      </c>
      <c r="C95" s="678">
        <f>SUM('1.1.sz.mell.'!C95)</f>
        <v>6698</v>
      </c>
      <c r="D95" s="678">
        <f>SUM('1.1.sz.mell.'!D95)</f>
        <v>7532</v>
      </c>
    </row>
    <row r="96" spans="1:4" ht="12" customHeight="1">
      <c r="A96" s="214" t="s">
        <v>189</v>
      </c>
      <c r="B96" s="51" t="s">
        <v>190</v>
      </c>
      <c r="C96" s="678">
        <f>SUM('1.1.sz.mell.'!C96-'8.2. sz. mell'!C39)</f>
        <v>7023</v>
      </c>
      <c r="D96" s="678">
        <f>SUM('1.1.sz.mell.'!D96-'8.2. sz. mell'!D39)</f>
        <v>10821</v>
      </c>
    </row>
    <row r="97" spans="1:4" ht="12" customHeight="1">
      <c r="A97" s="214" t="s">
        <v>34</v>
      </c>
      <c r="B97" s="49" t="s">
        <v>191</v>
      </c>
      <c r="C97" s="679"/>
      <c r="D97" s="664"/>
    </row>
    <row r="98" spans="1:4" ht="12" customHeight="1">
      <c r="A98" s="214" t="s">
        <v>192</v>
      </c>
      <c r="B98" s="52" t="s">
        <v>193</v>
      </c>
      <c r="C98" s="679"/>
      <c r="D98" s="664"/>
    </row>
    <row r="99" spans="1:4" ht="12" customHeight="1">
      <c r="A99" s="214" t="s">
        <v>194</v>
      </c>
      <c r="B99" s="53" t="s">
        <v>195</v>
      </c>
      <c r="C99" s="679"/>
      <c r="D99" s="664"/>
    </row>
    <row r="100" spans="1:4" ht="12" customHeight="1">
      <c r="A100" s="214" t="s">
        <v>196</v>
      </c>
      <c r="B100" s="53" t="s">
        <v>197</v>
      </c>
      <c r="C100" s="679"/>
      <c r="D100" s="664"/>
    </row>
    <row r="101" spans="1:4" ht="12" customHeight="1">
      <c r="A101" s="214" t="s">
        <v>198</v>
      </c>
      <c r="B101" s="52" t="s">
        <v>199</v>
      </c>
      <c r="C101" s="678">
        <f>SUM('1.1.sz.mell.'!C101-'8.2. sz. mell'!C39)</f>
        <v>2631</v>
      </c>
      <c r="D101" s="678">
        <f>SUM('1.1.sz.mell.'!D101-'8.2. sz. mell'!D39)</f>
        <v>4840</v>
      </c>
    </row>
    <row r="102" spans="1:4" ht="12" customHeight="1">
      <c r="A102" s="214" t="s">
        <v>200</v>
      </c>
      <c r="B102" s="52" t="s">
        <v>201</v>
      </c>
      <c r="C102" s="679"/>
      <c r="D102" s="664"/>
    </row>
    <row r="103" spans="1:4" ht="12" customHeight="1">
      <c r="A103" s="214" t="s">
        <v>202</v>
      </c>
      <c r="B103" s="53" t="s">
        <v>203</v>
      </c>
      <c r="C103" s="679"/>
      <c r="D103" s="664"/>
    </row>
    <row r="104" spans="1:4" ht="12" customHeight="1">
      <c r="A104" s="229" t="s">
        <v>204</v>
      </c>
      <c r="B104" s="55" t="s">
        <v>205</v>
      </c>
      <c r="C104" s="679"/>
      <c r="D104" s="664"/>
    </row>
    <row r="105" spans="1:4" ht="12" customHeight="1">
      <c r="A105" s="214" t="s">
        <v>206</v>
      </c>
      <c r="B105" s="55" t="s">
        <v>207</v>
      </c>
      <c r="C105" s="679"/>
      <c r="D105" s="664"/>
    </row>
    <row r="106" spans="1:4" ht="12" customHeight="1" thickBot="1">
      <c r="A106" s="230" t="s">
        <v>208</v>
      </c>
      <c r="B106" s="57" t="s">
        <v>209</v>
      </c>
      <c r="C106" s="678">
        <f>SUM('1.1.sz.mell.'!C106)</f>
        <v>4392</v>
      </c>
      <c r="D106" s="688">
        <f>SUM('1.1.sz.mell.'!D106)</f>
        <v>4015</v>
      </c>
    </row>
    <row r="107" spans="1:4" ht="12" customHeight="1" thickBot="1">
      <c r="A107" s="44" t="s">
        <v>21</v>
      </c>
      <c r="B107" s="59" t="s">
        <v>210</v>
      </c>
      <c r="C107" s="240">
        <f>+C108+C110+C112</f>
        <v>45670</v>
      </c>
      <c r="D107" s="467">
        <f>+D108+D110+D112</f>
        <v>69094</v>
      </c>
    </row>
    <row r="108" spans="1:4" ht="12" customHeight="1">
      <c r="A108" s="212" t="s">
        <v>37</v>
      </c>
      <c r="B108" s="49" t="s">
        <v>211</v>
      </c>
      <c r="C108" s="678">
        <f>SUM('1.1.sz.mell.'!C108)</f>
        <v>28470</v>
      </c>
      <c r="D108" s="681">
        <f>SUM('1.1.sz.mell.'!D108)</f>
        <v>31800</v>
      </c>
    </row>
    <row r="109" spans="1:4" ht="12" customHeight="1">
      <c r="A109" s="212" t="s">
        <v>39</v>
      </c>
      <c r="B109" s="60" t="s">
        <v>212</v>
      </c>
      <c r="C109" s="458"/>
      <c r="D109" s="678"/>
    </row>
    <row r="110" spans="1:4" ht="12" customHeight="1">
      <c r="A110" s="212" t="s">
        <v>41</v>
      </c>
      <c r="B110" s="60" t="s">
        <v>213</v>
      </c>
      <c r="C110" s="678">
        <f>SUM('1.1.sz.mell.'!C110)</f>
        <v>17200</v>
      </c>
      <c r="D110" s="678">
        <f>SUM('1.1.sz.mell.'!D110)</f>
        <v>37294</v>
      </c>
    </row>
    <row r="111" spans="1:4" ht="12" customHeight="1">
      <c r="A111" s="212" t="s">
        <v>43</v>
      </c>
      <c r="B111" s="60" t="s">
        <v>214</v>
      </c>
      <c r="C111" s="458"/>
      <c r="D111" s="664"/>
    </row>
    <row r="112" spans="1:4" ht="12" customHeight="1">
      <c r="A112" s="212" t="s">
        <v>45</v>
      </c>
      <c r="B112" s="61" t="s">
        <v>215</v>
      </c>
      <c r="C112" s="458"/>
      <c r="D112" s="664"/>
    </row>
    <row r="113" spans="1:4" ht="12" customHeight="1">
      <c r="A113" s="212" t="s">
        <v>47</v>
      </c>
      <c r="B113" s="62" t="s">
        <v>216</v>
      </c>
      <c r="C113" s="458"/>
      <c r="D113" s="664"/>
    </row>
    <row r="114" spans="1:4" ht="12" customHeight="1">
      <c r="A114" s="212" t="s">
        <v>217</v>
      </c>
      <c r="B114" s="63" t="s">
        <v>218</v>
      </c>
      <c r="C114" s="458"/>
      <c r="D114" s="664"/>
    </row>
    <row r="115" spans="1:4" ht="12" customHeight="1">
      <c r="A115" s="212" t="s">
        <v>219</v>
      </c>
      <c r="B115" s="53" t="s">
        <v>197</v>
      </c>
      <c r="C115" s="458"/>
      <c r="D115" s="664"/>
    </row>
    <row r="116" spans="1:4" ht="12" customHeight="1">
      <c r="A116" s="212" t="s">
        <v>220</v>
      </c>
      <c r="B116" s="53" t="s">
        <v>221</v>
      </c>
      <c r="C116" s="458"/>
      <c r="D116" s="664"/>
    </row>
    <row r="117" spans="1:4" ht="12" customHeight="1">
      <c r="A117" s="212" t="s">
        <v>222</v>
      </c>
      <c r="B117" s="53" t="s">
        <v>223</v>
      </c>
      <c r="C117" s="458"/>
      <c r="D117" s="664"/>
    </row>
    <row r="118" spans="1:4" ht="12" customHeight="1">
      <c r="A118" s="212" t="s">
        <v>224</v>
      </c>
      <c r="B118" s="53" t="s">
        <v>203</v>
      </c>
      <c r="C118" s="458"/>
      <c r="D118" s="664"/>
    </row>
    <row r="119" spans="1:4" ht="12" customHeight="1">
      <c r="A119" s="212" t="s">
        <v>225</v>
      </c>
      <c r="B119" s="53" t="s">
        <v>226</v>
      </c>
      <c r="C119" s="458"/>
      <c r="D119" s="664"/>
    </row>
    <row r="120" spans="1:4" ht="12" customHeight="1" thickBot="1">
      <c r="A120" s="229" t="s">
        <v>227</v>
      </c>
      <c r="B120" s="53" t="s">
        <v>228</v>
      </c>
      <c r="C120" s="460"/>
      <c r="D120" s="665"/>
    </row>
    <row r="121" spans="1:4" ht="12" customHeight="1" thickBot="1">
      <c r="A121" s="44" t="s">
        <v>22</v>
      </c>
      <c r="B121" s="17" t="s">
        <v>229</v>
      </c>
      <c r="C121" s="240">
        <f>+C122+C123</f>
        <v>14284</v>
      </c>
      <c r="D121" s="680">
        <f>SUM('1.1.sz.mell.'!D121)</f>
        <v>6300</v>
      </c>
    </row>
    <row r="122" spans="1:4" ht="12" customHeight="1">
      <c r="A122" s="212" t="s">
        <v>50</v>
      </c>
      <c r="B122" s="64" t="s">
        <v>230</v>
      </c>
      <c r="C122" s="675">
        <f>SUM('1.1.sz.mell.'!C122)</f>
        <v>14284</v>
      </c>
      <c r="D122" s="479">
        <f>SUM('1.1.sz.mell.'!D122)</f>
        <v>6300</v>
      </c>
    </row>
    <row r="123" spans="1:4" ht="12" customHeight="1" thickBot="1">
      <c r="A123" s="216" t="s">
        <v>52</v>
      </c>
      <c r="B123" s="60" t="s">
        <v>231</v>
      </c>
      <c r="C123" s="456"/>
      <c r="D123" s="665"/>
    </row>
    <row r="124" spans="1:4" ht="12" customHeight="1" thickBot="1">
      <c r="A124" s="44" t="s">
        <v>232</v>
      </c>
      <c r="B124" s="17" t="s">
        <v>233</v>
      </c>
      <c r="C124" s="240">
        <f>+C91+C107+C121</f>
        <v>149806</v>
      </c>
      <c r="D124" s="467">
        <f>+D91+D107+D121</f>
        <v>177476</v>
      </c>
    </row>
    <row r="125" spans="1:4" ht="12" customHeight="1" thickBot="1">
      <c r="A125" s="44" t="s">
        <v>76</v>
      </c>
      <c r="B125" s="17" t="s">
        <v>234</v>
      </c>
      <c r="C125" s="240">
        <f>+C126+C127+C128</f>
        <v>0</v>
      </c>
      <c r="D125" s="666"/>
    </row>
    <row r="126" spans="1:4" s="227" customFormat="1" ht="12" customHeight="1">
      <c r="A126" s="212" t="s">
        <v>78</v>
      </c>
      <c r="B126" s="64" t="s">
        <v>235</v>
      </c>
      <c r="C126" s="675"/>
      <c r="D126" s="668"/>
    </row>
    <row r="127" spans="1:4" ht="12" customHeight="1">
      <c r="A127" s="212" t="s">
        <v>80</v>
      </c>
      <c r="B127" s="64" t="s">
        <v>236</v>
      </c>
      <c r="C127" s="458"/>
      <c r="D127" s="664"/>
    </row>
    <row r="128" spans="1:4" ht="12" customHeight="1" thickBot="1">
      <c r="A128" s="229" t="s">
        <v>82</v>
      </c>
      <c r="B128" s="65" t="s">
        <v>237</v>
      </c>
      <c r="C128" s="460"/>
      <c r="D128" s="665"/>
    </row>
    <row r="129" spans="1:10" ht="12" customHeight="1" thickBot="1">
      <c r="A129" s="44" t="s">
        <v>98</v>
      </c>
      <c r="B129" s="17" t="s">
        <v>238</v>
      </c>
      <c r="C129" s="240">
        <f>+C130+C131+C132+C133</f>
        <v>0</v>
      </c>
      <c r="D129" s="666"/>
    </row>
    <row r="130" spans="1:10" ht="12" customHeight="1">
      <c r="A130" s="212" t="s">
        <v>100</v>
      </c>
      <c r="B130" s="64" t="s">
        <v>239</v>
      </c>
      <c r="C130" s="675"/>
      <c r="D130" s="667"/>
    </row>
    <row r="131" spans="1:10" ht="12" customHeight="1">
      <c r="A131" s="212" t="s">
        <v>102</v>
      </c>
      <c r="B131" s="64" t="s">
        <v>240</v>
      </c>
      <c r="C131" s="458"/>
      <c r="D131" s="664"/>
    </row>
    <row r="132" spans="1:10" ht="12" customHeight="1">
      <c r="A132" s="212" t="s">
        <v>104</v>
      </c>
      <c r="B132" s="64" t="s">
        <v>241</v>
      </c>
      <c r="C132" s="458"/>
      <c r="D132" s="664"/>
    </row>
    <row r="133" spans="1:10" s="227" customFormat="1" ht="12" customHeight="1" thickBot="1">
      <c r="A133" s="229" t="s">
        <v>106</v>
      </c>
      <c r="B133" s="65" t="s">
        <v>242</v>
      </c>
      <c r="C133" s="460"/>
      <c r="D133" s="669"/>
    </row>
    <row r="134" spans="1:10" ht="12" customHeight="1" thickBot="1">
      <c r="A134" s="44" t="s">
        <v>243</v>
      </c>
      <c r="B134" s="17" t="s">
        <v>244</v>
      </c>
      <c r="C134" s="240">
        <f>+C135+C136+C137+C138</f>
        <v>2512</v>
      </c>
      <c r="D134" s="467">
        <f>+D135+D136+D137+D138</f>
        <v>2512</v>
      </c>
      <c r="J134" s="231"/>
    </row>
    <row r="135" spans="1:10">
      <c r="A135" s="212" t="s">
        <v>112</v>
      </c>
      <c r="B135" s="64" t="s">
        <v>245</v>
      </c>
      <c r="C135" s="675"/>
      <c r="D135" s="667"/>
    </row>
    <row r="136" spans="1:10" ht="12" customHeight="1">
      <c r="A136" s="212" t="s">
        <v>114</v>
      </c>
      <c r="B136" s="64" t="s">
        <v>246</v>
      </c>
      <c r="C136" s="458">
        <f>SUM('1.1.sz.mell.'!C136)</f>
        <v>2512</v>
      </c>
      <c r="D136" s="689">
        <f>SUM('1.1.sz.mell.'!D136)</f>
        <v>2512</v>
      </c>
    </row>
    <row r="137" spans="1:10" s="227" customFormat="1" ht="12" customHeight="1">
      <c r="A137" s="212" t="s">
        <v>116</v>
      </c>
      <c r="B137" s="64" t="s">
        <v>247</v>
      </c>
      <c r="C137" s="458"/>
      <c r="D137" s="670"/>
    </row>
    <row r="138" spans="1:10" s="227" customFormat="1" ht="12" customHeight="1" thickBot="1">
      <c r="A138" s="229" t="s">
        <v>118</v>
      </c>
      <c r="B138" s="65" t="s">
        <v>248</v>
      </c>
      <c r="C138" s="460"/>
      <c r="D138" s="669"/>
    </row>
    <row r="139" spans="1:10" s="227" customFormat="1" ht="12" customHeight="1" thickBot="1">
      <c r="A139" s="44" t="s">
        <v>120</v>
      </c>
      <c r="B139" s="17" t="s">
        <v>249</v>
      </c>
      <c r="C139" s="241">
        <f>+C140+C141+C142</f>
        <v>0</v>
      </c>
      <c r="D139" s="671"/>
    </row>
    <row r="140" spans="1:10" s="227" customFormat="1" ht="12" customHeight="1">
      <c r="A140" s="212" t="s">
        <v>122</v>
      </c>
      <c r="B140" s="64" t="s">
        <v>250</v>
      </c>
      <c r="C140" s="675"/>
      <c r="D140" s="668"/>
    </row>
    <row r="141" spans="1:10" s="227" customFormat="1" ht="12" customHeight="1">
      <c r="A141" s="212" t="s">
        <v>124</v>
      </c>
      <c r="B141" s="64" t="s">
        <v>251</v>
      </c>
      <c r="C141" s="458"/>
      <c r="D141" s="670"/>
    </row>
    <row r="142" spans="1:10" s="227" customFormat="1" ht="12" customHeight="1" thickBot="1">
      <c r="A142" s="229" t="s">
        <v>126</v>
      </c>
      <c r="B142" s="65" t="s">
        <v>252</v>
      </c>
      <c r="C142" s="456"/>
      <c r="D142" s="669"/>
    </row>
    <row r="143" spans="1:10" s="233" customFormat="1" ht="12.75" customHeight="1" thickBot="1">
      <c r="A143" s="232" t="s">
        <v>130</v>
      </c>
      <c r="B143" s="17" t="s">
        <v>385</v>
      </c>
      <c r="C143" s="459"/>
      <c r="D143" s="672"/>
    </row>
    <row r="144" spans="1:10" ht="12" customHeight="1" thickBot="1">
      <c r="A144" s="44" t="s">
        <v>255</v>
      </c>
      <c r="B144" s="17" t="s">
        <v>254</v>
      </c>
      <c r="C144" s="72">
        <f>+C125+C129+C134+C139</f>
        <v>2512</v>
      </c>
      <c r="D144" s="659">
        <f>+D125+D129+D134+D139</f>
        <v>2512</v>
      </c>
    </row>
    <row r="145" spans="1:4" ht="15" customHeight="1" thickBot="1">
      <c r="A145" s="234" t="s">
        <v>275</v>
      </c>
      <c r="B145" s="71" t="s">
        <v>256</v>
      </c>
      <c r="C145" s="72">
        <f>+C124+C144</f>
        <v>152318</v>
      </c>
      <c r="D145" s="659">
        <f>+D124+D144</f>
        <v>179988</v>
      </c>
    </row>
    <row r="146" spans="1:4" ht="13.5" thickBot="1">
      <c r="C146" s="676"/>
      <c r="D146" s="674"/>
    </row>
    <row r="147" spans="1:4" ht="15" customHeight="1" thickBot="1">
      <c r="A147" s="235" t="s">
        <v>386</v>
      </c>
      <c r="B147" s="236"/>
      <c r="C147" s="639">
        <v>5</v>
      </c>
      <c r="D147" s="609">
        <v>5</v>
      </c>
    </row>
    <row r="148" spans="1:4" ht="14.25" customHeight="1" thickBot="1">
      <c r="A148" s="235" t="s">
        <v>387</v>
      </c>
      <c r="B148" s="236"/>
      <c r="C148" s="639">
        <v>8</v>
      </c>
      <c r="D148" s="609">
        <v>10</v>
      </c>
    </row>
  </sheetData>
  <sheetProtection selectLockedCells="1" selectUnlockedCells="1"/>
  <mergeCells count="6">
    <mergeCell ref="B1:C1"/>
    <mergeCell ref="A7:C7"/>
    <mergeCell ref="A90:D90"/>
    <mergeCell ref="C2:D2"/>
    <mergeCell ref="C3:D3"/>
    <mergeCell ref="C4:D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48"/>
  <sheetViews>
    <sheetView view="pageLayout" topLeftCell="B1" zoomScaleSheetLayoutView="85" workbookViewId="0">
      <selection activeCell="F5" sqref="F5"/>
    </sheetView>
  </sheetViews>
  <sheetFormatPr defaultRowHeight="12.75"/>
  <cols>
    <col min="1" max="1" width="19.5" style="193" customWidth="1"/>
    <col min="2" max="2" width="72" style="194" customWidth="1"/>
    <col min="3" max="3" width="15.5" style="195" customWidth="1"/>
    <col min="4" max="4" width="13.5" style="196" customWidth="1"/>
    <col min="5" max="16384" width="9.33203125" style="196"/>
  </cols>
  <sheetData>
    <row r="1" spans="1:4" s="198" customFormat="1" ht="16.5" customHeight="1" thickBot="1">
      <c r="A1" s="197"/>
      <c r="B1" s="806"/>
      <c r="C1" s="805" t="s">
        <v>562</v>
      </c>
      <c r="D1" s="804"/>
    </row>
    <row r="2" spans="1:4" s="201" customFormat="1" ht="21" customHeight="1" thickBot="1">
      <c r="A2" s="199" t="s">
        <v>265</v>
      </c>
      <c r="B2" s="200" t="s">
        <v>376</v>
      </c>
      <c r="C2" s="850" t="s">
        <v>377</v>
      </c>
      <c r="D2" s="851"/>
    </row>
    <row r="3" spans="1:4" s="201" customFormat="1" ht="16.5" thickBot="1">
      <c r="A3" s="202" t="s">
        <v>378</v>
      </c>
      <c r="B3" s="203" t="s">
        <v>389</v>
      </c>
      <c r="C3" s="850">
        <v>3</v>
      </c>
      <c r="D3" s="851"/>
    </row>
    <row r="4" spans="1:4" s="205" customFormat="1" ht="15.95" customHeight="1" thickBot="1">
      <c r="A4" s="204"/>
      <c r="B4" s="204"/>
      <c r="C4" s="848" t="s">
        <v>350</v>
      </c>
      <c r="D4" s="849"/>
    </row>
    <row r="5" spans="1:4" ht="26.25" thickBot="1">
      <c r="A5" s="206" t="s">
        <v>380</v>
      </c>
      <c r="B5" s="237" t="s">
        <v>381</v>
      </c>
      <c r="C5" s="640" t="s">
        <v>382</v>
      </c>
      <c r="D5" s="646" t="s">
        <v>521</v>
      </c>
    </row>
    <row r="6" spans="1:4" s="211" customFormat="1" ht="12.95" customHeight="1" thickBot="1">
      <c r="A6" s="641" t="s">
        <v>20</v>
      </c>
      <c r="B6" s="642" t="s">
        <v>21</v>
      </c>
      <c r="C6" s="643" t="s">
        <v>22</v>
      </c>
      <c r="D6" s="645" t="s">
        <v>232</v>
      </c>
    </row>
    <row r="7" spans="1:4" s="211" customFormat="1" ht="15.95" customHeight="1" thickBot="1">
      <c r="A7" s="854" t="s">
        <v>263</v>
      </c>
      <c r="B7" s="856"/>
      <c r="C7" s="856"/>
      <c r="D7" s="857"/>
    </row>
    <row r="8" spans="1:4" s="211" customFormat="1" ht="12" customHeight="1" thickBot="1">
      <c r="A8" s="242" t="s">
        <v>20</v>
      </c>
      <c r="B8" s="243" t="s">
        <v>23</v>
      </c>
      <c r="C8" s="644">
        <f>+C9+C10+C11+C12+C13+C14</f>
        <v>0</v>
      </c>
      <c r="D8" s="648"/>
    </row>
    <row r="9" spans="1:4" s="213" customFormat="1" ht="12" customHeight="1">
      <c r="A9" s="212" t="s">
        <v>24</v>
      </c>
      <c r="B9" s="21" t="s">
        <v>25</v>
      </c>
      <c r="C9" s="628"/>
      <c r="D9" s="647"/>
    </row>
    <row r="10" spans="1:4" s="215" customFormat="1" ht="12" customHeight="1">
      <c r="A10" s="214" t="s">
        <v>26</v>
      </c>
      <c r="B10" s="24" t="s">
        <v>27</v>
      </c>
      <c r="C10" s="629"/>
      <c r="D10" s="560"/>
    </row>
    <row r="11" spans="1:4" s="215" customFormat="1" ht="12" customHeight="1">
      <c r="A11" s="214" t="s">
        <v>28</v>
      </c>
      <c r="B11" s="24" t="s">
        <v>29</v>
      </c>
      <c r="C11" s="629"/>
      <c r="D11" s="560"/>
    </row>
    <row r="12" spans="1:4" s="215" customFormat="1" ht="12" customHeight="1">
      <c r="A12" s="214" t="s">
        <v>30</v>
      </c>
      <c r="B12" s="24" t="s">
        <v>31</v>
      </c>
      <c r="C12" s="629"/>
      <c r="D12" s="560"/>
    </row>
    <row r="13" spans="1:4" s="215" customFormat="1" ht="12" customHeight="1">
      <c r="A13" s="214" t="s">
        <v>32</v>
      </c>
      <c r="B13" s="24" t="s">
        <v>33</v>
      </c>
      <c r="C13" s="630"/>
      <c r="D13" s="560"/>
    </row>
    <row r="14" spans="1:4" s="213" customFormat="1" ht="12" customHeight="1" thickBot="1">
      <c r="A14" s="216" t="s">
        <v>34</v>
      </c>
      <c r="B14" s="27" t="s">
        <v>35</v>
      </c>
      <c r="C14" s="631"/>
      <c r="D14" s="649"/>
    </row>
    <row r="15" spans="1:4" s="213" customFormat="1" ht="12" customHeight="1" thickBot="1">
      <c r="A15" s="44" t="s">
        <v>21</v>
      </c>
      <c r="B15" s="28" t="s">
        <v>36</v>
      </c>
      <c r="C15" s="627">
        <f>+C16+C17+C18+C19+C20</f>
        <v>0</v>
      </c>
      <c r="D15" s="650"/>
    </row>
    <row r="16" spans="1:4" s="213" customFormat="1" ht="12" customHeight="1">
      <c r="A16" s="212" t="s">
        <v>37</v>
      </c>
      <c r="B16" s="21" t="s">
        <v>38</v>
      </c>
      <c r="C16" s="628"/>
      <c r="D16" s="647"/>
    </row>
    <row r="17" spans="1:4" s="213" customFormat="1" ht="12" customHeight="1">
      <c r="A17" s="214" t="s">
        <v>39</v>
      </c>
      <c r="B17" s="24" t="s">
        <v>40</v>
      </c>
      <c r="C17" s="629"/>
      <c r="D17" s="559"/>
    </row>
    <row r="18" spans="1:4" s="213" customFormat="1" ht="12" customHeight="1">
      <c r="A18" s="214" t="s">
        <v>41</v>
      </c>
      <c r="B18" s="24" t="s">
        <v>42</v>
      </c>
      <c r="C18" s="629"/>
      <c r="D18" s="559"/>
    </row>
    <row r="19" spans="1:4" s="213" customFormat="1" ht="12" customHeight="1">
      <c r="A19" s="214" t="s">
        <v>43</v>
      </c>
      <c r="B19" s="24" t="s">
        <v>44</v>
      </c>
      <c r="C19" s="629"/>
      <c r="D19" s="559"/>
    </row>
    <row r="20" spans="1:4" s="213" customFormat="1" ht="12" customHeight="1">
      <c r="A20" s="214" t="s">
        <v>45</v>
      </c>
      <c r="B20" s="24" t="s">
        <v>46</v>
      </c>
      <c r="C20" s="629"/>
      <c r="D20" s="559"/>
    </row>
    <row r="21" spans="1:4" s="215" customFormat="1" ht="12" customHeight="1" thickBot="1">
      <c r="A21" s="216" t="s">
        <v>47</v>
      </c>
      <c r="B21" s="27" t="s">
        <v>48</v>
      </c>
      <c r="C21" s="632"/>
      <c r="D21" s="651"/>
    </row>
    <row r="22" spans="1:4" s="215" customFormat="1" ht="12" customHeight="1" thickBot="1">
      <c r="A22" s="44" t="s">
        <v>22</v>
      </c>
      <c r="B22" s="17" t="s">
        <v>49</v>
      </c>
      <c r="C22" s="627">
        <f>+C23+C24+C25+C26+C27</f>
        <v>0</v>
      </c>
      <c r="D22" s="653"/>
    </row>
    <row r="23" spans="1:4" s="215" customFormat="1" ht="12" customHeight="1">
      <c r="A23" s="212" t="s">
        <v>50</v>
      </c>
      <c r="B23" s="21" t="s">
        <v>51</v>
      </c>
      <c r="C23" s="628"/>
      <c r="D23" s="652"/>
    </row>
    <row r="24" spans="1:4" s="213" customFormat="1" ht="12" customHeight="1">
      <c r="A24" s="214" t="s">
        <v>52</v>
      </c>
      <c r="B24" s="24" t="s">
        <v>53</v>
      </c>
      <c r="C24" s="629"/>
      <c r="D24" s="559"/>
    </row>
    <row r="25" spans="1:4" s="215" customFormat="1" ht="12" customHeight="1">
      <c r="A25" s="214" t="s">
        <v>54</v>
      </c>
      <c r="B25" s="24" t="s">
        <v>55</v>
      </c>
      <c r="C25" s="629"/>
      <c r="D25" s="560"/>
    </row>
    <row r="26" spans="1:4" s="215" customFormat="1" ht="12" customHeight="1">
      <c r="A26" s="214" t="s">
        <v>56</v>
      </c>
      <c r="B26" s="24" t="s">
        <v>57</v>
      </c>
      <c r="C26" s="629"/>
      <c r="D26" s="560"/>
    </row>
    <row r="27" spans="1:4" s="215" customFormat="1" ht="12" customHeight="1">
      <c r="A27" s="214" t="s">
        <v>58</v>
      </c>
      <c r="B27" s="24" t="s">
        <v>59</v>
      </c>
      <c r="C27" s="629"/>
      <c r="D27" s="560"/>
    </row>
    <row r="28" spans="1:4" s="215" customFormat="1" ht="12" customHeight="1" thickBot="1">
      <c r="A28" s="216" t="s">
        <v>60</v>
      </c>
      <c r="B28" s="27" t="s">
        <v>61</v>
      </c>
      <c r="C28" s="632"/>
      <c r="D28" s="651"/>
    </row>
    <row r="29" spans="1:4" s="215" customFormat="1" ht="12" customHeight="1" thickBot="1">
      <c r="A29" s="44" t="s">
        <v>62</v>
      </c>
      <c r="B29" s="17" t="s">
        <v>63</v>
      </c>
      <c r="C29" s="627">
        <f>+C30+C33+C34+C35</f>
        <v>0</v>
      </c>
      <c r="D29" s="653"/>
    </row>
    <row r="30" spans="1:4" s="215" customFormat="1" ht="12" customHeight="1">
      <c r="A30" s="212" t="s">
        <v>64</v>
      </c>
      <c r="B30" s="21" t="s">
        <v>65</v>
      </c>
      <c r="C30" s="633">
        <f>+C31+C32</f>
        <v>0</v>
      </c>
      <c r="D30" s="652"/>
    </row>
    <row r="31" spans="1:4" s="215" customFormat="1" ht="12" customHeight="1">
      <c r="A31" s="214" t="s">
        <v>66</v>
      </c>
      <c r="B31" s="24" t="s">
        <v>67</v>
      </c>
      <c r="C31" s="629"/>
      <c r="D31" s="560"/>
    </row>
    <row r="32" spans="1:4" s="215" customFormat="1" ht="12" customHeight="1">
      <c r="A32" s="214" t="s">
        <v>68</v>
      </c>
      <c r="B32" s="24" t="s">
        <v>69</v>
      </c>
      <c r="C32" s="629"/>
      <c r="D32" s="560"/>
    </row>
    <row r="33" spans="1:4" s="215" customFormat="1" ht="12" customHeight="1">
      <c r="A33" s="214" t="s">
        <v>70</v>
      </c>
      <c r="B33" s="24" t="s">
        <v>71</v>
      </c>
      <c r="C33" s="629"/>
      <c r="D33" s="560"/>
    </row>
    <row r="34" spans="1:4" s="215" customFormat="1" ht="12" customHeight="1">
      <c r="A34" s="214" t="s">
        <v>72</v>
      </c>
      <c r="B34" s="24" t="s">
        <v>73</v>
      </c>
      <c r="C34" s="629"/>
      <c r="D34" s="560"/>
    </row>
    <row r="35" spans="1:4" s="215" customFormat="1" ht="12" customHeight="1" thickBot="1">
      <c r="A35" s="216" t="s">
        <v>74</v>
      </c>
      <c r="B35" s="27" t="s">
        <v>75</v>
      </c>
      <c r="C35" s="632"/>
      <c r="D35" s="651"/>
    </row>
    <row r="36" spans="1:4" s="215" customFormat="1" ht="12" customHeight="1" thickBot="1">
      <c r="A36" s="44" t="s">
        <v>76</v>
      </c>
      <c r="B36" s="17" t="s">
        <v>77</v>
      </c>
      <c r="C36" s="627">
        <f>SUM(C37:C46)</f>
        <v>0</v>
      </c>
      <c r="D36" s="653"/>
    </row>
    <row r="37" spans="1:4" s="215" customFormat="1" ht="12" customHeight="1">
      <c r="A37" s="212" t="s">
        <v>78</v>
      </c>
      <c r="B37" s="21" t="s">
        <v>79</v>
      </c>
      <c r="C37" s="628"/>
      <c r="D37" s="652"/>
    </row>
    <row r="38" spans="1:4" s="215" customFormat="1" ht="12" customHeight="1">
      <c r="A38" s="214" t="s">
        <v>80</v>
      </c>
      <c r="B38" s="24" t="s">
        <v>81</v>
      </c>
      <c r="C38" s="629"/>
      <c r="D38" s="560"/>
    </row>
    <row r="39" spans="1:4" s="215" customFormat="1" ht="12" customHeight="1">
      <c r="A39" s="214" t="s">
        <v>82</v>
      </c>
      <c r="B39" s="24" t="s">
        <v>83</v>
      </c>
      <c r="C39" s="629"/>
      <c r="D39" s="560"/>
    </row>
    <row r="40" spans="1:4" s="215" customFormat="1" ht="12" customHeight="1">
      <c r="A40" s="214" t="s">
        <v>84</v>
      </c>
      <c r="B40" s="24" t="s">
        <v>85</v>
      </c>
      <c r="C40" s="629"/>
      <c r="D40" s="560"/>
    </row>
    <row r="41" spans="1:4" s="215" customFormat="1" ht="12" customHeight="1">
      <c r="A41" s="214" t="s">
        <v>86</v>
      </c>
      <c r="B41" s="24" t="s">
        <v>87</v>
      </c>
      <c r="C41" s="629"/>
      <c r="D41" s="560"/>
    </row>
    <row r="42" spans="1:4" s="215" customFormat="1" ht="12" customHeight="1">
      <c r="A42" s="214" t="s">
        <v>88</v>
      </c>
      <c r="B42" s="24" t="s">
        <v>89</v>
      </c>
      <c r="C42" s="629"/>
      <c r="D42" s="560"/>
    </row>
    <row r="43" spans="1:4" s="215" customFormat="1" ht="12" customHeight="1">
      <c r="A43" s="214" t="s">
        <v>90</v>
      </c>
      <c r="B43" s="24" t="s">
        <v>91</v>
      </c>
      <c r="C43" s="629"/>
      <c r="D43" s="560"/>
    </row>
    <row r="44" spans="1:4" s="215" customFormat="1" ht="12" customHeight="1">
      <c r="A44" s="214" t="s">
        <v>92</v>
      </c>
      <c r="B44" s="24" t="s">
        <v>93</v>
      </c>
      <c r="C44" s="629"/>
      <c r="D44" s="560"/>
    </row>
    <row r="45" spans="1:4" s="215" customFormat="1" ht="12" customHeight="1">
      <c r="A45" s="214" t="s">
        <v>94</v>
      </c>
      <c r="B45" s="24" t="s">
        <v>95</v>
      </c>
      <c r="C45" s="629"/>
      <c r="D45" s="560"/>
    </row>
    <row r="46" spans="1:4" s="215" customFormat="1" ht="12" customHeight="1" thickBot="1">
      <c r="A46" s="216" t="s">
        <v>96</v>
      </c>
      <c r="B46" s="27" t="s">
        <v>97</v>
      </c>
      <c r="C46" s="632"/>
      <c r="D46" s="651"/>
    </row>
    <row r="47" spans="1:4" s="215" customFormat="1" ht="12" customHeight="1" thickBot="1">
      <c r="A47" s="44" t="s">
        <v>98</v>
      </c>
      <c r="B47" s="17" t="s">
        <v>99</v>
      </c>
      <c r="C47" s="627">
        <f>SUM(C48:C52)</f>
        <v>0</v>
      </c>
      <c r="D47" s="653"/>
    </row>
    <row r="48" spans="1:4" s="215" customFormat="1" ht="12" customHeight="1">
      <c r="A48" s="212" t="s">
        <v>100</v>
      </c>
      <c r="B48" s="21" t="s">
        <v>101</v>
      </c>
      <c r="C48" s="628"/>
      <c r="D48" s="652"/>
    </row>
    <row r="49" spans="1:4" s="215" customFormat="1" ht="12" customHeight="1">
      <c r="A49" s="214" t="s">
        <v>102</v>
      </c>
      <c r="B49" s="24" t="s">
        <v>103</v>
      </c>
      <c r="C49" s="629"/>
      <c r="D49" s="560"/>
    </row>
    <row r="50" spans="1:4" s="215" customFormat="1" ht="12" customHeight="1">
      <c r="A50" s="214" t="s">
        <v>104</v>
      </c>
      <c r="B50" s="24" t="s">
        <v>105</v>
      </c>
      <c r="C50" s="629"/>
      <c r="D50" s="560"/>
    </row>
    <row r="51" spans="1:4" s="215" customFormat="1" ht="12" customHeight="1">
      <c r="A51" s="214" t="s">
        <v>106</v>
      </c>
      <c r="B51" s="24" t="s">
        <v>107</v>
      </c>
      <c r="C51" s="629"/>
      <c r="D51" s="560"/>
    </row>
    <row r="52" spans="1:4" s="215" customFormat="1" ht="12" customHeight="1" thickBot="1">
      <c r="A52" s="216" t="s">
        <v>108</v>
      </c>
      <c r="B52" s="27" t="s">
        <v>109</v>
      </c>
      <c r="C52" s="632"/>
      <c r="D52" s="651"/>
    </row>
    <row r="53" spans="1:4" s="215" customFormat="1" ht="12" customHeight="1" thickBot="1">
      <c r="A53" s="44" t="s">
        <v>110</v>
      </c>
      <c r="B53" s="17" t="s">
        <v>111</v>
      </c>
      <c r="C53" s="627">
        <f>SUM(C54:C56)</f>
        <v>0</v>
      </c>
      <c r="D53" s="653"/>
    </row>
    <row r="54" spans="1:4" s="215" customFormat="1" ht="12" customHeight="1">
      <c r="A54" s="212" t="s">
        <v>112</v>
      </c>
      <c r="B54" s="21" t="s">
        <v>113</v>
      </c>
      <c r="C54" s="628"/>
      <c r="D54" s="652"/>
    </row>
    <row r="55" spans="1:4" s="215" customFormat="1" ht="12" customHeight="1">
      <c r="A55" s="214" t="s">
        <v>114</v>
      </c>
      <c r="B55" s="24" t="s">
        <v>115</v>
      </c>
      <c r="C55" s="629"/>
      <c r="D55" s="560"/>
    </row>
    <row r="56" spans="1:4" s="215" customFormat="1" ht="12" customHeight="1">
      <c r="A56" s="214" t="s">
        <v>116</v>
      </c>
      <c r="B56" s="24" t="s">
        <v>117</v>
      </c>
      <c r="C56" s="629"/>
      <c r="D56" s="560"/>
    </row>
    <row r="57" spans="1:4" s="215" customFormat="1" ht="12" customHeight="1" thickBot="1">
      <c r="A57" s="216" t="s">
        <v>118</v>
      </c>
      <c r="B57" s="27" t="s">
        <v>119</v>
      </c>
      <c r="C57" s="632"/>
      <c r="D57" s="651"/>
    </row>
    <row r="58" spans="1:4" s="215" customFormat="1" ht="12" customHeight="1" thickBot="1">
      <c r="A58" s="44" t="s">
        <v>120</v>
      </c>
      <c r="B58" s="28" t="s">
        <v>121</v>
      </c>
      <c r="C58" s="627">
        <f>SUM(C59:C61)</f>
        <v>0</v>
      </c>
      <c r="D58" s="653"/>
    </row>
    <row r="59" spans="1:4" s="215" customFormat="1" ht="12" customHeight="1">
      <c r="A59" s="212" t="s">
        <v>122</v>
      </c>
      <c r="B59" s="21" t="s">
        <v>123</v>
      </c>
      <c r="C59" s="629"/>
      <c r="D59" s="652"/>
    </row>
    <row r="60" spans="1:4" s="215" customFormat="1" ht="12" customHeight="1">
      <c r="A60" s="214" t="s">
        <v>124</v>
      </c>
      <c r="B60" s="24" t="s">
        <v>125</v>
      </c>
      <c r="C60" s="629"/>
      <c r="D60" s="560"/>
    </row>
    <row r="61" spans="1:4" s="215" customFormat="1" ht="12" customHeight="1">
      <c r="A61" s="214" t="s">
        <v>126</v>
      </c>
      <c r="B61" s="24" t="s">
        <v>127</v>
      </c>
      <c r="C61" s="629"/>
      <c r="D61" s="560"/>
    </row>
    <row r="62" spans="1:4" s="215" customFormat="1" ht="12" customHeight="1" thickBot="1">
      <c r="A62" s="216" t="s">
        <v>128</v>
      </c>
      <c r="B62" s="27" t="s">
        <v>129</v>
      </c>
      <c r="C62" s="629"/>
      <c r="D62" s="651"/>
    </row>
    <row r="63" spans="1:4" s="215" customFormat="1" ht="12" customHeight="1" thickBot="1">
      <c r="A63" s="44" t="s">
        <v>130</v>
      </c>
      <c r="B63" s="17" t="s">
        <v>131</v>
      </c>
      <c r="C63" s="627">
        <f>+C8+C15+C22+C29+C36+C47+C53+C58</f>
        <v>0</v>
      </c>
      <c r="D63" s="653"/>
    </row>
    <row r="64" spans="1:4" s="215" customFormat="1" ht="12" customHeight="1" thickBot="1">
      <c r="A64" s="217" t="s">
        <v>383</v>
      </c>
      <c r="B64" s="28" t="s">
        <v>133</v>
      </c>
      <c r="C64" s="627">
        <f>SUM(C65:C67)</f>
        <v>0</v>
      </c>
      <c r="D64" s="653"/>
    </row>
    <row r="65" spans="1:4" s="215" customFormat="1" ht="12" customHeight="1">
      <c r="A65" s="212" t="s">
        <v>134</v>
      </c>
      <c r="B65" s="21" t="s">
        <v>135</v>
      </c>
      <c r="C65" s="629"/>
      <c r="D65" s="652"/>
    </row>
    <row r="66" spans="1:4" s="215" customFormat="1" ht="12" customHeight="1">
      <c r="A66" s="214" t="s">
        <v>136</v>
      </c>
      <c r="B66" s="24" t="s">
        <v>137</v>
      </c>
      <c r="C66" s="629"/>
      <c r="D66" s="560"/>
    </row>
    <row r="67" spans="1:4" s="215" customFormat="1" ht="12" customHeight="1" thickBot="1">
      <c r="A67" s="216" t="s">
        <v>138</v>
      </c>
      <c r="B67" s="31" t="s">
        <v>139</v>
      </c>
      <c r="C67" s="629"/>
      <c r="D67" s="651"/>
    </row>
    <row r="68" spans="1:4" s="215" customFormat="1" ht="12" customHeight="1" thickBot="1">
      <c r="A68" s="217" t="s">
        <v>140</v>
      </c>
      <c r="B68" s="28" t="s">
        <v>141</v>
      </c>
      <c r="C68" s="627">
        <f>SUM(C69:C72)</f>
        <v>0</v>
      </c>
      <c r="D68" s="653"/>
    </row>
    <row r="69" spans="1:4" s="215" customFormat="1" ht="12" customHeight="1">
      <c r="A69" s="212" t="s">
        <v>142</v>
      </c>
      <c r="B69" s="21" t="s">
        <v>143</v>
      </c>
      <c r="C69" s="629"/>
      <c r="D69" s="652"/>
    </row>
    <row r="70" spans="1:4" s="215" customFormat="1" ht="12" customHeight="1">
      <c r="A70" s="214" t="s">
        <v>144</v>
      </c>
      <c r="B70" s="24" t="s">
        <v>145</v>
      </c>
      <c r="C70" s="629"/>
      <c r="D70" s="560"/>
    </row>
    <row r="71" spans="1:4" s="215" customFormat="1" ht="12" customHeight="1">
      <c r="A71" s="214" t="s">
        <v>146</v>
      </c>
      <c r="B71" s="24" t="s">
        <v>147</v>
      </c>
      <c r="C71" s="629"/>
      <c r="D71" s="560"/>
    </row>
    <row r="72" spans="1:4" s="215" customFormat="1" ht="12" customHeight="1" thickBot="1">
      <c r="A72" s="216" t="s">
        <v>148</v>
      </c>
      <c r="B72" s="27" t="s">
        <v>149</v>
      </c>
      <c r="C72" s="629"/>
      <c r="D72" s="651"/>
    </row>
    <row r="73" spans="1:4" s="215" customFormat="1" ht="12" customHeight="1" thickBot="1">
      <c r="A73" s="217" t="s">
        <v>150</v>
      </c>
      <c r="B73" s="28" t="s">
        <v>151</v>
      </c>
      <c r="C73" s="627">
        <f>SUM(C74:C75)</f>
        <v>0</v>
      </c>
      <c r="D73" s="653"/>
    </row>
    <row r="74" spans="1:4" s="215" customFormat="1" ht="12" customHeight="1">
      <c r="A74" s="212" t="s">
        <v>152</v>
      </c>
      <c r="B74" s="21" t="s">
        <v>153</v>
      </c>
      <c r="C74" s="629"/>
      <c r="D74" s="652"/>
    </row>
    <row r="75" spans="1:4" s="215" customFormat="1" ht="12" customHeight="1" thickBot="1">
      <c r="A75" s="216" t="s">
        <v>154</v>
      </c>
      <c r="B75" s="27" t="s">
        <v>155</v>
      </c>
      <c r="C75" s="629"/>
      <c r="D75" s="651"/>
    </row>
    <row r="76" spans="1:4" s="213" customFormat="1" ht="12" customHeight="1" thickBot="1">
      <c r="A76" s="217" t="s">
        <v>156</v>
      </c>
      <c r="B76" s="28" t="s">
        <v>157</v>
      </c>
      <c r="C76" s="627">
        <f>SUM(C77:C79)</f>
        <v>0</v>
      </c>
      <c r="D76" s="650"/>
    </row>
    <row r="77" spans="1:4" s="215" customFormat="1" ht="12" customHeight="1">
      <c r="A77" s="212" t="s">
        <v>158</v>
      </c>
      <c r="B77" s="21" t="s">
        <v>159</v>
      </c>
      <c r="C77" s="629"/>
      <c r="D77" s="652"/>
    </row>
    <row r="78" spans="1:4" s="215" customFormat="1" ht="12" customHeight="1">
      <c r="A78" s="214" t="s">
        <v>160</v>
      </c>
      <c r="B78" s="24" t="s">
        <v>161</v>
      </c>
      <c r="C78" s="629"/>
      <c r="D78" s="560"/>
    </row>
    <row r="79" spans="1:4" s="215" customFormat="1" ht="12" customHeight="1" thickBot="1">
      <c r="A79" s="216" t="s">
        <v>162</v>
      </c>
      <c r="B79" s="27" t="s">
        <v>163</v>
      </c>
      <c r="C79" s="634"/>
      <c r="D79" s="651"/>
    </row>
    <row r="80" spans="1:4" s="215" customFormat="1" ht="12" customHeight="1" thickBot="1">
      <c r="A80" s="217" t="s">
        <v>164</v>
      </c>
      <c r="B80" s="28" t="s">
        <v>165</v>
      </c>
      <c r="C80" s="627">
        <f>SUM(C81:C84)</f>
        <v>0</v>
      </c>
      <c r="D80" s="653"/>
    </row>
    <row r="81" spans="1:4" s="215" customFormat="1" ht="12" customHeight="1">
      <c r="A81" s="218" t="s">
        <v>166</v>
      </c>
      <c r="B81" s="21" t="s">
        <v>167</v>
      </c>
      <c r="C81" s="635"/>
      <c r="D81" s="652"/>
    </row>
    <row r="82" spans="1:4" s="215" customFormat="1" ht="12" customHeight="1">
      <c r="A82" s="219" t="s">
        <v>168</v>
      </c>
      <c r="B82" s="24" t="s">
        <v>169</v>
      </c>
      <c r="C82" s="629"/>
      <c r="D82" s="560"/>
    </row>
    <row r="83" spans="1:4" s="215" customFormat="1" ht="12" customHeight="1">
      <c r="A83" s="219" t="s">
        <v>170</v>
      </c>
      <c r="B83" s="24" t="s">
        <v>171</v>
      </c>
      <c r="C83" s="629"/>
      <c r="D83" s="560"/>
    </row>
    <row r="84" spans="1:4" s="213" customFormat="1" ht="12" customHeight="1" thickBot="1">
      <c r="A84" s="220" t="s">
        <v>172</v>
      </c>
      <c r="B84" s="27" t="s">
        <v>173</v>
      </c>
      <c r="C84" s="629"/>
      <c r="D84" s="649"/>
    </row>
    <row r="85" spans="1:4" s="213" customFormat="1" ht="12" customHeight="1" thickBot="1">
      <c r="A85" s="217" t="s">
        <v>174</v>
      </c>
      <c r="B85" s="28" t="s">
        <v>175</v>
      </c>
      <c r="C85" s="636"/>
      <c r="D85" s="650"/>
    </row>
    <row r="86" spans="1:4" s="213" customFormat="1" ht="12" customHeight="1" thickBot="1">
      <c r="A86" s="217" t="s">
        <v>176</v>
      </c>
      <c r="B86" s="35" t="s">
        <v>177</v>
      </c>
      <c r="C86" s="627">
        <f>+C64+C68+C73+C76+C80+C85</f>
        <v>0</v>
      </c>
      <c r="D86" s="650"/>
    </row>
    <row r="87" spans="1:4" s="213" customFormat="1" ht="12" customHeight="1" thickBot="1">
      <c r="A87" s="221" t="s">
        <v>178</v>
      </c>
      <c r="B87" s="37" t="s">
        <v>384</v>
      </c>
      <c r="C87" s="627">
        <f>+C63+C86</f>
        <v>0</v>
      </c>
      <c r="D87" s="650"/>
    </row>
    <row r="88" spans="1:4" s="215" customFormat="1" ht="15" customHeight="1">
      <c r="A88" s="222"/>
      <c r="B88" s="223"/>
      <c r="C88" s="244"/>
    </row>
    <row r="89" spans="1:4" ht="13.5" thickBot="1">
      <c r="A89" s="224"/>
      <c r="B89" s="225"/>
      <c r="C89" s="245"/>
    </row>
    <row r="90" spans="1:4" s="211" customFormat="1" ht="16.5" customHeight="1" thickBot="1">
      <c r="A90" s="854" t="s">
        <v>264</v>
      </c>
      <c r="B90" s="856"/>
      <c r="C90" s="856"/>
      <c r="D90" s="857"/>
    </row>
    <row r="91" spans="1:4" s="227" customFormat="1" ht="18" customHeight="1" thickBot="1">
      <c r="A91" s="654" t="s">
        <v>20</v>
      </c>
      <c r="B91" s="655" t="s">
        <v>184</v>
      </c>
      <c r="C91" s="656">
        <f>SUM(C92:C96)</f>
        <v>700</v>
      </c>
      <c r="D91" s="467">
        <f>SUM(D92:D96)</f>
        <v>700</v>
      </c>
    </row>
    <row r="92" spans="1:4" ht="12" customHeight="1">
      <c r="A92" s="228" t="s">
        <v>24</v>
      </c>
      <c r="B92" s="48" t="s">
        <v>185</v>
      </c>
      <c r="C92" s="657"/>
      <c r="D92" s="667"/>
    </row>
    <row r="93" spans="1:4" ht="12" customHeight="1">
      <c r="A93" s="214" t="s">
        <v>26</v>
      </c>
      <c r="B93" s="49" t="s">
        <v>186</v>
      </c>
      <c r="C93" s="628"/>
      <c r="D93" s="664"/>
    </row>
    <row r="94" spans="1:4" ht="12" customHeight="1">
      <c r="A94" s="214" t="s">
        <v>28</v>
      </c>
      <c r="B94" s="49" t="s">
        <v>187</v>
      </c>
      <c r="C94" s="637">
        <v>700</v>
      </c>
      <c r="D94" s="664">
        <v>700</v>
      </c>
    </row>
    <row r="95" spans="1:4" ht="12" customHeight="1">
      <c r="A95" s="214" t="s">
        <v>30</v>
      </c>
      <c r="B95" s="50" t="s">
        <v>188</v>
      </c>
      <c r="C95" s="632"/>
      <c r="D95" s="664"/>
    </row>
    <row r="96" spans="1:4" ht="12" customHeight="1">
      <c r="A96" s="214" t="s">
        <v>189</v>
      </c>
      <c r="B96" s="51" t="s">
        <v>190</v>
      </c>
      <c r="C96" s="456"/>
      <c r="D96" s="664"/>
    </row>
    <row r="97" spans="1:4" ht="12" customHeight="1">
      <c r="A97" s="214" t="s">
        <v>34</v>
      </c>
      <c r="B97" s="49" t="s">
        <v>191</v>
      </c>
      <c r="C97" s="632"/>
      <c r="D97" s="664"/>
    </row>
    <row r="98" spans="1:4" ht="12" customHeight="1">
      <c r="A98" s="214" t="s">
        <v>192</v>
      </c>
      <c r="B98" s="52" t="s">
        <v>193</v>
      </c>
      <c r="C98" s="632"/>
      <c r="D98" s="664"/>
    </row>
    <row r="99" spans="1:4" ht="12" customHeight="1">
      <c r="A99" s="214" t="s">
        <v>194</v>
      </c>
      <c r="B99" s="53" t="s">
        <v>195</v>
      </c>
      <c r="C99" s="632"/>
      <c r="D99" s="664"/>
    </row>
    <row r="100" spans="1:4" ht="12" customHeight="1">
      <c r="A100" s="214" t="s">
        <v>196</v>
      </c>
      <c r="B100" s="53" t="s">
        <v>197</v>
      </c>
      <c r="C100" s="632"/>
      <c r="D100" s="664"/>
    </row>
    <row r="101" spans="1:4" ht="12" customHeight="1">
      <c r="A101" s="214" t="s">
        <v>198</v>
      </c>
      <c r="B101" s="52" t="s">
        <v>199</v>
      </c>
      <c r="C101" s="632"/>
      <c r="D101" s="664"/>
    </row>
    <row r="102" spans="1:4" ht="12" customHeight="1">
      <c r="A102" s="214" t="s">
        <v>200</v>
      </c>
      <c r="B102" s="52" t="s">
        <v>201</v>
      </c>
      <c r="C102" s="632"/>
      <c r="D102" s="664"/>
    </row>
    <row r="103" spans="1:4" ht="12" customHeight="1">
      <c r="A103" s="214" t="s">
        <v>202</v>
      </c>
      <c r="B103" s="53" t="s">
        <v>203</v>
      </c>
      <c r="C103" s="632"/>
      <c r="D103" s="664"/>
    </row>
    <row r="104" spans="1:4" ht="12" customHeight="1">
      <c r="A104" s="229" t="s">
        <v>204</v>
      </c>
      <c r="B104" s="55" t="s">
        <v>205</v>
      </c>
      <c r="C104" s="632"/>
      <c r="D104" s="664"/>
    </row>
    <row r="105" spans="1:4" ht="12" customHeight="1">
      <c r="A105" s="214" t="s">
        <v>206</v>
      </c>
      <c r="B105" s="55" t="s">
        <v>207</v>
      </c>
      <c r="C105" s="632"/>
      <c r="D105" s="664"/>
    </row>
    <row r="106" spans="1:4" ht="12" customHeight="1" thickBot="1">
      <c r="A106" s="230" t="s">
        <v>208</v>
      </c>
      <c r="B106" s="57" t="s">
        <v>209</v>
      </c>
      <c r="C106" s="634"/>
      <c r="D106" s="665"/>
    </row>
    <row r="107" spans="1:4" ht="12" customHeight="1" thickBot="1">
      <c r="A107" s="44" t="s">
        <v>21</v>
      </c>
      <c r="B107" s="59" t="s">
        <v>210</v>
      </c>
      <c r="C107" s="627">
        <f>+C108+C110+C112</f>
        <v>0</v>
      </c>
      <c r="D107" s="666"/>
    </row>
    <row r="108" spans="1:4" ht="12" customHeight="1">
      <c r="A108" s="212" t="s">
        <v>37</v>
      </c>
      <c r="B108" s="49" t="s">
        <v>211</v>
      </c>
      <c r="C108" s="635"/>
      <c r="D108" s="667"/>
    </row>
    <row r="109" spans="1:4" ht="12" customHeight="1">
      <c r="A109" s="212" t="s">
        <v>39</v>
      </c>
      <c r="B109" s="60" t="s">
        <v>212</v>
      </c>
      <c r="C109" s="628"/>
      <c r="D109" s="664"/>
    </row>
    <row r="110" spans="1:4" ht="12" customHeight="1">
      <c r="A110" s="212" t="s">
        <v>41</v>
      </c>
      <c r="B110" s="60" t="s">
        <v>213</v>
      </c>
      <c r="C110" s="629"/>
      <c r="D110" s="664"/>
    </row>
    <row r="111" spans="1:4" ht="12" customHeight="1">
      <c r="A111" s="212" t="s">
        <v>43</v>
      </c>
      <c r="B111" s="60" t="s">
        <v>214</v>
      </c>
      <c r="C111" s="629"/>
      <c r="D111" s="664"/>
    </row>
    <row r="112" spans="1:4" ht="12" customHeight="1">
      <c r="A112" s="212" t="s">
        <v>45</v>
      </c>
      <c r="B112" s="61" t="s">
        <v>215</v>
      </c>
      <c r="C112" s="629"/>
      <c r="D112" s="558"/>
    </row>
    <row r="113" spans="1:4" ht="12" customHeight="1">
      <c r="A113" s="212" t="s">
        <v>47</v>
      </c>
      <c r="B113" s="62" t="s">
        <v>216</v>
      </c>
      <c r="C113" s="629"/>
      <c r="D113" s="558"/>
    </row>
    <row r="114" spans="1:4" ht="12" customHeight="1">
      <c r="A114" s="212" t="s">
        <v>217</v>
      </c>
      <c r="B114" s="63" t="s">
        <v>218</v>
      </c>
      <c r="C114" s="629"/>
      <c r="D114" s="558"/>
    </row>
    <row r="115" spans="1:4" ht="12" customHeight="1">
      <c r="A115" s="212" t="s">
        <v>219</v>
      </c>
      <c r="B115" s="53" t="s">
        <v>197</v>
      </c>
      <c r="C115" s="629"/>
      <c r="D115" s="664"/>
    </row>
    <row r="116" spans="1:4" ht="12" customHeight="1">
      <c r="A116" s="212" t="s">
        <v>220</v>
      </c>
      <c r="B116" s="53" t="s">
        <v>221</v>
      </c>
      <c r="C116" s="629"/>
      <c r="D116" s="664"/>
    </row>
    <row r="117" spans="1:4" ht="12" customHeight="1">
      <c r="A117" s="212" t="s">
        <v>222</v>
      </c>
      <c r="B117" s="53" t="s">
        <v>223</v>
      </c>
      <c r="C117" s="629"/>
      <c r="D117" s="664"/>
    </row>
    <row r="118" spans="1:4" ht="12" customHeight="1">
      <c r="A118" s="212" t="s">
        <v>224</v>
      </c>
      <c r="B118" s="53" t="s">
        <v>203</v>
      </c>
      <c r="C118" s="629"/>
      <c r="D118" s="664"/>
    </row>
    <row r="119" spans="1:4" ht="12" customHeight="1">
      <c r="A119" s="212" t="s">
        <v>225</v>
      </c>
      <c r="B119" s="53" t="s">
        <v>226</v>
      </c>
      <c r="C119" s="629"/>
      <c r="D119" s="664"/>
    </row>
    <row r="120" spans="1:4" ht="12" customHeight="1" thickBot="1">
      <c r="A120" s="229" t="s">
        <v>227</v>
      </c>
      <c r="B120" s="53" t="s">
        <v>228</v>
      </c>
      <c r="C120" s="634"/>
      <c r="D120" s="665"/>
    </row>
    <row r="121" spans="1:4" ht="12" customHeight="1" thickBot="1">
      <c r="A121" s="44" t="s">
        <v>22</v>
      </c>
      <c r="B121" s="17" t="s">
        <v>229</v>
      </c>
      <c r="C121" s="627">
        <f>+C122+C123</f>
        <v>0</v>
      </c>
      <c r="D121" s="666"/>
    </row>
    <row r="122" spans="1:4" ht="12" customHeight="1">
      <c r="A122" s="212" t="s">
        <v>50</v>
      </c>
      <c r="B122" s="64" t="s">
        <v>230</v>
      </c>
      <c r="C122" s="635"/>
      <c r="D122" s="667"/>
    </row>
    <row r="123" spans="1:4" ht="12" customHeight="1" thickBot="1">
      <c r="A123" s="216" t="s">
        <v>52</v>
      </c>
      <c r="B123" s="60" t="s">
        <v>231</v>
      </c>
      <c r="C123" s="632"/>
      <c r="D123" s="665"/>
    </row>
    <row r="124" spans="1:4" ht="12" customHeight="1" thickBot="1">
      <c r="A124" s="44" t="s">
        <v>232</v>
      </c>
      <c r="B124" s="17" t="s">
        <v>233</v>
      </c>
      <c r="C124" s="240">
        <f>+C91+C107+C121</f>
        <v>700</v>
      </c>
      <c r="D124" s="467">
        <f>+D91+D107+D121</f>
        <v>700</v>
      </c>
    </row>
    <row r="125" spans="1:4" ht="12" customHeight="1" thickBot="1">
      <c r="A125" s="44" t="s">
        <v>76</v>
      </c>
      <c r="B125" s="17" t="s">
        <v>234</v>
      </c>
      <c r="C125" s="627">
        <f>+C126+C127+C128</f>
        <v>0</v>
      </c>
      <c r="D125" s="666"/>
    </row>
    <row r="126" spans="1:4" s="227" customFormat="1" ht="12" customHeight="1">
      <c r="A126" s="212" t="s">
        <v>78</v>
      </c>
      <c r="B126" s="64" t="s">
        <v>235</v>
      </c>
      <c r="C126" s="635"/>
      <c r="D126" s="668"/>
    </row>
    <row r="127" spans="1:4" ht="12" customHeight="1">
      <c r="A127" s="212" t="s">
        <v>80</v>
      </c>
      <c r="B127" s="64" t="s">
        <v>236</v>
      </c>
      <c r="C127" s="629"/>
      <c r="D127" s="664"/>
    </row>
    <row r="128" spans="1:4" ht="12" customHeight="1" thickBot="1">
      <c r="A128" s="229" t="s">
        <v>82</v>
      </c>
      <c r="B128" s="65" t="s">
        <v>237</v>
      </c>
      <c r="C128" s="634"/>
      <c r="D128" s="665"/>
    </row>
    <row r="129" spans="1:10" ht="12" customHeight="1" thickBot="1">
      <c r="A129" s="44" t="s">
        <v>98</v>
      </c>
      <c r="B129" s="17" t="s">
        <v>238</v>
      </c>
      <c r="C129" s="627">
        <f>+C130+C131+C132+C133</f>
        <v>0</v>
      </c>
      <c r="D129" s="666"/>
    </row>
    <row r="130" spans="1:10" ht="12" customHeight="1">
      <c r="A130" s="212" t="s">
        <v>100</v>
      </c>
      <c r="B130" s="64" t="s">
        <v>239</v>
      </c>
      <c r="C130" s="635"/>
      <c r="D130" s="667"/>
    </row>
    <row r="131" spans="1:10" ht="12" customHeight="1">
      <c r="A131" s="212" t="s">
        <v>102</v>
      </c>
      <c r="B131" s="64" t="s">
        <v>240</v>
      </c>
      <c r="C131" s="629"/>
      <c r="D131" s="664"/>
    </row>
    <row r="132" spans="1:10" ht="12" customHeight="1">
      <c r="A132" s="212" t="s">
        <v>104</v>
      </c>
      <c r="B132" s="64" t="s">
        <v>241</v>
      </c>
      <c r="C132" s="629"/>
      <c r="D132" s="664"/>
    </row>
    <row r="133" spans="1:10" s="227" customFormat="1" ht="12" customHeight="1" thickBot="1">
      <c r="A133" s="229" t="s">
        <v>106</v>
      </c>
      <c r="B133" s="65" t="s">
        <v>242</v>
      </c>
      <c r="C133" s="634"/>
      <c r="D133" s="669"/>
    </row>
    <row r="134" spans="1:10" ht="12" customHeight="1" thickBot="1">
      <c r="A134" s="44" t="s">
        <v>243</v>
      </c>
      <c r="B134" s="17" t="s">
        <v>244</v>
      </c>
      <c r="C134" s="627">
        <f>+C135+C136+C137+C138</f>
        <v>0</v>
      </c>
      <c r="D134" s="666"/>
      <c r="J134" s="231"/>
    </row>
    <row r="135" spans="1:10" ht="12.75" customHeight="1">
      <c r="A135" s="212" t="s">
        <v>112</v>
      </c>
      <c r="B135" s="64" t="s">
        <v>245</v>
      </c>
      <c r="C135" s="635"/>
      <c r="D135" s="667"/>
    </row>
    <row r="136" spans="1:10" ht="12" customHeight="1">
      <c r="A136" s="212" t="s">
        <v>114</v>
      </c>
      <c r="B136" s="64" t="s">
        <v>246</v>
      </c>
      <c r="C136" s="629"/>
      <c r="D136" s="664"/>
    </row>
    <row r="137" spans="1:10" s="227" customFormat="1" ht="12" customHeight="1">
      <c r="A137" s="212" t="s">
        <v>116</v>
      </c>
      <c r="B137" s="64" t="s">
        <v>247</v>
      </c>
      <c r="C137" s="629"/>
      <c r="D137" s="670"/>
    </row>
    <row r="138" spans="1:10" s="227" customFormat="1" ht="12" customHeight="1" thickBot="1">
      <c r="A138" s="229" t="s">
        <v>118</v>
      </c>
      <c r="B138" s="65" t="s">
        <v>248</v>
      </c>
      <c r="C138" s="634"/>
      <c r="D138" s="669"/>
    </row>
    <row r="139" spans="1:10" s="227" customFormat="1" ht="12" customHeight="1" thickBot="1">
      <c r="A139" s="44" t="s">
        <v>120</v>
      </c>
      <c r="B139" s="17" t="s">
        <v>249</v>
      </c>
      <c r="C139" s="638">
        <f>+C140+C141+C142+C143</f>
        <v>0</v>
      </c>
      <c r="D139" s="671"/>
    </row>
    <row r="140" spans="1:10" s="227" customFormat="1" ht="12" customHeight="1">
      <c r="A140" s="212" t="s">
        <v>122</v>
      </c>
      <c r="B140" s="64" t="s">
        <v>250</v>
      </c>
      <c r="C140" s="635"/>
      <c r="D140" s="668"/>
    </row>
    <row r="141" spans="1:10" s="227" customFormat="1" ht="12" customHeight="1">
      <c r="A141" s="212" t="s">
        <v>124</v>
      </c>
      <c r="B141" s="64" t="s">
        <v>251</v>
      </c>
      <c r="C141" s="629"/>
      <c r="D141" s="670"/>
    </row>
    <row r="142" spans="1:10" s="227" customFormat="1" ht="12" customHeight="1" thickBot="1">
      <c r="A142" s="229" t="s">
        <v>126</v>
      </c>
      <c r="B142" s="65" t="s">
        <v>252</v>
      </c>
      <c r="C142" s="632"/>
      <c r="D142" s="669"/>
    </row>
    <row r="143" spans="1:10" s="233" customFormat="1" ht="12.75" customHeight="1" thickBot="1">
      <c r="A143" s="232" t="s">
        <v>390</v>
      </c>
      <c r="B143" s="238" t="s">
        <v>385</v>
      </c>
      <c r="C143" s="661"/>
      <c r="D143" s="672"/>
    </row>
    <row r="144" spans="1:10" ht="12" customHeight="1" thickBot="1">
      <c r="A144" s="242" t="s">
        <v>255</v>
      </c>
      <c r="B144" s="603" t="s">
        <v>254</v>
      </c>
      <c r="C144" s="660">
        <f>+C125+C129+C134+C139</f>
        <v>0</v>
      </c>
      <c r="D144" s="666"/>
    </row>
    <row r="145" spans="1:4" ht="15" customHeight="1" thickBot="1">
      <c r="A145" s="234" t="s">
        <v>275</v>
      </c>
      <c r="B145" s="247" t="s">
        <v>256</v>
      </c>
      <c r="C145" s="663">
        <f>+C124+C144</f>
        <v>700</v>
      </c>
      <c r="D145" s="673">
        <f>+D124+D144</f>
        <v>700</v>
      </c>
    </row>
    <row r="146" spans="1:4" ht="12.75" customHeight="1" thickBot="1">
      <c r="C146" s="662"/>
      <c r="D146" s="674"/>
    </row>
    <row r="147" spans="1:4" ht="15" customHeight="1" thickBot="1">
      <c r="A147" s="235" t="s">
        <v>386</v>
      </c>
      <c r="B147" s="268"/>
      <c r="C147" s="609">
        <v>0</v>
      </c>
      <c r="D147" s="658">
        <v>0</v>
      </c>
    </row>
    <row r="148" spans="1:4" ht="14.25" customHeight="1" thickBot="1">
      <c r="A148" s="235" t="s">
        <v>387</v>
      </c>
      <c r="B148" s="268"/>
      <c r="C148" s="609">
        <v>0</v>
      </c>
      <c r="D148" s="658">
        <v>0</v>
      </c>
    </row>
  </sheetData>
  <sheetProtection selectLockedCells="1" selectUnlockedCells="1"/>
  <mergeCells count="5">
    <mergeCell ref="C2:D2"/>
    <mergeCell ref="C3:D3"/>
    <mergeCell ref="C4:D4"/>
    <mergeCell ref="A7:D7"/>
    <mergeCell ref="A90:D90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8"/>
  <sheetViews>
    <sheetView view="pageLayout" topLeftCell="B1" workbookViewId="0">
      <selection activeCell="G6" sqref="G6"/>
    </sheetView>
  </sheetViews>
  <sheetFormatPr defaultRowHeight="12.75"/>
  <cols>
    <col min="1" max="1" width="13.83203125" style="248" customWidth="1"/>
    <col min="2" max="2" width="79.1640625" style="249" customWidth="1"/>
    <col min="3" max="3" width="16.1640625" style="249" customWidth="1"/>
    <col min="4" max="4" width="13" style="249" customWidth="1"/>
    <col min="5" max="16384" width="9.33203125" style="249"/>
  </cols>
  <sheetData>
    <row r="1" spans="1:4" s="250" customFormat="1" ht="21" customHeight="1" thickBot="1">
      <c r="A1" s="197"/>
      <c r="B1" s="807" t="s">
        <v>563</v>
      </c>
    </row>
    <row r="2" spans="1:4" s="251" customFormat="1" ht="36" customHeight="1" thickBot="1">
      <c r="A2" s="199" t="s">
        <v>391</v>
      </c>
      <c r="B2" s="578" t="s">
        <v>549</v>
      </c>
      <c r="C2" s="859" t="s">
        <v>418</v>
      </c>
      <c r="D2" s="860"/>
    </row>
    <row r="3" spans="1:4" s="251" customFormat="1" ht="29.25" customHeight="1" thickBot="1">
      <c r="A3" s="252" t="s">
        <v>378</v>
      </c>
      <c r="B3" s="203" t="s">
        <v>379</v>
      </c>
      <c r="C3" s="861" t="s">
        <v>377</v>
      </c>
      <c r="D3" s="862"/>
    </row>
    <row r="4" spans="1:4" s="253" customFormat="1" ht="15.95" customHeight="1" thickBot="1">
      <c r="A4" s="204"/>
      <c r="B4" s="204"/>
      <c r="C4" s="863" t="s">
        <v>350</v>
      </c>
      <c r="D4" s="864"/>
    </row>
    <row r="5" spans="1:4" ht="21.75" thickBot="1">
      <c r="A5" s="206" t="s">
        <v>380</v>
      </c>
      <c r="B5" s="207" t="s">
        <v>381</v>
      </c>
      <c r="C5" s="590" t="s">
        <v>382</v>
      </c>
      <c r="D5" s="594" t="s">
        <v>521</v>
      </c>
    </row>
    <row r="6" spans="1:4" s="254" customFormat="1" ht="12.95" customHeight="1" thickBot="1">
      <c r="A6" s="208" t="s">
        <v>20</v>
      </c>
      <c r="B6" s="555" t="s">
        <v>21</v>
      </c>
      <c r="C6" s="591" t="s">
        <v>22</v>
      </c>
      <c r="D6" s="594" t="s">
        <v>232</v>
      </c>
    </row>
    <row r="7" spans="1:4" s="254" customFormat="1" ht="15.95" customHeight="1" thickBot="1">
      <c r="A7" s="858" t="s">
        <v>263</v>
      </c>
      <c r="B7" s="858"/>
      <c r="C7" s="845"/>
      <c r="D7" s="593"/>
    </row>
    <row r="8" spans="1:4" s="256" customFormat="1" ht="12" customHeight="1" thickBot="1">
      <c r="A8" s="255" t="s">
        <v>20</v>
      </c>
      <c r="B8" s="595" t="s">
        <v>392</v>
      </c>
      <c r="C8" s="508">
        <f>SUM(C9:C18)</f>
        <v>576</v>
      </c>
      <c r="D8" s="508">
        <f>SUM(D9:D18)</f>
        <v>576</v>
      </c>
    </row>
    <row r="9" spans="1:4" s="256" customFormat="1" ht="12" customHeight="1">
      <c r="A9" s="257" t="s">
        <v>24</v>
      </c>
      <c r="B9" s="474" t="s">
        <v>79</v>
      </c>
      <c r="C9" s="505">
        <f>SUM('[1]8.2.1. sz. mell'!C9)</f>
        <v>0</v>
      </c>
      <c r="D9" s="596"/>
    </row>
    <row r="10" spans="1:4" s="256" customFormat="1" ht="12" customHeight="1">
      <c r="A10" s="258" t="s">
        <v>26</v>
      </c>
      <c r="B10" s="475" t="s">
        <v>81</v>
      </c>
      <c r="C10" s="504">
        <f>SUM('[1]8.2.1. sz. mell'!C10)</f>
        <v>0</v>
      </c>
      <c r="D10" s="587"/>
    </row>
    <row r="11" spans="1:4" s="256" customFormat="1" ht="12" customHeight="1">
      <c r="A11" s="258" t="s">
        <v>28</v>
      </c>
      <c r="B11" s="475" t="s">
        <v>83</v>
      </c>
      <c r="C11" s="504">
        <f>SUM('[1]8.2.1. sz. mell'!C11)</f>
        <v>0</v>
      </c>
      <c r="D11" s="587"/>
    </row>
    <row r="12" spans="1:4" s="256" customFormat="1" ht="12" customHeight="1">
      <c r="A12" s="258" t="s">
        <v>30</v>
      </c>
      <c r="B12" s="475" t="s">
        <v>85</v>
      </c>
      <c r="C12" s="504">
        <f>SUM('[1]8.2.1. sz. mell'!C12)</f>
        <v>0</v>
      </c>
      <c r="D12" s="587"/>
    </row>
    <row r="13" spans="1:4" s="256" customFormat="1" ht="12" customHeight="1">
      <c r="A13" s="258" t="s">
        <v>32</v>
      </c>
      <c r="B13" s="475" t="s">
        <v>87</v>
      </c>
      <c r="C13" s="504">
        <f>SUM('[1]8.2.1. sz. mell'!C13)</f>
        <v>575</v>
      </c>
      <c r="D13" s="586">
        <v>575</v>
      </c>
    </row>
    <row r="14" spans="1:4" s="256" customFormat="1" ht="12" customHeight="1">
      <c r="A14" s="258" t="s">
        <v>34</v>
      </c>
      <c r="B14" s="475" t="s">
        <v>393</v>
      </c>
      <c r="C14" s="504">
        <f>SUM('[1]8.2.1. sz. mell'!C14)</f>
        <v>0</v>
      </c>
      <c r="D14" s="586"/>
    </row>
    <row r="15" spans="1:4" s="256" customFormat="1" ht="12" customHeight="1">
      <c r="A15" s="258" t="s">
        <v>192</v>
      </c>
      <c r="B15" s="585" t="s">
        <v>394</v>
      </c>
      <c r="C15" s="504">
        <f>SUM('[1]8.2.1. sz. mell'!C15)</f>
        <v>0</v>
      </c>
      <c r="D15" s="586"/>
    </row>
    <row r="16" spans="1:4" s="256" customFormat="1" ht="12" customHeight="1">
      <c r="A16" s="258" t="s">
        <v>194</v>
      </c>
      <c r="B16" s="475" t="s">
        <v>93</v>
      </c>
      <c r="C16" s="504">
        <f>SUM('[1]8.2.1. sz. mell'!C16)</f>
        <v>1</v>
      </c>
      <c r="D16" s="586">
        <v>1</v>
      </c>
    </row>
    <row r="17" spans="1:4" s="259" customFormat="1" ht="12" customHeight="1">
      <c r="A17" s="258" t="s">
        <v>196</v>
      </c>
      <c r="B17" s="475" t="s">
        <v>95</v>
      </c>
      <c r="C17" s="504">
        <f>SUM('[1]8.2.1. sz. mell'!C17)</f>
        <v>0</v>
      </c>
      <c r="D17" s="586"/>
    </row>
    <row r="18" spans="1:4" s="259" customFormat="1" ht="12" customHeight="1" thickBot="1">
      <c r="A18" s="258" t="s">
        <v>198</v>
      </c>
      <c r="B18" s="585" t="s">
        <v>97</v>
      </c>
      <c r="C18" s="507">
        <f>SUM('[1]8.2.1. sz. mell'!C18)</f>
        <v>0</v>
      </c>
      <c r="D18" s="599"/>
    </row>
    <row r="19" spans="1:4" s="256" customFormat="1" ht="12" customHeight="1" thickBot="1">
      <c r="A19" s="208" t="s">
        <v>21</v>
      </c>
      <c r="B19" s="597" t="s">
        <v>395</v>
      </c>
      <c r="C19" s="508">
        <f>SUM(C20:C22)</f>
        <v>0</v>
      </c>
      <c r="D19" s="592"/>
    </row>
    <row r="20" spans="1:4" s="259" customFormat="1" ht="12" customHeight="1">
      <c r="A20" s="258" t="s">
        <v>37</v>
      </c>
      <c r="B20" s="64" t="s">
        <v>38</v>
      </c>
      <c r="C20" s="500">
        <f>SUM('[1]8.2.1. sz. mell'!C20)</f>
        <v>0</v>
      </c>
      <c r="D20" s="600"/>
    </row>
    <row r="21" spans="1:4" s="259" customFormat="1" ht="12" customHeight="1">
      <c r="A21" s="258" t="s">
        <v>39</v>
      </c>
      <c r="B21" s="49" t="s">
        <v>396</v>
      </c>
      <c r="C21" s="92">
        <f>SUM('[1]8.2.1. sz. mell'!C21)</f>
        <v>0</v>
      </c>
      <c r="D21" s="586"/>
    </row>
    <row r="22" spans="1:4" s="259" customFormat="1" ht="12" customHeight="1">
      <c r="A22" s="258" t="s">
        <v>41</v>
      </c>
      <c r="B22" s="49" t="s">
        <v>397</v>
      </c>
      <c r="C22" s="92">
        <f>SUM('[1]8.2.1. sz. mell'!C22)</f>
        <v>0</v>
      </c>
      <c r="D22" s="586"/>
    </row>
    <row r="23" spans="1:4" s="259" customFormat="1" ht="12" customHeight="1" thickBot="1">
      <c r="A23" s="258" t="s">
        <v>43</v>
      </c>
      <c r="B23" s="49" t="s">
        <v>398</v>
      </c>
      <c r="C23" s="92"/>
      <c r="D23" s="599"/>
    </row>
    <row r="24" spans="1:4" s="259" customFormat="1" ht="12" customHeight="1" thickBot="1">
      <c r="A24" s="208" t="s">
        <v>22</v>
      </c>
      <c r="B24" s="17" t="s">
        <v>271</v>
      </c>
      <c r="C24" s="579">
        <f>SUM('[1]8.2.1. sz. mell'!C24)</f>
        <v>0</v>
      </c>
      <c r="D24" s="592"/>
    </row>
    <row r="25" spans="1:4" s="259" customFormat="1" ht="12" customHeight="1" thickBot="1">
      <c r="A25" s="208" t="s">
        <v>232</v>
      </c>
      <c r="B25" s="17" t="s">
        <v>399</v>
      </c>
      <c r="C25" s="502">
        <f>+C26+C27</f>
        <v>0</v>
      </c>
      <c r="D25" s="592"/>
    </row>
    <row r="26" spans="1:4" s="259" customFormat="1" ht="12" customHeight="1">
      <c r="A26" s="261" t="s">
        <v>64</v>
      </c>
      <c r="B26" s="64" t="s">
        <v>396</v>
      </c>
      <c r="C26" s="500">
        <f>SUM('[1]8.2.1. sz. mell'!C26)</f>
        <v>0</v>
      </c>
      <c r="D26" s="600"/>
    </row>
    <row r="27" spans="1:4" s="259" customFormat="1" ht="12" customHeight="1">
      <c r="A27" s="261" t="s">
        <v>70</v>
      </c>
      <c r="B27" s="49" t="s">
        <v>400</v>
      </c>
      <c r="C27" s="500">
        <f>SUM('[1]8.2.1. sz. mell'!C27)</f>
        <v>0</v>
      </c>
      <c r="D27" s="586"/>
    </row>
    <row r="28" spans="1:4" s="259" customFormat="1" ht="12" customHeight="1" thickBot="1">
      <c r="A28" s="258" t="s">
        <v>72</v>
      </c>
      <c r="B28" s="262" t="s">
        <v>401</v>
      </c>
      <c r="C28" s="580"/>
      <c r="D28" s="599"/>
    </row>
    <row r="29" spans="1:4" s="259" customFormat="1" ht="12" customHeight="1" thickBot="1">
      <c r="A29" s="208" t="s">
        <v>76</v>
      </c>
      <c r="B29" s="17" t="s">
        <v>402</v>
      </c>
      <c r="C29" s="502">
        <f>+C30+C31+C32</f>
        <v>0</v>
      </c>
      <c r="D29" s="592"/>
    </row>
    <row r="30" spans="1:4" s="259" customFormat="1" ht="12" customHeight="1">
      <c r="A30" s="261" t="s">
        <v>78</v>
      </c>
      <c r="B30" s="64" t="s">
        <v>101</v>
      </c>
      <c r="C30" s="500">
        <f>SUM('[1]8.2.1. sz. mell'!C30)</f>
        <v>0</v>
      </c>
      <c r="D30" s="600"/>
    </row>
    <row r="31" spans="1:4" s="259" customFormat="1" ht="12" customHeight="1">
      <c r="A31" s="261" t="s">
        <v>80</v>
      </c>
      <c r="B31" s="49" t="s">
        <v>103</v>
      </c>
      <c r="C31" s="500">
        <f>SUM('[1]8.2.1. sz. mell'!C31)</f>
        <v>0</v>
      </c>
      <c r="D31" s="586"/>
    </row>
    <row r="32" spans="1:4" s="259" customFormat="1" ht="12" customHeight="1" thickBot="1">
      <c r="A32" s="258" t="s">
        <v>82</v>
      </c>
      <c r="B32" s="262" t="s">
        <v>105</v>
      </c>
      <c r="C32" s="500">
        <f>SUM('[1]8.2.1. sz. mell'!C32)</f>
        <v>0</v>
      </c>
      <c r="D32" s="599"/>
    </row>
    <row r="33" spans="1:4" s="256" customFormat="1" ht="12" customHeight="1" thickBot="1">
      <c r="A33" s="208" t="s">
        <v>98</v>
      </c>
      <c r="B33" s="17" t="s">
        <v>272</v>
      </c>
      <c r="C33" s="579"/>
      <c r="D33" s="592"/>
    </row>
    <row r="34" spans="1:4" s="256" customFormat="1" ht="12" customHeight="1" thickBot="1">
      <c r="A34" s="208" t="s">
        <v>243</v>
      </c>
      <c r="B34" s="17" t="s">
        <v>403</v>
      </c>
      <c r="C34" s="581">
        <f>SUM('[1]8.2.1. sz. mell'!C34)</f>
        <v>0</v>
      </c>
      <c r="D34" s="592"/>
    </row>
    <row r="35" spans="1:4" s="256" customFormat="1" ht="12" customHeight="1" thickBot="1">
      <c r="A35" s="208" t="s">
        <v>120</v>
      </c>
      <c r="B35" s="238" t="s">
        <v>404</v>
      </c>
      <c r="C35" s="582">
        <f>+C8+C19+C24+C25+C29+C33+C34</f>
        <v>576</v>
      </c>
      <c r="D35" s="508">
        <f>+D8+D19+D24+D25+D29+D33+D34</f>
        <v>576</v>
      </c>
    </row>
    <row r="36" spans="1:4" s="256" customFormat="1" ht="12" customHeight="1" thickBot="1">
      <c r="A36" s="263" t="s">
        <v>130</v>
      </c>
      <c r="B36" s="238" t="s">
        <v>405</v>
      </c>
      <c r="C36" s="582">
        <f>+C37+C38+C39</f>
        <v>32110</v>
      </c>
      <c r="D36" s="508">
        <f>+D37+D38+D39</f>
        <v>36110</v>
      </c>
    </row>
    <row r="37" spans="1:4" s="256" customFormat="1" ht="12" customHeight="1">
      <c r="A37" s="261" t="s">
        <v>406</v>
      </c>
      <c r="B37" s="64" t="s">
        <v>327</v>
      </c>
      <c r="C37" s="500">
        <f>SUM('[1]8.2.1. sz. mell'!C37)</f>
        <v>0</v>
      </c>
      <c r="D37" s="600">
        <v>835</v>
      </c>
    </row>
    <row r="38" spans="1:4" s="256" customFormat="1" ht="12" customHeight="1">
      <c r="A38" s="261" t="s">
        <v>407</v>
      </c>
      <c r="B38" s="49" t="s">
        <v>408</v>
      </c>
      <c r="C38" s="500">
        <f>SUM('[1]8.2.1. sz. mell'!C38)</f>
        <v>0</v>
      </c>
      <c r="D38" s="586"/>
    </row>
    <row r="39" spans="1:4" s="259" customFormat="1" ht="12" customHeight="1" thickBot="1">
      <c r="A39" s="258" t="s">
        <v>409</v>
      </c>
      <c r="B39" s="262" t="s">
        <v>410</v>
      </c>
      <c r="C39" s="500">
        <f>SUM('[1]8.2.1. sz. mell'!C39)</f>
        <v>32110</v>
      </c>
      <c r="D39" s="601">
        <v>35275</v>
      </c>
    </row>
    <row r="40" spans="1:4" s="259" customFormat="1" ht="15" customHeight="1" thickBot="1">
      <c r="A40" s="263" t="s">
        <v>255</v>
      </c>
      <c r="B40" s="264" t="s">
        <v>411</v>
      </c>
      <c r="C40" s="582">
        <f>+C35+C36</f>
        <v>32686</v>
      </c>
      <c r="D40" s="508">
        <f>+D35+D36</f>
        <v>36686</v>
      </c>
    </row>
    <row r="41" spans="1:4" s="259" customFormat="1" ht="15" customHeight="1">
      <c r="A41" s="222"/>
      <c r="B41" s="223"/>
      <c r="C41" s="239"/>
      <c r="D41" s="588"/>
    </row>
    <row r="42" spans="1:4" ht="13.5" thickBot="1">
      <c r="A42" s="265"/>
      <c r="B42" s="225"/>
      <c r="C42" s="225"/>
      <c r="D42" s="588"/>
    </row>
    <row r="43" spans="1:4" s="254" customFormat="1" ht="16.5" customHeight="1" thickBot="1">
      <c r="A43" s="854" t="s">
        <v>264</v>
      </c>
      <c r="B43" s="856"/>
      <c r="C43" s="856"/>
      <c r="D43" s="857"/>
    </row>
    <row r="44" spans="1:4" s="266" customFormat="1" ht="12" customHeight="1" thickBot="1">
      <c r="A44" s="255" t="s">
        <v>20</v>
      </c>
      <c r="B44" s="603" t="s">
        <v>412</v>
      </c>
      <c r="C44" s="508">
        <f>SUM(C45:C49)</f>
        <v>32355</v>
      </c>
      <c r="D44" s="604">
        <f>SUM(D45:D49)</f>
        <v>36355</v>
      </c>
    </row>
    <row r="45" spans="1:4" ht="12" customHeight="1">
      <c r="A45" s="258" t="s">
        <v>24</v>
      </c>
      <c r="B45" s="64" t="s">
        <v>185</v>
      </c>
      <c r="C45" s="500">
        <v>19006</v>
      </c>
      <c r="D45" s="504">
        <v>20871</v>
      </c>
    </row>
    <row r="46" spans="1:4" ht="12" customHeight="1">
      <c r="A46" s="258" t="s">
        <v>26</v>
      </c>
      <c r="B46" s="49" t="s">
        <v>186</v>
      </c>
      <c r="C46" s="92">
        <v>5443</v>
      </c>
      <c r="D46" s="504">
        <v>5649</v>
      </c>
    </row>
    <row r="47" spans="1:4" ht="12" customHeight="1">
      <c r="A47" s="258" t="s">
        <v>28</v>
      </c>
      <c r="B47" s="49" t="s">
        <v>187</v>
      </c>
      <c r="C47" s="92">
        <v>7906</v>
      </c>
      <c r="D47" s="504">
        <v>9835</v>
      </c>
    </row>
    <row r="48" spans="1:4" ht="12" customHeight="1">
      <c r="A48" s="258" t="s">
        <v>30</v>
      </c>
      <c r="B48" s="49" t="s">
        <v>188</v>
      </c>
      <c r="C48" s="92"/>
      <c r="D48" s="504"/>
    </row>
    <row r="49" spans="1:4" ht="12" customHeight="1" thickBot="1">
      <c r="A49" s="258" t="s">
        <v>32</v>
      </c>
      <c r="B49" s="49" t="s">
        <v>190</v>
      </c>
      <c r="C49" s="92"/>
      <c r="D49" s="507"/>
    </row>
    <row r="50" spans="1:4" ht="12" customHeight="1" thickBot="1">
      <c r="A50" s="208" t="s">
        <v>21</v>
      </c>
      <c r="B50" s="17" t="s">
        <v>413</v>
      </c>
      <c r="C50" s="502">
        <f>SUM(C51:C53)</f>
        <v>331</v>
      </c>
      <c r="D50" s="604">
        <f>SUM(D51:D53)</f>
        <v>331</v>
      </c>
    </row>
    <row r="51" spans="1:4" s="266" customFormat="1" ht="12" customHeight="1">
      <c r="A51" s="258" t="s">
        <v>37</v>
      </c>
      <c r="B51" s="64" t="s">
        <v>211</v>
      </c>
      <c r="C51" s="500">
        <v>331</v>
      </c>
      <c r="D51" s="504">
        <v>331</v>
      </c>
    </row>
    <row r="52" spans="1:4" ht="12" customHeight="1">
      <c r="A52" s="258" t="s">
        <v>39</v>
      </c>
      <c r="B52" s="49" t="s">
        <v>213</v>
      </c>
      <c r="C52" s="92"/>
      <c r="D52" s="586"/>
    </row>
    <row r="53" spans="1:4" ht="12" customHeight="1">
      <c r="A53" s="258" t="s">
        <v>41</v>
      </c>
      <c r="B53" s="49" t="s">
        <v>414</v>
      </c>
      <c r="C53" s="92"/>
      <c r="D53" s="586"/>
    </row>
    <row r="54" spans="1:4" ht="12" customHeight="1" thickBot="1">
      <c r="A54" s="258" t="s">
        <v>43</v>
      </c>
      <c r="B54" s="49" t="s">
        <v>415</v>
      </c>
      <c r="C54" s="501"/>
      <c r="D54" s="599"/>
    </row>
    <row r="55" spans="1:4" ht="15" customHeight="1" thickBot="1">
      <c r="A55" s="208" t="s">
        <v>22</v>
      </c>
      <c r="B55" s="605" t="s">
        <v>416</v>
      </c>
      <c r="C55" s="508">
        <f>+C44+C50</f>
        <v>32686</v>
      </c>
      <c r="D55" s="508">
        <f>+D44+D50</f>
        <v>36686</v>
      </c>
    </row>
    <row r="56" spans="1:4" ht="13.5" thickBot="1">
      <c r="C56" s="608"/>
      <c r="D56" s="592"/>
    </row>
    <row r="57" spans="1:4" ht="15" customHeight="1" thickBot="1">
      <c r="A57" s="235" t="s">
        <v>386</v>
      </c>
      <c r="B57" s="268"/>
      <c r="C57" s="607">
        <v>6</v>
      </c>
      <c r="D57" s="609">
        <v>6</v>
      </c>
    </row>
    <row r="58" spans="1:4" ht="14.25" customHeight="1" thickBot="1">
      <c r="A58" s="235" t="s">
        <v>387</v>
      </c>
      <c r="B58" s="268"/>
      <c r="C58" s="584">
        <v>0</v>
      </c>
      <c r="D58" s="609">
        <v>0</v>
      </c>
    </row>
  </sheetData>
  <sheetProtection selectLockedCells="1" selectUnlockedCells="1"/>
  <mergeCells count="5">
    <mergeCell ref="A7:C7"/>
    <mergeCell ref="C2:D2"/>
    <mergeCell ref="C3:D3"/>
    <mergeCell ref="C4:D4"/>
    <mergeCell ref="A43:D43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8"/>
  <sheetViews>
    <sheetView view="pageLayout" topLeftCell="B1" workbookViewId="0">
      <selection activeCell="G8" sqref="G8"/>
    </sheetView>
  </sheetViews>
  <sheetFormatPr defaultRowHeight="12.75"/>
  <cols>
    <col min="1" max="1" width="13.83203125" style="248" customWidth="1"/>
    <col min="2" max="2" width="79.1640625" style="249" customWidth="1"/>
    <col min="3" max="3" width="16.33203125" style="249" customWidth="1"/>
    <col min="4" max="4" width="14.6640625" style="249" customWidth="1"/>
    <col min="5" max="16384" width="9.33203125" style="249"/>
  </cols>
  <sheetData>
    <row r="1" spans="1:4" s="250" customFormat="1" ht="21" customHeight="1" thickBot="1">
      <c r="A1" s="197"/>
      <c r="B1" s="806"/>
      <c r="C1" s="807" t="s">
        <v>564</v>
      </c>
    </row>
    <row r="2" spans="1:4" s="251" customFormat="1" ht="32.25" customHeight="1" thickBot="1">
      <c r="A2" s="199" t="s">
        <v>391</v>
      </c>
      <c r="B2" s="590" t="s">
        <v>550</v>
      </c>
      <c r="C2" s="859" t="s">
        <v>418</v>
      </c>
      <c r="D2" s="860"/>
    </row>
    <row r="3" spans="1:4" s="251" customFormat="1" ht="26.25" customHeight="1" thickBot="1">
      <c r="A3" s="252" t="s">
        <v>378</v>
      </c>
      <c r="B3" s="784" t="s">
        <v>417</v>
      </c>
      <c r="C3" s="859" t="s">
        <v>418</v>
      </c>
      <c r="D3" s="860"/>
    </row>
    <row r="4" spans="1:4" s="253" customFormat="1" ht="15.95" customHeight="1" thickBot="1">
      <c r="A4" s="204"/>
      <c r="B4" s="204"/>
      <c r="C4" s="848" t="s">
        <v>350</v>
      </c>
      <c r="D4" s="849"/>
    </row>
    <row r="5" spans="1:4" ht="21.75" thickBot="1">
      <c r="A5" s="206" t="s">
        <v>380</v>
      </c>
      <c r="B5" s="590" t="s">
        <v>381</v>
      </c>
      <c r="C5" s="782" t="s">
        <v>382</v>
      </c>
      <c r="D5" s="622" t="s">
        <v>521</v>
      </c>
    </row>
    <row r="6" spans="1:4" s="254" customFormat="1" ht="12.95" customHeight="1" thickBot="1">
      <c r="A6" s="208">
        <v>1</v>
      </c>
      <c r="B6" s="783">
        <v>2</v>
      </c>
      <c r="C6" s="210" t="s">
        <v>22</v>
      </c>
      <c r="D6" s="594" t="s">
        <v>232</v>
      </c>
    </row>
    <row r="7" spans="1:4" s="254" customFormat="1" ht="15.95" customHeight="1" thickBot="1">
      <c r="A7" s="845" t="s">
        <v>263</v>
      </c>
      <c r="B7" s="846"/>
      <c r="C7" s="846"/>
      <c r="D7" s="865"/>
    </row>
    <row r="8" spans="1:4" s="256" customFormat="1" ht="12" customHeight="1" thickBot="1">
      <c r="A8" s="208" t="s">
        <v>20</v>
      </c>
      <c r="B8" s="260" t="s">
        <v>392</v>
      </c>
      <c r="C8" s="561">
        <f>SUM(C9:C18)</f>
        <v>576</v>
      </c>
      <c r="D8" s="508">
        <f>SUM(D9:D18)</f>
        <v>576</v>
      </c>
    </row>
    <row r="9" spans="1:4" s="256" customFormat="1" ht="12" customHeight="1">
      <c r="A9" s="257" t="s">
        <v>24</v>
      </c>
      <c r="B9" s="48" t="s">
        <v>79</v>
      </c>
      <c r="C9" s="614"/>
      <c r="D9" s="610"/>
    </row>
    <row r="10" spans="1:4" s="256" customFormat="1" ht="12" customHeight="1">
      <c r="A10" s="258" t="s">
        <v>26</v>
      </c>
      <c r="B10" s="49" t="s">
        <v>81</v>
      </c>
      <c r="C10" s="615"/>
      <c r="D10" s="611"/>
    </row>
    <row r="11" spans="1:4" s="256" customFormat="1" ht="12" customHeight="1">
      <c r="A11" s="258" t="s">
        <v>28</v>
      </c>
      <c r="B11" s="49" t="s">
        <v>83</v>
      </c>
      <c r="C11" s="615"/>
      <c r="D11" s="611"/>
    </row>
    <row r="12" spans="1:4" s="256" customFormat="1" ht="12" customHeight="1">
      <c r="A12" s="258" t="s">
        <v>30</v>
      </c>
      <c r="B12" s="49" t="s">
        <v>85</v>
      </c>
      <c r="C12" s="615"/>
      <c r="D12" s="611"/>
    </row>
    <row r="13" spans="1:4" s="256" customFormat="1" ht="12" customHeight="1">
      <c r="A13" s="258" t="s">
        <v>32</v>
      </c>
      <c r="B13" s="49" t="s">
        <v>87</v>
      </c>
      <c r="C13" s="615">
        <f>SUM('8.2. sz. mell'!C13)</f>
        <v>575</v>
      </c>
      <c r="D13" s="612">
        <f>SUM('8.2. sz. mell'!D13)</f>
        <v>575</v>
      </c>
    </row>
    <row r="14" spans="1:4" s="256" customFormat="1" ht="12" customHeight="1">
      <c r="A14" s="258" t="s">
        <v>34</v>
      </c>
      <c r="B14" s="49" t="s">
        <v>393</v>
      </c>
      <c r="C14" s="615">
        <f>SUM('8.2. sz. mell'!C14)</f>
        <v>0</v>
      </c>
      <c r="D14" s="598"/>
    </row>
    <row r="15" spans="1:4" s="256" customFormat="1" ht="12" customHeight="1">
      <c r="A15" s="258" t="s">
        <v>192</v>
      </c>
      <c r="B15" s="65" t="s">
        <v>394</v>
      </c>
      <c r="C15" s="615">
        <f>SUM('8.2. sz. mell'!C15)</f>
        <v>0</v>
      </c>
      <c r="D15" s="598"/>
    </row>
    <row r="16" spans="1:4" s="256" customFormat="1" ht="12" customHeight="1">
      <c r="A16" s="258" t="s">
        <v>194</v>
      </c>
      <c r="B16" s="49" t="s">
        <v>93</v>
      </c>
      <c r="C16" s="615">
        <f>SUM('8.2. sz. mell'!C16)</f>
        <v>1</v>
      </c>
      <c r="D16" s="612">
        <f>SUM('8.2. sz. mell'!D16)</f>
        <v>1</v>
      </c>
    </row>
    <row r="17" spans="1:4" s="259" customFormat="1" ht="12" customHeight="1">
      <c r="A17" s="258" t="s">
        <v>196</v>
      </c>
      <c r="B17" s="49" t="s">
        <v>95</v>
      </c>
      <c r="C17" s="615"/>
      <c r="D17" s="598"/>
    </row>
    <row r="18" spans="1:4" s="259" customFormat="1" ht="12" customHeight="1" thickBot="1">
      <c r="A18" s="258" t="s">
        <v>198</v>
      </c>
      <c r="B18" s="65" t="s">
        <v>97</v>
      </c>
      <c r="C18" s="616"/>
      <c r="D18" s="613"/>
    </row>
    <row r="19" spans="1:4" s="256" customFormat="1" ht="12" customHeight="1" thickBot="1">
      <c r="A19" s="208" t="s">
        <v>21</v>
      </c>
      <c r="B19" s="260" t="s">
        <v>395</v>
      </c>
      <c r="C19" s="561">
        <f>SUM(C20:C22)</f>
        <v>0</v>
      </c>
      <c r="D19" s="592"/>
    </row>
    <row r="20" spans="1:4" s="259" customFormat="1" ht="12" customHeight="1">
      <c r="A20" s="258" t="s">
        <v>37</v>
      </c>
      <c r="B20" s="64" t="s">
        <v>38</v>
      </c>
      <c r="C20" s="614"/>
      <c r="D20" s="606"/>
    </row>
    <row r="21" spans="1:4" s="259" customFormat="1" ht="12" customHeight="1">
      <c r="A21" s="258" t="s">
        <v>39</v>
      </c>
      <c r="B21" s="49" t="s">
        <v>396</v>
      </c>
      <c r="C21" s="615"/>
      <c r="D21" s="598"/>
    </row>
    <row r="22" spans="1:4" s="259" customFormat="1" ht="12" customHeight="1">
      <c r="A22" s="258" t="s">
        <v>41</v>
      </c>
      <c r="B22" s="49" t="s">
        <v>397</v>
      </c>
      <c r="C22" s="615"/>
      <c r="D22" s="598"/>
    </row>
    <row r="23" spans="1:4" s="259" customFormat="1" ht="12" customHeight="1" thickBot="1">
      <c r="A23" s="258" t="s">
        <v>43</v>
      </c>
      <c r="B23" s="49" t="s">
        <v>398</v>
      </c>
      <c r="C23" s="616"/>
      <c r="D23" s="613"/>
    </row>
    <row r="24" spans="1:4" s="259" customFormat="1" ht="12" customHeight="1" thickBot="1">
      <c r="A24" s="208" t="s">
        <v>22</v>
      </c>
      <c r="B24" s="17" t="s">
        <v>271</v>
      </c>
      <c r="C24" s="563"/>
      <c r="D24" s="592"/>
    </row>
    <row r="25" spans="1:4" s="259" customFormat="1" ht="12" customHeight="1" thickBot="1">
      <c r="A25" s="208" t="s">
        <v>232</v>
      </c>
      <c r="B25" s="17" t="s">
        <v>399</v>
      </c>
      <c r="C25" s="561">
        <f>+C26+C27</f>
        <v>0</v>
      </c>
      <c r="D25" s="592"/>
    </row>
    <row r="26" spans="1:4" s="259" customFormat="1" ht="12" customHeight="1">
      <c r="A26" s="261" t="s">
        <v>64</v>
      </c>
      <c r="B26" s="64" t="s">
        <v>396</v>
      </c>
      <c r="C26" s="614"/>
      <c r="D26" s="606"/>
    </row>
    <row r="27" spans="1:4" s="259" customFormat="1" ht="12" customHeight="1">
      <c r="A27" s="261" t="s">
        <v>70</v>
      </c>
      <c r="B27" s="49" t="s">
        <v>400</v>
      </c>
      <c r="C27" s="617"/>
      <c r="D27" s="598"/>
    </row>
    <row r="28" spans="1:4" s="259" customFormat="1" ht="12" customHeight="1" thickBot="1">
      <c r="A28" s="258" t="s">
        <v>72</v>
      </c>
      <c r="B28" s="262" t="s">
        <v>401</v>
      </c>
      <c r="C28" s="616"/>
      <c r="D28" s="613"/>
    </row>
    <row r="29" spans="1:4" s="259" customFormat="1" ht="12" customHeight="1" thickBot="1">
      <c r="A29" s="208" t="s">
        <v>76</v>
      </c>
      <c r="B29" s="17" t="s">
        <v>402</v>
      </c>
      <c r="C29" s="561">
        <f>+C30+C31+C32</f>
        <v>0</v>
      </c>
      <c r="D29" s="592"/>
    </row>
    <row r="30" spans="1:4" s="259" customFormat="1" ht="12" customHeight="1">
      <c r="A30" s="261" t="s">
        <v>78</v>
      </c>
      <c r="B30" s="64" t="s">
        <v>101</v>
      </c>
      <c r="C30" s="614"/>
      <c r="D30" s="606"/>
    </row>
    <row r="31" spans="1:4" s="259" customFormat="1" ht="12" customHeight="1">
      <c r="A31" s="261" t="s">
        <v>80</v>
      </c>
      <c r="B31" s="49" t="s">
        <v>103</v>
      </c>
      <c r="C31" s="617"/>
      <c r="D31" s="598"/>
    </row>
    <row r="32" spans="1:4" s="259" customFormat="1" ht="12" customHeight="1" thickBot="1">
      <c r="A32" s="258" t="s">
        <v>82</v>
      </c>
      <c r="B32" s="262" t="s">
        <v>105</v>
      </c>
      <c r="C32" s="616"/>
      <c r="D32" s="613"/>
    </row>
    <row r="33" spans="1:4" s="256" customFormat="1" ht="12" customHeight="1" thickBot="1">
      <c r="A33" s="208" t="s">
        <v>98</v>
      </c>
      <c r="B33" s="17" t="s">
        <v>272</v>
      </c>
      <c r="C33" s="563"/>
      <c r="D33" s="592"/>
    </row>
    <row r="34" spans="1:4" s="256" customFormat="1" ht="12" customHeight="1" thickBot="1">
      <c r="A34" s="208" t="s">
        <v>243</v>
      </c>
      <c r="B34" s="17" t="s">
        <v>403</v>
      </c>
      <c r="C34" s="566"/>
      <c r="D34" s="592"/>
    </row>
    <row r="35" spans="1:4" s="256" customFormat="1" ht="12" customHeight="1" thickBot="1">
      <c r="A35" s="208" t="s">
        <v>120</v>
      </c>
      <c r="B35" s="17" t="s">
        <v>404</v>
      </c>
      <c r="C35" s="567">
        <f>+C8+C19+C24+C25+C29+C33+C34</f>
        <v>576</v>
      </c>
      <c r="D35" s="508">
        <f>+D8+D19+D24+D25+D29+D33+D34</f>
        <v>576</v>
      </c>
    </row>
    <row r="36" spans="1:4" s="256" customFormat="1" ht="12" customHeight="1" thickBot="1">
      <c r="A36" s="263" t="s">
        <v>130</v>
      </c>
      <c r="B36" s="17" t="s">
        <v>405</v>
      </c>
      <c r="C36" s="567">
        <f>+C37+C38+C39</f>
        <v>32110</v>
      </c>
      <c r="D36" s="508">
        <f>+D37+D38+D39</f>
        <v>32110</v>
      </c>
    </row>
    <row r="37" spans="1:4" s="256" customFormat="1" ht="12" customHeight="1">
      <c r="A37" s="261" t="s">
        <v>406</v>
      </c>
      <c r="B37" s="64" t="s">
        <v>327</v>
      </c>
      <c r="C37" s="564"/>
      <c r="D37" s="600"/>
    </row>
    <row r="38" spans="1:4" s="256" customFormat="1" ht="12" customHeight="1">
      <c r="A38" s="261" t="s">
        <v>407</v>
      </c>
      <c r="B38" s="49" t="s">
        <v>408</v>
      </c>
      <c r="C38" s="562"/>
      <c r="D38" s="586"/>
    </row>
    <row r="39" spans="1:4" s="259" customFormat="1" ht="12" customHeight="1" thickBot="1">
      <c r="A39" s="258" t="s">
        <v>409</v>
      </c>
      <c r="B39" s="262" t="s">
        <v>410</v>
      </c>
      <c r="C39" s="565">
        <f>SUM('8.2. sz. mell'!C39)</f>
        <v>32110</v>
      </c>
      <c r="D39" s="601">
        <v>32110</v>
      </c>
    </row>
    <row r="40" spans="1:4" s="259" customFormat="1" ht="15" customHeight="1" thickBot="1">
      <c r="A40" s="263" t="s">
        <v>255</v>
      </c>
      <c r="B40" s="270" t="s">
        <v>411</v>
      </c>
      <c r="C40" s="567">
        <f>+C35+C36</f>
        <v>32686</v>
      </c>
      <c r="D40" s="508">
        <f>+D35+D36</f>
        <v>32686</v>
      </c>
    </row>
    <row r="41" spans="1:4" s="259" customFormat="1" ht="15" customHeight="1">
      <c r="A41" s="222"/>
      <c r="B41" s="223"/>
      <c r="C41" s="244"/>
    </row>
    <row r="42" spans="1:4" ht="13.5" thickBot="1">
      <c r="A42" s="265"/>
      <c r="B42" s="225"/>
      <c r="C42" s="245"/>
    </row>
    <row r="43" spans="1:4" s="254" customFormat="1" ht="16.5" customHeight="1" thickBot="1">
      <c r="A43" s="854" t="s">
        <v>264</v>
      </c>
      <c r="B43" s="856"/>
      <c r="C43" s="856"/>
      <c r="D43" s="857"/>
    </row>
    <row r="44" spans="1:4" s="266" customFormat="1" ht="15.75" customHeight="1" thickBot="1">
      <c r="A44" s="255" t="s">
        <v>20</v>
      </c>
      <c r="B44" s="603" t="s">
        <v>412</v>
      </c>
      <c r="C44" s="623">
        <f>SUM(C45:C49)</f>
        <v>32355</v>
      </c>
      <c r="D44" s="623">
        <f>SUM(D45:D49)</f>
        <v>36355</v>
      </c>
    </row>
    <row r="45" spans="1:4" ht="12" customHeight="1">
      <c r="A45" s="258" t="s">
        <v>24</v>
      </c>
      <c r="B45" s="64" t="s">
        <v>185</v>
      </c>
      <c r="C45" s="619">
        <f>SUM('8.2. sz. mell'!C45)</f>
        <v>19006</v>
      </c>
      <c r="D45" s="785">
        <f>SUM('8.2. sz. mell'!D45)</f>
        <v>20871</v>
      </c>
    </row>
    <row r="46" spans="1:4" ht="12" customHeight="1">
      <c r="A46" s="258" t="s">
        <v>26</v>
      </c>
      <c r="B46" s="49" t="s">
        <v>186</v>
      </c>
      <c r="C46" s="619">
        <f>SUM('8.2. sz. mell'!C46)</f>
        <v>5443</v>
      </c>
      <c r="D46" s="624">
        <f>SUM('8.2. sz. mell'!D46)</f>
        <v>5649</v>
      </c>
    </row>
    <row r="47" spans="1:4" ht="12" customHeight="1">
      <c r="A47" s="258" t="s">
        <v>28</v>
      </c>
      <c r="B47" s="49" t="s">
        <v>187</v>
      </c>
      <c r="C47" s="619">
        <f>SUM('8.2. sz. mell'!C47)</f>
        <v>7906</v>
      </c>
      <c r="D47" s="624">
        <f>SUM('8.2. sz. mell'!D47)</f>
        <v>9835</v>
      </c>
    </row>
    <row r="48" spans="1:4" ht="12" customHeight="1">
      <c r="A48" s="258" t="s">
        <v>30</v>
      </c>
      <c r="B48" s="49" t="s">
        <v>188</v>
      </c>
      <c r="C48" s="620"/>
      <c r="D48" s="583"/>
    </row>
    <row r="49" spans="1:4" ht="12" customHeight="1" thickBot="1">
      <c r="A49" s="258" t="s">
        <v>32</v>
      </c>
      <c r="B49" s="49" t="s">
        <v>190</v>
      </c>
      <c r="C49" s="620"/>
      <c r="D49" s="625"/>
    </row>
    <row r="50" spans="1:4" ht="12" customHeight="1" thickBot="1">
      <c r="A50" s="208" t="s">
        <v>21</v>
      </c>
      <c r="B50" s="17" t="s">
        <v>413</v>
      </c>
      <c r="C50" s="618">
        <f>SUM(C51:C53)</f>
        <v>331</v>
      </c>
      <c r="D50" s="623">
        <f>SUM(D51:D53)</f>
        <v>331</v>
      </c>
    </row>
    <row r="51" spans="1:4" s="266" customFormat="1" ht="12" customHeight="1">
      <c r="A51" s="258" t="s">
        <v>37</v>
      </c>
      <c r="B51" s="64" t="s">
        <v>211</v>
      </c>
      <c r="C51" s="619">
        <f>SUM('8.2. sz. mell'!C51)</f>
        <v>331</v>
      </c>
      <c r="D51" s="785">
        <f>SUM('8.2. sz. mell'!D51)</f>
        <v>331</v>
      </c>
    </row>
    <row r="52" spans="1:4" ht="12" customHeight="1">
      <c r="A52" s="258" t="s">
        <v>39</v>
      </c>
      <c r="B52" s="49" t="s">
        <v>213</v>
      </c>
      <c r="C52" s="620"/>
      <c r="D52" s="583"/>
    </row>
    <row r="53" spans="1:4" ht="12" customHeight="1">
      <c r="A53" s="258" t="s">
        <v>41</v>
      </c>
      <c r="B53" s="49" t="s">
        <v>414</v>
      </c>
      <c r="C53" s="620"/>
      <c r="D53" s="583"/>
    </row>
    <row r="54" spans="1:4" ht="12" customHeight="1" thickBot="1">
      <c r="A54" s="258" t="s">
        <v>43</v>
      </c>
      <c r="B54" s="49" t="s">
        <v>415</v>
      </c>
      <c r="C54" s="620"/>
      <c r="D54" s="625"/>
    </row>
    <row r="55" spans="1:4" ht="15" customHeight="1" thickBot="1">
      <c r="A55" s="208" t="s">
        <v>22</v>
      </c>
      <c r="B55" s="267" t="s">
        <v>416</v>
      </c>
      <c r="C55" s="618">
        <f>+C44+C50</f>
        <v>32686</v>
      </c>
      <c r="D55" s="623">
        <f>+D44+D50</f>
        <v>36686</v>
      </c>
    </row>
    <row r="56" spans="1:4" ht="13.5" thickBot="1">
      <c r="C56" s="271"/>
      <c r="D56" s="626"/>
    </row>
    <row r="57" spans="1:4" ht="15" customHeight="1" thickBot="1">
      <c r="A57" s="235" t="s">
        <v>386</v>
      </c>
      <c r="B57" s="236"/>
      <c r="C57" s="621">
        <v>6</v>
      </c>
      <c r="D57" s="608">
        <v>6</v>
      </c>
    </row>
    <row r="58" spans="1:4" ht="14.25" customHeight="1" thickBot="1">
      <c r="A58" s="235" t="s">
        <v>387</v>
      </c>
      <c r="B58" s="236"/>
      <c r="C58" s="621">
        <v>0</v>
      </c>
      <c r="D58" s="608">
        <v>0</v>
      </c>
    </row>
  </sheetData>
  <sheetProtection selectLockedCells="1" selectUnlockedCells="1"/>
  <mergeCells count="5">
    <mergeCell ref="C2:D2"/>
    <mergeCell ref="C3:D3"/>
    <mergeCell ref="C4:D4"/>
    <mergeCell ref="A43:D43"/>
    <mergeCell ref="A7:D7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25"/>
  <sheetViews>
    <sheetView view="pageLayout" workbookViewId="0">
      <selection sqref="A1:G1"/>
    </sheetView>
  </sheetViews>
  <sheetFormatPr defaultRowHeight="12.75"/>
  <cols>
    <col min="1" max="1" width="5.5" style="272" customWidth="1"/>
    <col min="2" max="2" width="33.1640625" style="272" customWidth="1"/>
    <col min="3" max="3" width="12.33203125" style="272" customWidth="1"/>
    <col min="4" max="4" width="11.5" style="272" customWidth="1"/>
    <col min="5" max="5" width="11.33203125" style="272" customWidth="1"/>
    <col min="6" max="6" width="11" style="272" customWidth="1"/>
    <col min="7" max="7" width="14.33203125" style="272" customWidth="1"/>
    <col min="8" max="16384" width="9.33203125" style="272"/>
  </cols>
  <sheetData>
    <row r="1" spans="1:7" ht="43.5" customHeight="1">
      <c r="A1" s="866" t="s">
        <v>419</v>
      </c>
      <c r="B1" s="866"/>
      <c r="C1" s="866"/>
      <c r="D1" s="866"/>
      <c r="E1" s="866"/>
      <c r="F1" s="866"/>
      <c r="G1" s="866"/>
    </row>
    <row r="3" spans="1:7" s="275" customFormat="1" ht="27" customHeight="1">
      <c r="A3" s="273" t="s">
        <v>420</v>
      </c>
      <c r="B3" s="274"/>
      <c r="C3" s="867" t="s">
        <v>548</v>
      </c>
      <c r="D3" s="867"/>
      <c r="E3" s="867"/>
      <c r="F3" s="867"/>
      <c r="G3" s="867"/>
    </row>
    <row r="4" spans="1:7" s="275" customFormat="1" ht="15.75">
      <c r="A4" s="274"/>
      <c r="B4" s="274"/>
      <c r="C4" s="274"/>
      <c r="D4" s="274"/>
      <c r="E4" s="274"/>
      <c r="F4" s="274"/>
      <c r="G4" s="274"/>
    </row>
    <row r="5" spans="1:7" s="275" customFormat="1" ht="24.75" customHeight="1">
      <c r="A5" s="273" t="s">
        <v>421</v>
      </c>
      <c r="B5" s="274"/>
      <c r="C5" s="867" t="s">
        <v>556</v>
      </c>
      <c r="D5" s="867"/>
      <c r="E5" s="867"/>
      <c r="F5" s="867"/>
      <c r="G5" s="274"/>
    </row>
    <row r="6" spans="1:7" s="277" customFormat="1">
      <c r="A6" s="276"/>
      <c r="B6" s="276"/>
      <c r="C6" s="276"/>
      <c r="D6" s="276"/>
      <c r="E6" s="276"/>
      <c r="F6" s="276"/>
      <c r="G6" s="276"/>
    </row>
    <row r="7" spans="1:7" s="281" customFormat="1" ht="15" customHeight="1">
      <c r="A7" s="278" t="s">
        <v>547</v>
      </c>
      <c r="B7" s="279"/>
      <c r="C7" s="279"/>
      <c r="D7" s="280"/>
      <c r="E7" s="280"/>
      <c r="F7" s="280"/>
      <c r="G7" s="280"/>
    </row>
    <row r="8" spans="1:7" s="281" customFormat="1" ht="15" customHeight="1">
      <c r="A8" s="278" t="s">
        <v>555</v>
      </c>
      <c r="B8" s="279"/>
      <c r="C8" s="279"/>
      <c r="D8" s="280"/>
      <c r="E8" s="280"/>
      <c r="F8" s="280"/>
      <c r="G8" s="280"/>
    </row>
    <row r="9" spans="1:7" s="281" customFormat="1" ht="15" customHeight="1">
      <c r="A9" s="278" t="s">
        <v>422</v>
      </c>
      <c r="B9" s="280"/>
      <c r="C9" s="280"/>
      <c r="D9" s="280"/>
      <c r="E9" s="280"/>
      <c r="F9" s="280"/>
      <c r="G9" s="280"/>
    </row>
    <row r="10" spans="1:7" s="285" customFormat="1" ht="42" customHeight="1">
      <c r="A10" s="282" t="s">
        <v>351</v>
      </c>
      <c r="B10" s="283" t="s">
        <v>423</v>
      </c>
      <c r="C10" s="283" t="s">
        <v>424</v>
      </c>
      <c r="D10" s="283" t="s">
        <v>425</v>
      </c>
      <c r="E10" s="283" t="s">
        <v>426</v>
      </c>
      <c r="F10" s="283" t="s">
        <v>427</v>
      </c>
      <c r="G10" s="284" t="s">
        <v>428</v>
      </c>
    </row>
    <row r="11" spans="1:7" ht="24" customHeight="1">
      <c r="A11" s="286" t="s">
        <v>20</v>
      </c>
      <c r="B11" s="287" t="s">
        <v>429</v>
      </c>
      <c r="C11" s="288"/>
      <c r="D11" s="288"/>
      <c r="E11" s="288"/>
      <c r="F11" s="288"/>
      <c r="G11" s="289">
        <f t="shared" ref="G11:G16" si="0">SUM(C11:F11)</f>
        <v>0</v>
      </c>
    </row>
    <row r="12" spans="1:7" ht="24" customHeight="1">
      <c r="A12" s="290" t="s">
        <v>21</v>
      </c>
      <c r="B12" s="291" t="s">
        <v>430</v>
      </c>
      <c r="C12" s="292"/>
      <c r="D12" s="292"/>
      <c r="E12" s="292"/>
      <c r="F12" s="292"/>
      <c r="G12" s="293">
        <f t="shared" si="0"/>
        <v>0</v>
      </c>
    </row>
    <row r="13" spans="1:7" ht="24" customHeight="1">
      <c r="A13" s="290" t="s">
        <v>22</v>
      </c>
      <c r="B13" s="291" t="s">
        <v>431</v>
      </c>
      <c r="C13" s="292"/>
      <c r="D13" s="292"/>
      <c r="E13" s="292"/>
      <c r="F13" s="292"/>
      <c r="G13" s="293">
        <f t="shared" si="0"/>
        <v>0</v>
      </c>
    </row>
    <row r="14" spans="1:7" ht="24" customHeight="1">
      <c r="A14" s="290" t="s">
        <v>232</v>
      </c>
      <c r="B14" s="291" t="s">
        <v>432</v>
      </c>
      <c r="C14" s="292"/>
      <c r="D14" s="292"/>
      <c r="E14" s="292"/>
      <c r="F14" s="292"/>
      <c r="G14" s="293">
        <f t="shared" si="0"/>
        <v>0</v>
      </c>
    </row>
    <row r="15" spans="1:7" ht="24" customHeight="1">
      <c r="A15" s="290" t="s">
        <v>76</v>
      </c>
      <c r="B15" s="291" t="s">
        <v>433</v>
      </c>
      <c r="C15" s="292"/>
      <c r="D15" s="292"/>
      <c r="E15" s="292"/>
      <c r="F15" s="292"/>
      <c r="G15" s="293">
        <f t="shared" si="0"/>
        <v>0</v>
      </c>
    </row>
    <row r="16" spans="1:7" ht="24" customHeight="1">
      <c r="A16" s="294" t="s">
        <v>98</v>
      </c>
      <c r="B16" s="295" t="s">
        <v>434</v>
      </c>
      <c r="C16" s="296"/>
      <c r="D16" s="296"/>
      <c r="E16" s="296"/>
      <c r="F16" s="296"/>
      <c r="G16" s="297">
        <f t="shared" si="0"/>
        <v>0</v>
      </c>
    </row>
    <row r="17" spans="1:7" s="302" customFormat="1" ht="24" customHeight="1">
      <c r="A17" s="298" t="s">
        <v>243</v>
      </c>
      <c r="B17" s="299" t="s">
        <v>428</v>
      </c>
      <c r="C17" s="300">
        <f>SUM(C11:C16)</f>
        <v>0</v>
      </c>
      <c r="D17" s="300">
        <f>SUM(D11:D16)</f>
        <v>0</v>
      </c>
      <c r="E17" s="300">
        <f>SUM(E11:E16)</f>
        <v>0</v>
      </c>
      <c r="F17" s="300">
        <f>SUM(F11:F16)</f>
        <v>0</v>
      </c>
      <c r="G17" s="301">
        <v>0</v>
      </c>
    </row>
    <row r="18" spans="1:7" s="277" customFormat="1">
      <c r="A18" s="276"/>
      <c r="B18" s="276"/>
      <c r="C18" s="276"/>
      <c r="D18" s="276"/>
      <c r="E18" s="276"/>
      <c r="F18" s="276"/>
      <c r="G18" s="276"/>
    </row>
    <row r="19" spans="1:7" s="277" customFormat="1">
      <c r="A19" s="276"/>
      <c r="B19" s="276"/>
      <c r="C19" s="276"/>
      <c r="D19" s="276"/>
      <c r="E19" s="276"/>
      <c r="F19" s="276"/>
      <c r="G19" s="276"/>
    </row>
    <row r="20" spans="1:7" s="277" customFormat="1">
      <c r="A20" s="276"/>
      <c r="B20" s="276"/>
      <c r="C20" s="276"/>
      <c r="D20" s="276"/>
      <c r="E20" s="276"/>
      <c r="F20" s="276"/>
      <c r="G20" s="276"/>
    </row>
    <row r="21" spans="1:7" s="277" customFormat="1" ht="15.75">
      <c r="A21" s="275" t="s">
        <v>565</v>
      </c>
      <c r="B21" s="276"/>
      <c r="C21" s="276"/>
      <c r="D21" s="276"/>
      <c r="E21" s="276"/>
      <c r="F21" s="276"/>
      <c r="G21" s="276"/>
    </row>
    <row r="22" spans="1:7" s="277" customFormat="1">
      <c r="A22" s="276"/>
      <c r="B22" s="276"/>
      <c r="C22" s="276"/>
      <c r="D22" s="276"/>
      <c r="E22" s="276"/>
      <c r="F22" s="276"/>
      <c r="G22" s="276"/>
    </row>
    <row r="23" spans="1:7">
      <c r="A23" s="276"/>
      <c r="B23" s="276"/>
      <c r="C23" s="276"/>
      <c r="D23" s="276"/>
      <c r="E23" s="276"/>
      <c r="F23" s="276"/>
      <c r="G23" s="276"/>
    </row>
    <row r="24" spans="1:7">
      <c r="A24" s="276"/>
      <c r="B24" s="276"/>
      <c r="C24" s="277"/>
      <c r="D24" s="277"/>
      <c r="E24" s="277"/>
      <c r="F24" s="277"/>
      <c r="G24" s="276"/>
    </row>
    <row r="25" spans="1:7" ht="13.5">
      <c r="A25" s="276"/>
      <c r="B25" s="276"/>
      <c r="C25" s="303"/>
      <c r="D25" s="304" t="s">
        <v>435</v>
      </c>
      <c r="E25" s="304"/>
      <c r="F25" s="303"/>
      <c r="G25" s="276"/>
    </row>
  </sheetData>
  <sheetProtection selectLockedCells="1" selectUnlockedCells="1"/>
  <mergeCells count="3">
    <mergeCell ref="A1:G1"/>
    <mergeCell ref="C3:G3"/>
    <mergeCell ref="C5:F5"/>
  </mergeCells>
  <printOptions horizontalCentered="1"/>
  <pageMargins left="0.78749999999999998" right="0.78749999999999998" top="1.1499999999999999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9. melléklet a 16/2016. (XII.10.)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L155"/>
  <sheetViews>
    <sheetView tabSelected="1" view="pageLayout" zoomScale="90" zoomScaleNormal="120" zoomScaleSheetLayoutView="130" zoomScalePageLayoutView="90" workbookViewId="0">
      <selection activeCell="G14" sqref="G14"/>
    </sheetView>
  </sheetViews>
  <sheetFormatPr defaultRowHeight="15.75"/>
  <cols>
    <col min="1" max="1" width="9" style="305" customWidth="1"/>
    <col min="2" max="2" width="58.33203125" style="305" customWidth="1"/>
    <col min="3" max="3" width="12" style="306" customWidth="1"/>
    <col min="4" max="4" width="11.5" style="306" customWidth="1"/>
    <col min="5" max="6" width="11.5" style="739" customWidth="1"/>
    <col min="7" max="7" width="14.6640625" style="306" customWidth="1"/>
    <col min="8" max="8" width="12.6640625" style="305" customWidth="1"/>
    <col min="9" max="10" width="12.83203125" style="305" customWidth="1"/>
    <col min="11" max="11" width="9" style="307" customWidth="1"/>
    <col min="12" max="16384" width="9.33203125" style="307"/>
  </cols>
  <sheetData>
    <row r="1" spans="1:10" ht="15.95" customHeight="1">
      <c r="A1" s="868" t="s">
        <v>15</v>
      </c>
      <c r="B1" s="868"/>
      <c r="C1" s="868"/>
      <c r="D1" s="868"/>
      <c r="E1" s="868"/>
      <c r="F1" s="727"/>
      <c r="G1" s="8"/>
      <c r="H1" s="8"/>
      <c r="I1" s="8"/>
      <c r="J1" s="8"/>
    </row>
    <row r="2" spans="1:10" ht="15.95" customHeight="1" thickBot="1">
      <c r="A2" s="722" t="s">
        <v>16</v>
      </c>
      <c r="B2" s="722"/>
      <c r="C2" s="869" t="s">
        <v>182</v>
      </c>
      <c r="D2" s="869"/>
      <c r="E2" s="869"/>
      <c r="F2" s="728"/>
      <c r="G2" s="309"/>
      <c r="H2" s="9"/>
      <c r="I2" s="9"/>
      <c r="J2" s="9"/>
    </row>
    <row r="3" spans="1:10" ht="38.1" customHeight="1" thickBot="1">
      <c r="A3" s="723" t="s">
        <v>18</v>
      </c>
      <c r="B3" s="724" t="s">
        <v>19</v>
      </c>
      <c r="C3" s="725" t="s">
        <v>517</v>
      </c>
      <c r="D3" s="740" t="s">
        <v>518</v>
      </c>
      <c r="E3" s="754" t="s">
        <v>521</v>
      </c>
      <c r="F3" s="729"/>
      <c r="G3" s="311"/>
      <c r="H3" s="312"/>
      <c r="I3" s="312"/>
      <c r="J3" s="312"/>
    </row>
    <row r="4" spans="1:10" s="315" customFormat="1" ht="12" customHeight="1" thickBot="1">
      <c r="A4" s="44" t="s">
        <v>20</v>
      </c>
      <c r="B4" s="45" t="s">
        <v>21</v>
      </c>
      <c r="C4" s="45" t="s">
        <v>232</v>
      </c>
      <c r="D4" s="741" t="s">
        <v>76</v>
      </c>
      <c r="E4" s="755" t="s">
        <v>98</v>
      </c>
      <c r="F4" s="730"/>
      <c r="G4" s="313"/>
      <c r="H4" s="314"/>
      <c r="I4" s="314"/>
      <c r="J4" s="314"/>
    </row>
    <row r="5" spans="1:10" s="318" customFormat="1" ht="12" customHeight="1" thickBot="1">
      <c r="A5" s="16" t="s">
        <v>20</v>
      </c>
      <c r="B5" s="17" t="s">
        <v>23</v>
      </c>
      <c r="C5" s="568">
        <f>+C6+C7+C8+C9+C10+C11</f>
        <v>62617</v>
      </c>
      <c r="D5" s="226">
        <f>+D6+D7+D8+D9+D10+D11</f>
        <v>82260</v>
      </c>
      <c r="E5" s="467">
        <f>+E6+E7+E8+E9+E10+E11</f>
        <v>75329</v>
      </c>
      <c r="F5" s="726"/>
      <c r="G5" s="316"/>
      <c r="H5" s="317"/>
      <c r="I5" s="317"/>
      <c r="J5" s="317"/>
    </row>
    <row r="6" spans="1:10" s="318" customFormat="1" ht="12" customHeight="1">
      <c r="A6" s="20" t="s">
        <v>24</v>
      </c>
      <c r="B6" s="21" t="s">
        <v>25</v>
      </c>
      <c r="C6" s="742">
        <v>17639</v>
      </c>
      <c r="D6" s="478">
        <f>SUM('1.1.sz.mell.'!C7)</f>
        <v>23213</v>
      </c>
      <c r="E6" s="479">
        <f>SUM('1.1.sz.mell.'!D7)</f>
        <v>27371</v>
      </c>
      <c r="F6" s="731"/>
      <c r="G6" s="319"/>
      <c r="H6" s="321">
        <f>SUM('1.1.sz.mell.'!E7)</f>
        <v>0</v>
      </c>
      <c r="I6" s="322"/>
      <c r="J6" s="320"/>
    </row>
    <row r="7" spans="1:10" s="318" customFormat="1" ht="12" customHeight="1">
      <c r="A7" s="23" t="s">
        <v>26</v>
      </c>
      <c r="B7" s="24" t="s">
        <v>27</v>
      </c>
      <c r="C7" s="743">
        <v>25365</v>
      </c>
      <c r="D7" s="478">
        <f>SUM('1.1.sz.mell.'!C8)</f>
        <v>27501</v>
      </c>
      <c r="E7" s="478">
        <f>SUM('1.1.sz.mell.'!D8)</f>
        <v>26479</v>
      </c>
      <c r="F7" s="731"/>
      <c r="G7" s="319"/>
      <c r="H7" s="320"/>
      <c r="I7" s="320"/>
      <c r="J7" s="320"/>
    </row>
    <row r="8" spans="1:10" s="318" customFormat="1" ht="12" customHeight="1">
      <c r="A8" s="23" t="s">
        <v>28</v>
      </c>
      <c r="B8" s="24" t="s">
        <v>29</v>
      </c>
      <c r="C8" s="743">
        <v>13293</v>
      </c>
      <c r="D8" s="478">
        <f>SUM('1.1.sz.mell.'!C9)</f>
        <v>29748</v>
      </c>
      <c r="E8" s="478">
        <f>SUM('1.1.sz.mell.'!D9)</f>
        <v>19073</v>
      </c>
      <c r="F8" s="731"/>
      <c r="G8" s="319"/>
      <c r="H8" s="320"/>
      <c r="I8" s="320"/>
      <c r="J8" s="320"/>
    </row>
    <row r="9" spans="1:10" s="318" customFormat="1" ht="12" customHeight="1">
      <c r="A9" s="23" t="s">
        <v>30</v>
      </c>
      <c r="B9" s="24" t="s">
        <v>31</v>
      </c>
      <c r="C9" s="743">
        <v>1784</v>
      </c>
      <c r="D9" s="478">
        <f>SUM('1.1.sz.mell.'!C10)</f>
        <v>1798</v>
      </c>
      <c r="E9" s="478">
        <f>SUM('1.1.sz.mell.'!D10)</f>
        <v>1799</v>
      </c>
      <c r="F9" s="731"/>
      <c r="G9" s="319"/>
      <c r="H9" s="320"/>
      <c r="I9" s="320"/>
      <c r="J9" s="320"/>
    </row>
    <row r="10" spans="1:10" s="318" customFormat="1" ht="12" customHeight="1">
      <c r="A10" s="23" t="s">
        <v>32</v>
      </c>
      <c r="B10" s="24" t="s">
        <v>33</v>
      </c>
      <c r="C10" s="743">
        <v>4536</v>
      </c>
      <c r="D10" s="478">
        <f>SUM('1.1.sz.mell.'!C11)</f>
        <v>0</v>
      </c>
      <c r="E10" s="478">
        <f>SUM('1.1.sz.mell.'!D11)</f>
        <v>607</v>
      </c>
      <c r="F10" s="731"/>
      <c r="G10" s="319"/>
      <c r="H10" s="320"/>
      <c r="I10" s="320"/>
      <c r="J10" s="320"/>
    </row>
    <row r="11" spans="1:10" s="318" customFormat="1" ht="12" customHeight="1" thickBot="1">
      <c r="A11" s="26" t="s">
        <v>34</v>
      </c>
      <c r="B11" s="61" t="s">
        <v>35</v>
      </c>
      <c r="C11" s="744"/>
      <c r="D11" s="483">
        <f>SUM('1.1.sz.mell.'!C12)</f>
        <v>0</v>
      </c>
      <c r="E11" s="483">
        <f>SUM('1.1.sz.mell.'!D12)</f>
        <v>0</v>
      </c>
      <c r="F11" s="731"/>
      <c r="G11" s="319"/>
      <c r="H11" s="320"/>
      <c r="I11" s="320"/>
      <c r="J11" s="320"/>
    </row>
    <row r="12" spans="1:10" s="318" customFormat="1" ht="12" customHeight="1" thickBot="1">
      <c r="A12" s="16" t="s">
        <v>21</v>
      </c>
      <c r="B12" s="28" t="s">
        <v>36</v>
      </c>
      <c r="C12" s="745">
        <f>+C13+C14+C15+C16+C17</f>
        <v>17649</v>
      </c>
      <c r="D12" s="680">
        <f>SUM('1.1.sz.mell.'!C13)</f>
        <v>16945</v>
      </c>
      <c r="E12" s="680">
        <f>SUM('1.1.sz.mell.'!D13)</f>
        <v>20500</v>
      </c>
      <c r="F12" s="726"/>
      <c r="G12" s="316"/>
      <c r="H12" s="317"/>
      <c r="I12" s="317"/>
      <c r="J12" s="317"/>
    </row>
    <row r="13" spans="1:10" s="318" customFormat="1" ht="12" customHeight="1">
      <c r="A13" s="20" t="s">
        <v>37</v>
      </c>
      <c r="B13" s="21" t="s">
        <v>38</v>
      </c>
      <c r="C13" s="742"/>
      <c r="D13" s="479">
        <f>SUM('1.1.sz.mell.'!C14)</f>
        <v>0</v>
      </c>
      <c r="E13" s="479">
        <f>SUM('1.1.sz.mell.'!D14)</f>
        <v>0</v>
      </c>
      <c r="F13" s="731"/>
      <c r="G13" s="319"/>
      <c r="H13" s="320"/>
      <c r="I13" s="320"/>
      <c r="J13" s="320"/>
    </row>
    <row r="14" spans="1:10" s="318" customFormat="1" ht="12" customHeight="1">
      <c r="A14" s="23" t="s">
        <v>39</v>
      </c>
      <c r="B14" s="24" t="s">
        <v>40</v>
      </c>
      <c r="C14" s="743"/>
      <c r="D14" s="478">
        <f>SUM('1.1.sz.mell.'!C15)</f>
        <v>0</v>
      </c>
      <c r="E14" s="478">
        <f>SUM('1.1.sz.mell.'!D15)</f>
        <v>0</v>
      </c>
      <c r="F14" s="731"/>
      <c r="G14" s="319"/>
      <c r="H14" s="320"/>
      <c r="I14" s="320"/>
      <c r="J14" s="320"/>
    </row>
    <row r="15" spans="1:10" s="318" customFormat="1" ht="12" customHeight="1">
      <c r="A15" s="23" t="s">
        <v>41</v>
      </c>
      <c r="B15" s="24" t="s">
        <v>42</v>
      </c>
      <c r="C15" s="743"/>
      <c r="D15" s="478">
        <f>SUM('1.1.sz.mell.'!C16)</f>
        <v>0</v>
      </c>
      <c r="E15" s="478">
        <f>SUM('1.1.sz.mell.'!D16)</f>
        <v>0</v>
      </c>
      <c r="F15" s="731"/>
      <c r="G15" s="319"/>
      <c r="H15" s="320"/>
      <c r="I15" s="320"/>
      <c r="J15" s="320"/>
    </row>
    <row r="16" spans="1:10" s="318" customFormat="1" ht="12" customHeight="1">
      <c r="A16" s="23" t="s">
        <v>43</v>
      </c>
      <c r="B16" s="24" t="s">
        <v>44</v>
      </c>
      <c r="C16" s="743"/>
      <c r="D16" s="478">
        <f>SUM('1.1.sz.mell.'!C17)</f>
        <v>0</v>
      </c>
      <c r="E16" s="478">
        <f>SUM('1.1.sz.mell.'!D17)</f>
        <v>0</v>
      </c>
      <c r="F16" s="731"/>
      <c r="G16" s="319"/>
      <c r="H16" s="320"/>
      <c r="I16" s="320"/>
      <c r="J16" s="320"/>
    </row>
    <row r="17" spans="1:10" s="318" customFormat="1" ht="12" customHeight="1">
      <c r="A17" s="23" t="s">
        <v>45</v>
      </c>
      <c r="B17" s="24" t="s">
        <v>46</v>
      </c>
      <c r="C17" s="743">
        <v>17649</v>
      </c>
      <c r="D17" s="478">
        <f>SUM('1.1.sz.mell.'!C18)</f>
        <v>16945</v>
      </c>
      <c r="E17" s="478">
        <f>SUM('1.1.sz.mell.'!D18)</f>
        <v>20500</v>
      </c>
      <c r="F17" s="731"/>
      <c r="G17" s="319"/>
      <c r="H17" s="320"/>
      <c r="I17" s="320"/>
      <c r="J17" s="320"/>
    </row>
    <row r="18" spans="1:10" s="318" customFormat="1" ht="12" customHeight="1" thickBot="1">
      <c r="A18" s="26" t="s">
        <v>47</v>
      </c>
      <c r="B18" s="61" t="s">
        <v>48</v>
      </c>
      <c r="C18" s="744"/>
      <c r="D18" s="483">
        <f>SUM('1.1.sz.mell.'!C19)</f>
        <v>0</v>
      </c>
      <c r="E18" s="483">
        <f>SUM('1.1.sz.mell.'!D19)</f>
        <v>0</v>
      </c>
      <c r="F18" s="731"/>
      <c r="G18" s="319"/>
      <c r="H18" s="320"/>
      <c r="I18" s="320"/>
      <c r="J18" s="320"/>
    </row>
    <row r="19" spans="1:10" s="318" customFormat="1" ht="22.5" customHeight="1" thickBot="1">
      <c r="A19" s="16" t="s">
        <v>22</v>
      </c>
      <c r="B19" s="17" t="s">
        <v>49</v>
      </c>
      <c r="C19" s="746">
        <f>+C20+C21+C22+C23+C24</f>
        <v>7919</v>
      </c>
      <c r="D19" s="680">
        <f>SUM('1.1.sz.mell.'!C20)</f>
        <v>0</v>
      </c>
      <c r="E19" s="680">
        <f>SUM('1.1.sz.mell.'!D20)</f>
        <v>19994</v>
      </c>
      <c r="F19" s="726"/>
      <c r="G19" s="316"/>
      <c r="H19" s="317"/>
      <c r="I19" s="317"/>
      <c r="J19" s="317"/>
    </row>
    <row r="20" spans="1:10" s="318" customFormat="1" ht="12" customHeight="1">
      <c r="A20" s="20" t="s">
        <v>50</v>
      </c>
      <c r="B20" s="21" t="s">
        <v>51</v>
      </c>
      <c r="C20" s="742"/>
      <c r="D20" s="479">
        <f>SUM('1.1.sz.mell.'!C21)</f>
        <v>0</v>
      </c>
      <c r="E20" s="479">
        <f>SUM('1.1.sz.mell.'!D21)</f>
        <v>19994</v>
      </c>
      <c r="F20" s="731"/>
      <c r="G20" s="319"/>
      <c r="H20" s="320"/>
      <c r="I20" s="320"/>
      <c r="J20" s="320"/>
    </row>
    <row r="21" spans="1:10" s="318" customFormat="1" ht="12" customHeight="1">
      <c r="A21" s="23" t="s">
        <v>52</v>
      </c>
      <c r="B21" s="24" t="s">
        <v>53</v>
      </c>
      <c r="C21" s="743"/>
      <c r="D21" s="478">
        <f>SUM('1.1.sz.mell.'!C22)</f>
        <v>0</v>
      </c>
      <c r="E21" s="478">
        <f>SUM('1.1.sz.mell.'!D22)</f>
        <v>0</v>
      </c>
      <c r="F21" s="731"/>
      <c r="G21" s="319"/>
      <c r="H21" s="320"/>
      <c r="I21" s="320"/>
      <c r="J21" s="320"/>
    </row>
    <row r="22" spans="1:10" s="318" customFormat="1" ht="12" customHeight="1">
      <c r="A22" s="23" t="s">
        <v>54</v>
      </c>
      <c r="B22" s="24" t="s">
        <v>55</v>
      </c>
      <c r="C22" s="743"/>
      <c r="D22" s="478">
        <f>SUM('1.1.sz.mell.'!C23)</f>
        <v>0</v>
      </c>
      <c r="E22" s="478">
        <f>SUM('1.1.sz.mell.'!D23)</f>
        <v>0</v>
      </c>
      <c r="F22" s="731"/>
      <c r="G22" s="319"/>
      <c r="H22" s="320"/>
      <c r="I22" s="320"/>
      <c r="J22" s="320"/>
    </row>
    <row r="23" spans="1:10" s="318" customFormat="1" ht="12" customHeight="1">
      <c r="A23" s="23" t="s">
        <v>56</v>
      </c>
      <c r="B23" s="24" t="s">
        <v>57</v>
      </c>
      <c r="C23" s="743"/>
      <c r="D23" s="478">
        <f>SUM('1.1.sz.mell.'!C24)</f>
        <v>0</v>
      </c>
      <c r="E23" s="478">
        <f>SUM('1.1.sz.mell.'!D24)</f>
        <v>0</v>
      </c>
      <c r="F23" s="731"/>
      <c r="G23" s="319"/>
      <c r="H23" s="320"/>
      <c r="I23" s="320"/>
      <c r="J23" s="320"/>
    </row>
    <row r="24" spans="1:10" s="318" customFormat="1" ht="12" customHeight="1">
      <c r="A24" s="23" t="s">
        <v>58</v>
      </c>
      <c r="B24" s="24" t="s">
        <v>59</v>
      </c>
      <c r="C24" s="743">
        <v>7919</v>
      </c>
      <c r="D24" s="478">
        <f>SUM('1.1.sz.mell.'!C25)</f>
        <v>0</v>
      </c>
      <c r="E24" s="478">
        <f>SUM('1.1.sz.mell.'!D25)</f>
        <v>0</v>
      </c>
      <c r="F24" s="731"/>
      <c r="G24" s="319"/>
      <c r="H24" s="320"/>
      <c r="I24" s="320"/>
      <c r="J24" s="320"/>
    </row>
    <row r="25" spans="1:10" s="318" customFormat="1" ht="12" customHeight="1" thickBot="1">
      <c r="A25" s="26" t="s">
        <v>60</v>
      </c>
      <c r="B25" s="61" t="s">
        <v>61</v>
      </c>
      <c r="C25" s="744"/>
      <c r="D25" s="478">
        <f>SUM('1.1.sz.mell.'!C26)</f>
        <v>0</v>
      </c>
      <c r="E25" s="478">
        <f>SUM('1.1.sz.mell.'!D26)</f>
        <v>0</v>
      </c>
      <c r="F25" s="731"/>
      <c r="G25" s="319"/>
      <c r="H25" s="320"/>
      <c r="I25" s="320"/>
      <c r="J25" s="320"/>
    </row>
    <row r="26" spans="1:10" s="318" customFormat="1" ht="12" customHeight="1" thickBot="1">
      <c r="A26" s="16" t="s">
        <v>62</v>
      </c>
      <c r="B26" s="17" t="s">
        <v>63</v>
      </c>
      <c r="C26" s="747">
        <f>+C27+C30+C31+C32</f>
        <v>35365</v>
      </c>
      <c r="D26" s="747">
        <f>+D27+D30+D31+D32</f>
        <v>37505</v>
      </c>
      <c r="E26" s="752">
        <f>+E27+E30+E31+E32</f>
        <v>37508</v>
      </c>
      <c r="F26" s="726"/>
      <c r="G26" s="316"/>
      <c r="H26" s="317"/>
      <c r="I26" s="317"/>
      <c r="J26" s="317"/>
    </row>
    <row r="27" spans="1:10" s="318" customFormat="1" ht="12" customHeight="1">
      <c r="A27" s="20" t="s">
        <v>64</v>
      </c>
      <c r="B27" s="21" t="s">
        <v>65</v>
      </c>
      <c r="C27" s="748">
        <f>SUM(C28:C29)</f>
        <v>4345</v>
      </c>
      <c r="D27" s="478">
        <f>SUM('1.1.sz.mell.'!C28)</f>
        <v>4000</v>
      </c>
      <c r="E27" s="478">
        <f>SUM('1.1.sz.mell.'!D28)</f>
        <v>4000</v>
      </c>
      <c r="F27" s="732"/>
      <c r="G27" s="321"/>
      <c r="H27" s="322"/>
      <c r="I27" s="322"/>
      <c r="J27" s="322"/>
    </row>
    <row r="28" spans="1:10" s="318" customFormat="1" ht="12" customHeight="1">
      <c r="A28" s="23" t="s">
        <v>66</v>
      </c>
      <c r="B28" s="24" t="s">
        <v>67</v>
      </c>
      <c r="C28" s="743">
        <v>4000</v>
      </c>
      <c r="D28" s="478">
        <f>SUM('1.1.sz.mell.'!C29)</f>
        <v>4000</v>
      </c>
      <c r="E28" s="478">
        <f>SUM('1.1.sz.mell.'!D29)</f>
        <v>4000</v>
      </c>
      <c r="F28" s="732"/>
      <c r="G28" s="319"/>
      <c r="H28" s="320"/>
      <c r="I28" s="320"/>
      <c r="J28" s="320"/>
    </row>
    <row r="29" spans="1:10" s="318" customFormat="1" ht="12" customHeight="1">
      <c r="A29" s="23" t="s">
        <v>68</v>
      </c>
      <c r="B29" s="24" t="s">
        <v>69</v>
      </c>
      <c r="C29" s="743">
        <v>345</v>
      </c>
      <c r="D29" s="478">
        <f>SUM('1.1.sz.mell.'!C30)</f>
        <v>0</v>
      </c>
      <c r="E29" s="478">
        <f>SUM('1.1.sz.mell.'!D30)</f>
        <v>0</v>
      </c>
      <c r="F29" s="732"/>
      <c r="G29" s="319"/>
      <c r="H29" s="320"/>
      <c r="I29" s="320"/>
      <c r="J29" s="320"/>
    </row>
    <row r="30" spans="1:10" s="318" customFormat="1" ht="12" customHeight="1">
      <c r="A30" s="23" t="s">
        <v>70</v>
      </c>
      <c r="B30" s="24" t="s">
        <v>71</v>
      </c>
      <c r="C30" s="743">
        <v>31000</v>
      </c>
      <c r="D30" s="478">
        <f>SUM('1.1.sz.mell.'!C31)</f>
        <v>33000</v>
      </c>
      <c r="E30" s="478">
        <f>SUM('1.1.sz.mell.'!D31)</f>
        <v>33000</v>
      </c>
      <c r="F30" s="732"/>
      <c r="G30" s="319"/>
      <c r="H30" s="320"/>
      <c r="I30" s="320"/>
      <c r="J30" s="320"/>
    </row>
    <row r="31" spans="1:10" s="318" customFormat="1" ht="12" customHeight="1">
      <c r="A31" s="23" t="s">
        <v>72</v>
      </c>
      <c r="B31" s="24" t="s">
        <v>73</v>
      </c>
      <c r="C31" s="743"/>
      <c r="D31" s="478">
        <f>SUM('1.1.sz.mell.'!C32)</f>
        <v>0</v>
      </c>
      <c r="E31" s="478">
        <f>SUM('1.1.sz.mell.'!D32)</f>
        <v>0</v>
      </c>
      <c r="F31" s="732"/>
      <c r="G31" s="319"/>
      <c r="H31" s="320"/>
      <c r="I31" s="320"/>
      <c r="J31" s="320"/>
    </row>
    <row r="32" spans="1:10" s="318" customFormat="1" ht="12" customHeight="1" thickBot="1">
      <c r="A32" s="26" t="s">
        <v>74</v>
      </c>
      <c r="B32" s="61" t="s">
        <v>75</v>
      </c>
      <c r="C32" s="744">
        <v>20</v>
      </c>
      <c r="D32" s="483">
        <f>SUM('1.1.sz.mell.'!C33)</f>
        <v>505</v>
      </c>
      <c r="E32" s="483">
        <f>SUM('1.1.sz.mell.'!D33)</f>
        <v>508</v>
      </c>
      <c r="F32" s="732"/>
      <c r="G32" s="319"/>
      <c r="H32" s="320"/>
      <c r="I32" s="320"/>
      <c r="J32" s="320"/>
    </row>
    <row r="33" spans="1:10" s="318" customFormat="1" ht="12" customHeight="1" thickBot="1">
      <c r="A33" s="16" t="s">
        <v>76</v>
      </c>
      <c r="B33" s="17" t="s">
        <v>77</v>
      </c>
      <c r="C33" s="746">
        <f>SUM(C34:C43)</f>
        <v>10077</v>
      </c>
      <c r="D33" s="680">
        <f>SUM('1.1.sz.mell.'!C34)</f>
        <v>11818</v>
      </c>
      <c r="E33" s="680">
        <f>SUM('1.1.sz.mell.'!D34)</f>
        <v>13209</v>
      </c>
      <c r="F33" s="726"/>
      <c r="G33" s="316"/>
      <c r="H33" s="317"/>
      <c r="I33" s="317"/>
      <c r="J33" s="317"/>
    </row>
    <row r="34" spans="1:10" s="318" customFormat="1" ht="12" customHeight="1">
      <c r="A34" s="20" t="s">
        <v>78</v>
      </c>
      <c r="B34" s="21" t="s">
        <v>79</v>
      </c>
      <c r="C34" s="742">
        <v>120</v>
      </c>
      <c r="D34" s="479">
        <f>SUM('1.1.sz.mell.'!C35)</f>
        <v>100</v>
      </c>
      <c r="E34" s="479">
        <f>SUM('1.1.sz.mell.'!D35)</f>
        <v>123</v>
      </c>
      <c r="F34" s="731"/>
      <c r="G34" s="319"/>
      <c r="H34" s="320"/>
      <c r="I34" s="320"/>
      <c r="J34" s="320"/>
    </row>
    <row r="35" spans="1:10" s="318" customFormat="1" ht="12" customHeight="1">
      <c r="A35" s="23" t="s">
        <v>80</v>
      </c>
      <c r="B35" s="24" t="s">
        <v>81</v>
      </c>
      <c r="C35" s="743">
        <v>695</v>
      </c>
      <c r="D35" s="478">
        <f>SUM('1.1.sz.mell.'!C36)</f>
        <v>3080</v>
      </c>
      <c r="E35" s="478">
        <f>SUM('1.1.sz.mell.'!D36)</f>
        <v>2850</v>
      </c>
      <c r="F35" s="731"/>
      <c r="G35" s="319"/>
      <c r="H35" s="320"/>
      <c r="I35" s="320"/>
      <c r="J35" s="320"/>
    </row>
    <row r="36" spans="1:10" s="318" customFormat="1" ht="12" customHeight="1">
      <c r="A36" s="23" t="s">
        <v>82</v>
      </c>
      <c r="B36" s="24" t="s">
        <v>83</v>
      </c>
      <c r="C36" s="743"/>
      <c r="D36" s="478">
        <f>SUM('1.1.sz.mell.'!C37)</f>
        <v>275</v>
      </c>
      <c r="E36" s="478">
        <f>SUM('1.1.sz.mell.'!D37)</f>
        <v>425</v>
      </c>
      <c r="F36" s="731"/>
      <c r="G36" s="319"/>
      <c r="H36" s="320"/>
      <c r="I36" s="320"/>
      <c r="J36" s="320"/>
    </row>
    <row r="37" spans="1:10" s="318" customFormat="1" ht="12" customHeight="1">
      <c r="A37" s="23" t="s">
        <v>84</v>
      </c>
      <c r="B37" s="24" t="s">
        <v>85</v>
      </c>
      <c r="C37" s="743">
        <v>2501</v>
      </c>
      <c r="D37" s="478">
        <f>SUM('1.1.sz.mell.'!C38)</f>
        <v>24</v>
      </c>
      <c r="E37" s="478">
        <f>SUM('1.1.sz.mell.'!D38)</f>
        <v>24</v>
      </c>
      <c r="F37" s="731"/>
      <c r="G37" s="319"/>
      <c r="H37" s="320"/>
      <c r="I37" s="320"/>
      <c r="J37" s="320"/>
    </row>
    <row r="38" spans="1:10" s="318" customFormat="1" ht="12" customHeight="1">
      <c r="A38" s="23" t="s">
        <v>86</v>
      </c>
      <c r="B38" s="24" t="s">
        <v>87</v>
      </c>
      <c r="C38" s="743">
        <v>5428</v>
      </c>
      <c r="D38" s="478">
        <f>SUM('1.1.sz.mell.'!C39)</f>
        <v>6620</v>
      </c>
      <c r="E38" s="478">
        <f>SUM('1.1.sz.mell.'!D39)</f>
        <v>6620</v>
      </c>
      <c r="F38" s="731"/>
      <c r="G38" s="319"/>
      <c r="H38" s="320"/>
      <c r="I38" s="320"/>
      <c r="J38" s="320"/>
    </row>
    <row r="39" spans="1:10" s="318" customFormat="1" ht="12" customHeight="1">
      <c r="A39" s="23" t="s">
        <v>88</v>
      </c>
      <c r="B39" s="24" t="s">
        <v>89</v>
      </c>
      <c r="C39" s="743">
        <v>1328</v>
      </c>
      <c r="D39" s="478">
        <f>SUM('1.1.sz.mell.'!C40)</f>
        <v>1699</v>
      </c>
      <c r="E39" s="478">
        <f>SUM('1.1.sz.mell.'!D40)</f>
        <v>2369</v>
      </c>
      <c r="F39" s="731"/>
      <c r="G39" s="319"/>
      <c r="H39" s="320"/>
      <c r="I39" s="320"/>
      <c r="J39" s="320"/>
    </row>
    <row r="40" spans="1:10" s="318" customFormat="1" ht="12" customHeight="1">
      <c r="A40" s="23" t="s">
        <v>90</v>
      </c>
      <c r="B40" s="24" t="s">
        <v>91</v>
      </c>
      <c r="C40" s="743"/>
      <c r="D40" s="478">
        <f>SUM('1.1.sz.mell.'!C41)</f>
        <v>0</v>
      </c>
      <c r="E40" s="478">
        <f>SUM('1.1.sz.mell.'!D41)</f>
        <v>712</v>
      </c>
      <c r="F40" s="731"/>
      <c r="G40" s="319"/>
      <c r="H40" s="320"/>
      <c r="I40" s="320"/>
      <c r="J40" s="320"/>
    </row>
    <row r="41" spans="1:10" s="318" customFormat="1" ht="12" customHeight="1">
      <c r="A41" s="23" t="s">
        <v>92</v>
      </c>
      <c r="B41" s="24" t="s">
        <v>93</v>
      </c>
      <c r="C41" s="743">
        <v>5</v>
      </c>
      <c r="D41" s="478">
        <v>1</v>
      </c>
      <c r="E41" s="478">
        <f>SUM('1.1.sz.mell.'!D42)</f>
        <v>6</v>
      </c>
      <c r="F41" s="731"/>
      <c r="G41" s="319"/>
      <c r="H41" s="320"/>
      <c r="I41" s="320"/>
      <c r="J41" s="320"/>
    </row>
    <row r="42" spans="1:10" s="318" customFormat="1" ht="12" customHeight="1">
      <c r="A42" s="23" t="s">
        <v>94</v>
      </c>
      <c r="B42" s="24" t="s">
        <v>95</v>
      </c>
      <c r="C42" s="749"/>
      <c r="D42" s="478">
        <f>SUM('1.1.sz.mell.'!C43)</f>
        <v>0</v>
      </c>
      <c r="E42" s="478">
        <f>SUM('1.1.sz.mell.'!D43)</f>
        <v>0</v>
      </c>
      <c r="F42" s="731"/>
      <c r="G42" s="319"/>
      <c r="H42" s="320"/>
      <c r="I42" s="320"/>
      <c r="J42" s="320"/>
    </row>
    <row r="43" spans="1:10" s="318" customFormat="1" ht="12" customHeight="1" thickBot="1">
      <c r="A43" s="26" t="s">
        <v>96</v>
      </c>
      <c r="B43" s="61" t="s">
        <v>97</v>
      </c>
      <c r="C43" s="750"/>
      <c r="D43" s="483">
        <f>SUM('1.1.sz.mell.'!C44)</f>
        <v>20</v>
      </c>
      <c r="E43" s="483">
        <f>SUM('1.1.sz.mell.'!D44)</f>
        <v>80</v>
      </c>
      <c r="F43" s="731"/>
      <c r="G43" s="319"/>
      <c r="H43" s="320"/>
      <c r="I43" s="320"/>
      <c r="J43" s="320"/>
    </row>
    <row r="44" spans="1:10" s="318" customFormat="1" ht="12" customHeight="1" thickBot="1">
      <c r="A44" s="16" t="s">
        <v>98</v>
      </c>
      <c r="B44" s="17" t="s">
        <v>99</v>
      </c>
      <c r="C44" s="746">
        <f>SUM(C45:C49)</f>
        <v>0</v>
      </c>
      <c r="D44" s="680">
        <f>SUM('1.1.sz.mell.'!C45)</f>
        <v>0</v>
      </c>
      <c r="E44" s="680">
        <f>SUM('1.1.sz.mell.'!D45)</f>
        <v>2425</v>
      </c>
      <c r="F44" s="726"/>
      <c r="G44" s="316"/>
      <c r="H44" s="317"/>
      <c r="I44" s="317"/>
      <c r="J44" s="317"/>
    </row>
    <row r="45" spans="1:10" s="318" customFormat="1" ht="12" customHeight="1">
      <c r="A45" s="20" t="s">
        <v>100</v>
      </c>
      <c r="B45" s="21" t="s">
        <v>101</v>
      </c>
      <c r="C45" s="751"/>
      <c r="D45" s="479">
        <f>SUM('1.1.sz.mell.'!C46)</f>
        <v>0</v>
      </c>
      <c r="E45" s="479">
        <f>SUM('1.1.sz.mell.'!D46)</f>
        <v>0</v>
      </c>
      <c r="F45" s="731"/>
      <c r="G45" s="319"/>
      <c r="H45" s="320"/>
      <c r="I45" s="320"/>
      <c r="J45" s="320"/>
    </row>
    <row r="46" spans="1:10" s="318" customFormat="1" ht="12" customHeight="1">
      <c r="A46" s="23" t="s">
        <v>102</v>
      </c>
      <c r="B46" s="24" t="s">
        <v>103</v>
      </c>
      <c r="C46" s="749"/>
      <c r="D46" s="478">
        <f>SUM('1.1.sz.mell.'!C47)</f>
        <v>0</v>
      </c>
      <c r="E46" s="478">
        <f>SUM('1.1.sz.mell.'!D47)</f>
        <v>2425</v>
      </c>
      <c r="F46" s="731"/>
      <c r="G46" s="319"/>
      <c r="H46" s="320"/>
      <c r="I46" s="320"/>
      <c r="J46" s="320"/>
    </row>
    <row r="47" spans="1:10" s="318" customFormat="1" ht="12" customHeight="1">
      <c r="A47" s="23" t="s">
        <v>104</v>
      </c>
      <c r="B47" s="24" t="s">
        <v>105</v>
      </c>
      <c r="C47" s="749"/>
      <c r="D47" s="478">
        <f>SUM('1.1.sz.mell.'!C48)</f>
        <v>0</v>
      </c>
      <c r="E47" s="478">
        <f>SUM('1.1.sz.mell.'!D48)</f>
        <v>0</v>
      </c>
      <c r="F47" s="731"/>
      <c r="G47" s="319"/>
      <c r="H47" s="320"/>
      <c r="I47" s="320"/>
      <c r="J47" s="320"/>
    </row>
    <row r="48" spans="1:10" s="318" customFormat="1" ht="12" customHeight="1">
      <c r="A48" s="23" t="s">
        <v>106</v>
      </c>
      <c r="B48" s="24" t="s">
        <v>107</v>
      </c>
      <c r="C48" s="749"/>
      <c r="D48" s="478">
        <f>SUM('1.1.sz.mell.'!C49)</f>
        <v>0</v>
      </c>
      <c r="E48" s="478">
        <f>SUM('1.1.sz.mell.'!D49)</f>
        <v>0</v>
      </c>
      <c r="F48" s="731"/>
      <c r="G48" s="319"/>
      <c r="H48" s="320"/>
      <c r="I48" s="320"/>
      <c r="J48" s="320"/>
    </row>
    <row r="49" spans="1:10" s="318" customFormat="1" ht="12" customHeight="1" thickBot="1">
      <c r="A49" s="26" t="s">
        <v>108</v>
      </c>
      <c r="B49" s="61" t="s">
        <v>109</v>
      </c>
      <c r="C49" s="750"/>
      <c r="D49" s="483">
        <f>SUM('1.1.sz.mell.'!C50)</f>
        <v>0</v>
      </c>
      <c r="E49" s="483">
        <f>SUM('1.1.sz.mell.'!D50)</f>
        <v>0</v>
      </c>
      <c r="F49" s="731"/>
      <c r="G49" s="319"/>
      <c r="H49" s="320"/>
      <c r="I49" s="320"/>
      <c r="J49" s="320"/>
    </row>
    <row r="50" spans="1:10" s="318" customFormat="1" ht="12" customHeight="1" thickBot="1">
      <c r="A50" s="16" t="s">
        <v>110</v>
      </c>
      <c r="B50" s="17" t="s">
        <v>111</v>
      </c>
      <c r="C50" s="746">
        <f>SUM(C51:C53)</f>
        <v>0</v>
      </c>
      <c r="D50" s="680">
        <f>SUM('1.1.sz.mell.'!C51)</f>
        <v>0</v>
      </c>
      <c r="E50" s="680">
        <f>SUM('1.1.sz.mell.'!D51)</f>
        <v>490</v>
      </c>
      <c r="F50" s="726"/>
      <c r="G50" s="316"/>
      <c r="H50" s="317"/>
      <c r="I50" s="317"/>
      <c r="J50" s="317"/>
    </row>
    <row r="51" spans="1:10" s="318" customFormat="1" ht="12" customHeight="1">
      <c r="A51" s="20" t="s">
        <v>112</v>
      </c>
      <c r="B51" s="21" t="s">
        <v>113</v>
      </c>
      <c r="C51" s="742"/>
      <c r="D51" s="479">
        <f>SUM('1.1.sz.mell.'!C52)</f>
        <v>0</v>
      </c>
      <c r="E51" s="479">
        <f>SUM('1.1.sz.mell.'!D52)</f>
        <v>0</v>
      </c>
      <c r="F51" s="731"/>
      <c r="G51" s="319"/>
      <c r="H51" s="320"/>
      <c r="I51" s="320"/>
      <c r="J51" s="320"/>
    </row>
    <row r="52" spans="1:10" s="318" customFormat="1" ht="12" customHeight="1">
      <c r="A52" s="23" t="s">
        <v>114</v>
      </c>
      <c r="B52" s="24" t="s">
        <v>115</v>
      </c>
      <c r="C52" s="743"/>
      <c r="D52" s="478">
        <f>SUM('1.1.sz.mell.'!C53)</f>
        <v>0</v>
      </c>
      <c r="E52" s="478">
        <f>SUM('1.1.sz.mell.'!D53)</f>
        <v>0</v>
      </c>
      <c r="F52" s="731"/>
      <c r="G52" s="319"/>
      <c r="H52" s="320"/>
      <c r="I52" s="320"/>
      <c r="J52" s="320"/>
    </row>
    <row r="53" spans="1:10" s="318" customFormat="1" ht="12" customHeight="1">
      <c r="A53" s="23" t="s">
        <v>116</v>
      </c>
      <c r="B53" s="24" t="s">
        <v>117</v>
      </c>
      <c r="C53" s="743"/>
      <c r="D53" s="478">
        <f>SUM('1.1.sz.mell.'!C54)</f>
        <v>0</v>
      </c>
      <c r="E53" s="478">
        <f>SUM('1.1.sz.mell.'!D54)</f>
        <v>490</v>
      </c>
      <c r="F53" s="731"/>
      <c r="G53" s="319"/>
      <c r="H53" s="320"/>
      <c r="I53" s="320"/>
      <c r="J53" s="320"/>
    </row>
    <row r="54" spans="1:10" s="318" customFormat="1" ht="12" customHeight="1" thickBot="1">
      <c r="A54" s="26" t="s">
        <v>118</v>
      </c>
      <c r="B54" s="61" t="s">
        <v>119</v>
      </c>
      <c r="C54" s="744"/>
      <c r="D54" s="483">
        <f>SUM('1.1.sz.mell.'!C55)</f>
        <v>0</v>
      </c>
      <c r="E54" s="483">
        <f>SUM('1.1.sz.mell.'!D55)</f>
        <v>0</v>
      </c>
      <c r="F54" s="731"/>
      <c r="G54" s="319"/>
      <c r="H54" s="320"/>
      <c r="I54" s="320"/>
      <c r="J54" s="320"/>
    </row>
    <row r="55" spans="1:10" s="318" customFormat="1" ht="12" customHeight="1" thickBot="1">
      <c r="A55" s="16" t="s">
        <v>120</v>
      </c>
      <c r="B55" s="28" t="s">
        <v>121</v>
      </c>
      <c r="C55" s="746">
        <f>SUM(C56:C58)</f>
        <v>24281</v>
      </c>
      <c r="D55" s="680">
        <f>SUM('1.1.sz.mell.'!C56)</f>
        <v>0</v>
      </c>
      <c r="E55" s="680">
        <f>SUM('1.1.sz.mell.'!D56)</f>
        <v>3477</v>
      </c>
      <c r="F55" s="726"/>
      <c r="G55" s="316"/>
      <c r="H55" s="317"/>
      <c r="I55" s="317"/>
      <c r="J55" s="317"/>
    </row>
    <row r="56" spans="1:10" s="318" customFormat="1" ht="12" customHeight="1">
      <c r="A56" s="23" t="s">
        <v>122</v>
      </c>
      <c r="B56" s="21" t="s">
        <v>123</v>
      </c>
      <c r="C56" s="751"/>
      <c r="D56" s="479">
        <f>SUM('1.1.sz.mell.'!C57)</f>
        <v>0</v>
      </c>
      <c r="E56" s="479">
        <f>SUM('1.1.sz.mell.'!D57)</f>
        <v>0</v>
      </c>
      <c r="F56" s="731"/>
      <c r="G56" s="319"/>
      <c r="H56" s="320"/>
      <c r="I56" s="320"/>
      <c r="J56" s="320"/>
    </row>
    <row r="57" spans="1:10" s="318" customFormat="1" ht="12" customHeight="1">
      <c r="A57" s="23" t="s">
        <v>124</v>
      </c>
      <c r="B57" s="24" t="s">
        <v>125</v>
      </c>
      <c r="C57" s="749"/>
      <c r="D57" s="478">
        <f>SUM('1.1.sz.mell.'!C58)</f>
        <v>0</v>
      </c>
      <c r="E57" s="478">
        <f>SUM('1.1.sz.mell.'!D58)</f>
        <v>0</v>
      </c>
      <c r="F57" s="731"/>
      <c r="G57" s="319"/>
      <c r="H57" s="320"/>
      <c r="I57" s="320"/>
      <c r="J57" s="320"/>
    </row>
    <row r="58" spans="1:10" s="318" customFormat="1" ht="12" customHeight="1">
      <c r="A58" s="23" t="s">
        <v>126</v>
      </c>
      <c r="B58" s="24" t="s">
        <v>127</v>
      </c>
      <c r="C58" s="749">
        <v>24281</v>
      </c>
      <c r="D58" s="478">
        <f>SUM('1.1.sz.mell.'!C59)</f>
        <v>0</v>
      </c>
      <c r="E58" s="478">
        <f>SUM('1.1.sz.mell.'!D59)</f>
        <v>3477</v>
      </c>
      <c r="F58" s="731"/>
      <c r="G58" s="319"/>
      <c r="H58" s="320"/>
      <c r="I58" s="320"/>
      <c r="J58" s="320"/>
    </row>
    <row r="59" spans="1:10" s="318" customFormat="1" ht="12" customHeight="1" thickBot="1">
      <c r="A59" s="23" t="s">
        <v>128</v>
      </c>
      <c r="B59" s="61" t="s">
        <v>129</v>
      </c>
      <c r="C59" s="750"/>
      <c r="D59" s="483">
        <f>SUM('1.1.sz.mell.'!C60)</f>
        <v>0</v>
      </c>
      <c r="E59" s="483">
        <f>SUM('1.1.sz.mell.'!D60)</f>
        <v>0</v>
      </c>
      <c r="F59" s="731"/>
      <c r="G59" s="319"/>
      <c r="H59" s="320"/>
      <c r="I59" s="320"/>
      <c r="J59" s="320"/>
    </row>
    <row r="60" spans="1:10" s="318" customFormat="1" ht="12" customHeight="1" thickBot="1">
      <c r="A60" s="16" t="s">
        <v>130</v>
      </c>
      <c r="B60" s="17" t="s">
        <v>131</v>
      </c>
      <c r="C60" s="747">
        <f>+C5+C12+C19+C26+C33+C44+C50+C55</f>
        <v>157908</v>
      </c>
      <c r="D60" s="753">
        <f>SUM('1.1.sz.mell.'!C61)</f>
        <v>148528</v>
      </c>
      <c r="E60" s="753">
        <f>SUM('1.1.sz.mell.'!D61)</f>
        <v>172932</v>
      </c>
      <c r="F60" s="726"/>
      <c r="G60" s="316"/>
      <c r="H60" s="317"/>
      <c r="I60" s="317"/>
      <c r="J60" s="317"/>
    </row>
    <row r="61" spans="1:10" s="318" customFormat="1" ht="12" customHeight="1" thickBot="1">
      <c r="A61" s="323" t="s">
        <v>132</v>
      </c>
      <c r="B61" s="28" t="s">
        <v>133</v>
      </c>
      <c r="C61" s="746">
        <f>SUM(C62:C64)</f>
        <v>0</v>
      </c>
      <c r="D61" s="479">
        <f>SUM('1.1.sz.mell.'!C62)</f>
        <v>0</v>
      </c>
      <c r="E61" s="479">
        <f>SUM('1.1.sz.mell.'!D62)</f>
        <v>0</v>
      </c>
      <c r="F61" s="726"/>
      <c r="G61" s="316"/>
      <c r="H61" s="317"/>
      <c r="I61" s="317"/>
      <c r="J61" s="317"/>
    </row>
    <row r="62" spans="1:10" s="318" customFormat="1" ht="12" customHeight="1">
      <c r="A62" s="23" t="s">
        <v>134</v>
      </c>
      <c r="B62" s="21" t="s">
        <v>135</v>
      </c>
      <c r="C62" s="751"/>
      <c r="D62" s="478">
        <f>SUM('1.1.sz.mell.'!C63)</f>
        <v>0</v>
      </c>
      <c r="E62" s="478">
        <f>SUM('1.1.sz.mell.'!D63)</f>
        <v>0</v>
      </c>
      <c r="F62" s="731"/>
      <c r="G62" s="319"/>
      <c r="H62" s="320"/>
      <c r="I62" s="320"/>
      <c r="J62" s="320"/>
    </row>
    <row r="63" spans="1:10" s="318" customFormat="1" ht="12" customHeight="1">
      <c r="A63" s="23" t="s">
        <v>136</v>
      </c>
      <c r="B63" s="24" t="s">
        <v>137</v>
      </c>
      <c r="C63" s="749"/>
      <c r="D63" s="478">
        <f>SUM('1.1.sz.mell.'!C64)</f>
        <v>0</v>
      </c>
      <c r="E63" s="478">
        <f>SUM('1.1.sz.mell.'!D64)</f>
        <v>0</v>
      </c>
      <c r="F63" s="731"/>
      <c r="G63" s="319"/>
      <c r="H63" s="320"/>
      <c r="I63" s="320"/>
      <c r="J63" s="320"/>
    </row>
    <row r="64" spans="1:10" s="318" customFormat="1" ht="12" customHeight="1" thickBot="1">
      <c r="A64" s="23" t="s">
        <v>138</v>
      </c>
      <c r="B64" s="324" t="s">
        <v>436</v>
      </c>
      <c r="C64" s="750"/>
      <c r="D64" s="483">
        <f>SUM('1.1.sz.mell.'!C65)</f>
        <v>0</v>
      </c>
      <c r="E64" s="483">
        <f>SUM('1.1.sz.mell.'!D65)</f>
        <v>0</v>
      </c>
      <c r="F64" s="731"/>
      <c r="G64" s="319"/>
      <c r="H64" s="320"/>
      <c r="I64" s="320"/>
      <c r="J64" s="320"/>
    </row>
    <row r="65" spans="1:12" s="318" customFormat="1" ht="12" customHeight="1" thickBot="1">
      <c r="A65" s="323" t="s">
        <v>140</v>
      </c>
      <c r="B65" s="28" t="s">
        <v>141</v>
      </c>
      <c r="C65" s="746">
        <f>SUM(C66:C69)</f>
        <v>0</v>
      </c>
      <c r="D65" s="680">
        <f>SUM('1.1.sz.mell.'!C66)</f>
        <v>0</v>
      </c>
      <c r="E65" s="680">
        <f>SUM('1.1.sz.mell.'!D66)</f>
        <v>0</v>
      </c>
      <c r="F65" s="726"/>
      <c r="G65" s="316"/>
      <c r="H65" s="317"/>
      <c r="I65" s="317"/>
      <c r="J65" s="317"/>
    </row>
    <row r="66" spans="1:12" s="318" customFormat="1" ht="12" customHeight="1">
      <c r="A66" s="23" t="s">
        <v>142</v>
      </c>
      <c r="B66" s="21" t="s">
        <v>143</v>
      </c>
      <c r="C66" s="751"/>
      <c r="D66" s="479">
        <f>SUM('1.1.sz.mell.'!C67)</f>
        <v>0</v>
      </c>
      <c r="E66" s="479">
        <f>SUM('1.1.sz.mell.'!D67)</f>
        <v>0</v>
      </c>
      <c r="F66" s="731"/>
      <c r="G66" s="319"/>
      <c r="H66" s="320"/>
      <c r="I66" s="320"/>
      <c r="J66" s="320"/>
    </row>
    <row r="67" spans="1:12" s="318" customFormat="1" ht="12" customHeight="1">
      <c r="A67" s="23" t="s">
        <v>144</v>
      </c>
      <c r="B67" s="24" t="s">
        <v>145</v>
      </c>
      <c r="C67" s="749"/>
      <c r="D67" s="478">
        <f>SUM('1.1.sz.mell.'!C68)</f>
        <v>0</v>
      </c>
      <c r="E67" s="478">
        <f>SUM('1.1.sz.mell.'!D68)</f>
        <v>0</v>
      </c>
      <c r="F67" s="731"/>
      <c r="G67" s="319"/>
      <c r="H67" s="320"/>
      <c r="I67" s="320"/>
      <c r="J67" s="320"/>
    </row>
    <row r="68" spans="1:12" s="318" customFormat="1" ht="12" customHeight="1">
      <c r="A68" s="23" t="s">
        <v>146</v>
      </c>
      <c r="B68" s="24" t="s">
        <v>147</v>
      </c>
      <c r="C68" s="749"/>
      <c r="D68" s="478">
        <f>SUM('1.1.sz.mell.'!C69)</f>
        <v>0</v>
      </c>
      <c r="E68" s="478">
        <f>SUM('1.1.sz.mell.'!D69)</f>
        <v>0</v>
      </c>
      <c r="F68" s="731"/>
      <c r="G68" s="319"/>
      <c r="H68" s="320"/>
      <c r="I68" s="320"/>
      <c r="J68" s="320"/>
    </row>
    <row r="69" spans="1:12" s="318" customFormat="1" ht="17.25" customHeight="1" thickBot="1">
      <c r="A69" s="23" t="s">
        <v>148</v>
      </c>
      <c r="B69" s="61" t="s">
        <v>149</v>
      </c>
      <c r="C69" s="750"/>
      <c r="D69" s="483">
        <f>SUM('1.1.sz.mell.'!C70)</f>
        <v>0</v>
      </c>
      <c r="E69" s="483">
        <f>SUM('1.1.sz.mell.'!D70)</f>
        <v>0</v>
      </c>
      <c r="F69" s="731"/>
      <c r="G69" s="319"/>
      <c r="H69" s="320"/>
      <c r="I69" s="320"/>
      <c r="J69" s="320"/>
      <c r="L69" s="325"/>
    </row>
    <row r="70" spans="1:12" s="318" customFormat="1" ht="12" customHeight="1" thickBot="1">
      <c r="A70" s="323" t="s">
        <v>150</v>
      </c>
      <c r="B70" s="28" t="s">
        <v>151</v>
      </c>
      <c r="C70" s="746">
        <f>SUM(C71:C72)</f>
        <v>4300</v>
      </c>
      <c r="D70" s="680">
        <f>SUM('1.1.sz.mell.'!C71)</f>
        <v>36600</v>
      </c>
      <c r="E70" s="680">
        <f>SUM('1.1.sz.mell.'!D71)</f>
        <v>43031</v>
      </c>
      <c r="F70" s="726"/>
      <c r="G70" s="316"/>
      <c r="H70" s="317"/>
      <c r="I70" s="317"/>
      <c r="J70" s="317"/>
    </row>
    <row r="71" spans="1:12" s="318" customFormat="1" ht="12" customHeight="1">
      <c r="A71" s="23" t="s">
        <v>152</v>
      </c>
      <c r="B71" s="21" t="s">
        <v>153</v>
      </c>
      <c r="C71" s="751">
        <v>4300</v>
      </c>
      <c r="D71" s="479">
        <f>SUM('1.1.sz.mell.'!C72)</f>
        <v>36600</v>
      </c>
      <c r="E71" s="479">
        <f>SUM('1.1.sz.mell.'!D72)</f>
        <v>43031</v>
      </c>
      <c r="F71" s="731"/>
      <c r="G71" s="319"/>
      <c r="H71" s="320"/>
      <c r="I71" s="320"/>
      <c r="J71" s="320"/>
    </row>
    <row r="72" spans="1:12" s="318" customFormat="1" ht="12" customHeight="1" thickBot="1">
      <c r="A72" s="23" t="s">
        <v>154</v>
      </c>
      <c r="B72" s="61" t="s">
        <v>155</v>
      </c>
      <c r="C72" s="750"/>
      <c r="D72" s="483">
        <f>SUM('1.1.sz.mell.'!C73)</f>
        <v>0</v>
      </c>
      <c r="E72" s="483">
        <f>SUM('1.1.sz.mell.'!D73)</f>
        <v>0</v>
      </c>
      <c r="F72" s="731"/>
      <c r="G72" s="319"/>
      <c r="H72" s="320"/>
      <c r="I72" s="320"/>
      <c r="J72" s="320"/>
    </row>
    <row r="73" spans="1:12" s="318" customFormat="1" ht="12" customHeight="1" thickBot="1">
      <c r="A73" s="323" t="s">
        <v>156</v>
      </c>
      <c r="B73" s="28" t="s">
        <v>157</v>
      </c>
      <c r="C73" s="746">
        <f>SUM(C74:C76)</f>
        <v>0</v>
      </c>
      <c r="D73" s="680">
        <f>SUM('1.1.sz.mell.'!C74)</f>
        <v>0</v>
      </c>
      <c r="E73" s="680">
        <f>SUM('1.1.sz.mell.'!D74)</f>
        <v>0</v>
      </c>
      <c r="F73" s="726"/>
      <c r="G73" s="316"/>
      <c r="H73" s="317"/>
      <c r="I73" s="317"/>
      <c r="J73" s="317"/>
    </row>
    <row r="74" spans="1:12" s="318" customFormat="1" ht="12" customHeight="1">
      <c r="A74" s="23" t="s">
        <v>158</v>
      </c>
      <c r="B74" s="21" t="s">
        <v>159</v>
      </c>
      <c r="C74" s="751"/>
      <c r="D74" s="479">
        <f>SUM('1.1.sz.mell.'!C75)</f>
        <v>0</v>
      </c>
      <c r="E74" s="479">
        <f>SUM('1.1.sz.mell.'!D75)</f>
        <v>0</v>
      </c>
      <c r="F74" s="731"/>
      <c r="G74" s="319"/>
      <c r="H74" s="320"/>
      <c r="I74" s="320"/>
      <c r="J74" s="320"/>
    </row>
    <row r="75" spans="1:12" s="318" customFormat="1" ht="12" customHeight="1">
      <c r="A75" s="23" t="s">
        <v>160</v>
      </c>
      <c r="B75" s="24" t="s">
        <v>161</v>
      </c>
      <c r="C75" s="749"/>
      <c r="D75" s="478">
        <f>SUM('1.1.sz.mell.'!C76)</f>
        <v>0</v>
      </c>
      <c r="E75" s="478">
        <f>SUM('1.1.sz.mell.'!D76)</f>
        <v>0</v>
      </c>
      <c r="F75" s="731"/>
      <c r="G75" s="319"/>
      <c r="H75" s="320"/>
      <c r="I75" s="320"/>
      <c r="J75" s="320"/>
    </row>
    <row r="76" spans="1:12" s="318" customFormat="1" ht="12" customHeight="1" thickBot="1">
      <c r="A76" s="23" t="s">
        <v>162</v>
      </c>
      <c r="B76" s="61" t="s">
        <v>163</v>
      </c>
      <c r="C76" s="750"/>
      <c r="D76" s="483">
        <f>SUM('1.1.sz.mell.'!C77)</f>
        <v>0</v>
      </c>
      <c r="E76" s="483">
        <f>SUM('1.1.sz.mell.'!D77)</f>
        <v>0</v>
      </c>
      <c r="F76" s="731"/>
      <c r="G76" s="319"/>
      <c r="H76" s="320"/>
      <c r="I76" s="320"/>
      <c r="J76" s="320"/>
    </row>
    <row r="77" spans="1:12" s="318" customFormat="1" ht="12" customHeight="1" thickBot="1">
      <c r="A77" s="323" t="s">
        <v>164</v>
      </c>
      <c r="B77" s="28" t="s">
        <v>165</v>
      </c>
      <c r="C77" s="746">
        <f>SUM(C78:C81)</f>
        <v>0</v>
      </c>
      <c r="D77" s="680">
        <f>SUM('1.1.sz.mell.'!C78)</f>
        <v>0</v>
      </c>
      <c r="E77" s="680">
        <f>SUM('1.1.sz.mell.'!D78)</f>
        <v>0</v>
      </c>
      <c r="F77" s="726"/>
      <c r="G77" s="316"/>
      <c r="H77" s="317"/>
      <c r="I77" s="317"/>
      <c r="J77" s="317"/>
    </row>
    <row r="78" spans="1:12" s="318" customFormat="1" ht="12" customHeight="1">
      <c r="A78" s="326" t="s">
        <v>166</v>
      </c>
      <c r="B78" s="21" t="s">
        <v>167</v>
      </c>
      <c r="C78" s="751"/>
      <c r="D78" s="479">
        <f>SUM('1.1.sz.mell.'!C79)</f>
        <v>0</v>
      </c>
      <c r="E78" s="479">
        <f>SUM('1.1.sz.mell.'!D79)</f>
        <v>0</v>
      </c>
      <c r="F78" s="731"/>
      <c r="G78" s="319"/>
      <c r="H78" s="320"/>
      <c r="I78" s="320"/>
      <c r="J78" s="320"/>
    </row>
    <row r="79" spans="1:12" s="318" customFormat="1" ht="12" customHeight="1">
      <c r="A79" s="327" t="s">
        <v>168</v>
      </c>
      <c r="B79" s="24" t="s">
        <v>169</v>
      </c>
      <c r="C79" s="749"/>
      <c r="D79" s="478">
        <f>SUM('1.1.sz.mell.'!C80)</f>
        <v>0</v>
      </c>
      <c r="E79" s="478">
        <f>SUM('1.1.sz.mell.'!D80)</f>
        <v>0</v>
      </c>
      <c r="F79" s="731"/>
      <c r="G79" s="319"/>
      <c r="H79" s="320"/>
      <c r="I79" s="320"/>
      <c r="J79" s="320"/>
    </row>
    <row r="80" spans="1:12" s="318" customFormat="1" ht="12" customHeight="1">
      <c r="A80" s="327" t="s">
        <v>170</v>
      </c>
      <c r="B80" s="24" t="s">
        <v>171</v>
      </c>
      <c r="C80" s="749"/>
      <c r="D80" s="478">
        <f>SUM('1.1.sz.mell.'!C81)</f>
        <v>0</v>
      </c>
      <c r="E80" s="478">
        <f>SUM('1.1.sz.mell.'!D81)</f>
        <v>0</v>
      </c>
      <c r="F80" s="731"/>
      <c r="G80" s="319"/>
      <c r="H80" s="320"/>
      <c r="I80" s="320"/>
      <c r="J80" s="320"/>
    </row>
    <row r="81" spans="1:11" s="318" customFormat="1" ht="12" customHeight="1" thickBot="1">
      <c r="A81" s="328" t="s">
        <v>172</v>
      </c>
      <c r="B81" s="61" t="s">
        <v>173</v>
      </c>
      <c r="C81" s="750"/>
      <c r="D81" s="483">
        <f>SUM('1.1.sz.mell.'!C82)</f>
        <v>0</v>
      </c>
      <c r="E81" s="483">
        <f>SUM('1.1.sz.mell.'!D82)</f>
        <v>0</v>
      </c>
      <c r="F81" s="731"/>
      <c r="G81" s="319"/>
      <c r="H81" s="320"/>
      <c r="I81" s="320"/>
      <c r="J81" s="320"/>
    </row>
    <row r="82" spans="1:11" s="318" customFormat="1" ht="12" customHeight="1" thickBot="1">
      <c r="A82" s="323" t="s">
        <v>174</v>
      </c>
      <c r="B82" s="28" t="s">
        <v>175</v>
      </c>
      <c r="C82" s="745"/>
      <c r="D82" s="680">
        <f>SUM('1.1.sz.mell.'!C83)</f>
        <v>0</v>
      </c>
      <c r="E82" s="680">
        <f>SUM('1.1.sz.mell.'!D83)</f>
        <v>0</v>
      </c>
      <c r="F82" s="733"/>
      <c r="G82" s="329"/>
      <c r="H82" s="330"/>
      <c r="I82" s="330"/>
      <c r="J82" s="330"/>
    </row>
    <row r="83" spans="1:11" s="318" customFormat="1" ht="12" customHeight="1" thickBot="1">
      <c r="A83" s="323" t="s">
        <v>176</v>
      </c>
      <c r="B83" s="331" t="s">
        <v>177</v>
      </c>
      <c r="C83" s="747">
        <f>+C61+C65+C70+C73+C77+C82</f>
        <v>4300</v>
      </c>
      <c r="D83" s="753">
        <f>SUM('1.1.sz.mell.'!C84)</f>
        <v>36600</v>
      </c>
      <c r="E83" s="753">
        <f>SUM('1.1.sz.mell.'!D84)</f>
        <v>43031</v>
      </c>
      <c r="F83" s="726"/>
      <c r="G83" s="316"/>
      <c r="H83" s="317"/>
      <c r="I83" s="317"/>
      <c r="J83" s="317"/>
    </row>
    <row r="84" spans="1:11" s="318" customFormat="1" ht="12" customHeight="1" thickBot="1">
      <c r="A84" s="332" t="s">
        <v>178</v>
      </c>
      <c r="B84" s="333" t="s">
        <v>179</v>
      </c>
      <c r="C84" s="747">
        <f>+C60+C83</f>
        <v>162208</v>
      </c>
      <c r="D84" s="753">
        <f>SUM('1.1.sz.mell.'!C85)</f>
        <v>185128</v>
      </c>
      <c r="E84" s="753">
        <f>SUM('1.1.sz.mell.'!D85)</f>
        <v>215963</v>
      </c>
      <c r="F84" s="726"/>
      <c r="G84" s="316"/>
      <c r="H84" s="317"/>
      <c r="I84" s="317"/>
      <c r="J84" s="317"/>
    </row>
    <row r="85" spans="1:11" s="318" customFormat="1" ht="12" customHeight="1">
      <c r="A85" s="334"/>
      <c r="B85" s="335"/>
      <c r="C85" s="336"/>
      <c r="D85" s="319"/>
      <c r="E85" s="802"/>
      <c r="F85" s="731"/>
      <c r="G85" s="319"/>
      <c r="H85" s="320"/>
      <c r="I85" s="320"/>
      <c r="J85" s="320"/>
    </row>
    <row r="86" spans="1:11" s="318" customFormat="1" ht="12" customHeight="1">
      <c r="A86" s="808" t="s">
        <v>180</v>
      </c>
      <c r="B86" s="808"/>
      <c r="C86" s="808"/>
      <c r="D86" s="808"/>
      <c r="E86" s="734"/>
      <c r="F86" s="734"/>
      <c r="G86" s="8"/>
      <c r="H86" s="8"/>
      <c r="I86" s="8"/>
      <c r="J86" s="8"/>
    </row>
    <row r="87" spans="1:11" s="318" customFormat="1" ht="12" customHeight="1" thickBot="1">
      <c r="A87" s="810" t="s">
        <v>181</v>
      </c>
      <c r="B87" s="810"/>
      <c r="C87" s="308"/>
      <c r="D87" s="9" t="s">
        <v>182</v>
      </c>
      <c r="E87" s="735"/>
      <c r="F87" s="735"/>
      <c r="G87" s="309"/>
      <c r="H87" s="9"/>
      <c r="I87" s="9"/>
      <c r="J87" s="9"/>
    </row>
    <row r="88" spans="1:11" s="318" customFormat="1" ht="33" customHeight="1" thickBot="1">
      <c r="A88" s="10" t="s">
        <v>351</v>
      </c>
      <c r="B88" s="11" t="s">
        <v>183</v>
      </c>
      <c r="C88" s="310" t="s">
        <v>517</v>
      </c>
      <c r="D88" s="453" t="s">
        <v>518</v>
      </c>
      <c r="E88" s="754" t="s">
        <v>521</v>
      </c>
      <c r="F88" s="736"/>
      <c r="G88" s="311"/>
      <c r="H88" s="312"/>
      <c r="I88" s="312"/>
      <c r="J88" s="312"/>
      <c r="K88" s="337"/>
    </row>
    <row r="89" spans="1:11" s="318" customFormat="1" ht="12" customHeight="1" thickBot="1">
      <c r="A89" s="44" t="s">
        <v>20</v>
      </c>
      <c r="B89" s="45" t="s">
        <v>21</v>
      </c>
      <c r="C89" s="14" t="s">
        <v>232</v>
      </c>
      <c r="D89" s="454" t="s">
        <v>76</v>
      </c>
      <c r="E89" s="786" t="s">
        <v>98</v>
      </c>
      <c r="F89" s="730"/>
      <c r="G89" s="313"/>
      <c r="H89" s="314"/>
      <c r="I89" s="314"/>
      <c r="J89" s="314"/>
      <c r="K89" s="337"/>
    </row>
    <row r="90" spans="1:11" s="318" customFormat="1" ht="15" customHeight="1" thickBot="1">
      <c r="A90" s="46" t="s">
        <v>20</v>
      </c>
      <c r="B90" s="246" t="s">
        <v>184</v>
      </c>
      <c r="C90" s="792">
        <f>+C91+C92+C93+C94+C95</f>
        <v>118392</v>
      </c>
      <c r="D90" s="467">
        <f>SUM(D91:D95)</f>
        <v>122662</v>
      </c>
      <c r="E90" s="793">
        <f>SUM(E91:E95)</f>
        <v>138057</v>
      </c>
      <c r="F90" s="726"/>
      <c r="G90" s="316"/>
      <c r="H90" s="317"/>
      <c r="I90" s="317"/>
      <c r="J90" s="317"/>
      <c r="K90" s="337"/>
    </row>
    <row r="91" spans="1:11" s="318" customFormat="1" ht="12.95" customHeight="1">
      <c r="A91" s="47" t="s">
        <v>24</v>
      </c>
      <c r="B91" s="48" t="s">
        <v>185</v>
      </c>
      <c r="C91" s="455">
        <v>29252</v>
      </c>
      <c r="D91" s="479">
        <v>26092</v>
      </c>
      <c r="E91" s="787">
        <f>SUM('1.1.sz.mell.'!D92)</f>
        <v>27066</v>
      </c>
      <c r="F91" s="731"/>
      <c r="G91" s="319"/>
      <c r="H91" s="320"/>
      <c r="I91" s="320"/>
      <c r="J91" s="320"/>
    </row>
    <row r="92" spans="1:11" ht="16.5" customHeight="1">
      <c r="A92" s="23" t="s">
        <v>26</v>
      </c>
      <c r="B92" s="49" t="s">
        <v>186</v>
      </c>
      <c r="C92" s="458">
        <v>7090</v>
      </c>
      <c r="D92" s="478">
        <v>6947</v>
      </c>
      <c r="E92" s="788">
        <f>SUM('1.1.sz.mell.'!D93)</f>
        <v>5942</v>
      </c>
      <c r="F92" s="731"/>
      <c r="G92" s="319"/>
      <c r="H92" s="320"/>
      <c r="I92" s="320"/>
      <c r="J92" s="320"/>
    </row>
    <row r="93" spans="1:11">
      <c r="A93" s="23" t="s">
        <v>28</v>
      </c>
      <c r="B93" s="49" t="s">
        <v>187</v>
      </c>
      <c r="C93" s="456">
        <v>38228</v>
      </c>
      <c r="D93" s="478">
        <v>43792</v>
      </c>
      <c r="E93" s="788">
        <f>SUM('1.1.sz.mell.'!D94)</f>
        <v>51421</v>
      </c>
      <c r="F93" s="731"/>
      <c r="G93" s="319"/>
      <c r="H93" s="320"/>
      <c r="I93" s="320"/>
      <c r="J93" s="320"/>
    </row>
    <row r="94" spans="1:11" s="315" customFormat="1" ht="12" customHeight="1">
      <c r="A94" s="23" t="s">
        <v>30</v>
      </c>
      <c r="B94" s="50" t="s">
        <v>188</v>
      </c>
      <c r="C94" s="456">
        <v>1736</v>
      </c>
      <c r="D94" s="478">
        <v>6698</v>
      </c>
      <c r="E94" s="788">
        <f>SUM('1.1.sz.mell.'!D95)</f>
        <v>7532</v>
      </c>
      <c r="F94" s="731"/>
      <c r="G94" s="319"/>
      <c r="H94" s="320"/>
      <c r="I94" s="320"/>
      <c r="J94" s="320"/>
    </row>
    <row r="95" spans="1:11" ht="12" customHeight="1">
      <c r="A95" s="23" t="s">
        <v>189</v>
      </c>
      <c r="B95" s="51" t="s">
        <v>190</v>
      </c>
      <c r="C95" s="456">
        <v>42086</v>
      </c>
      <c r="D95" s="478">
        <v>39133</v>
      </c>
      <c r="E95" s="788">
        <f>SUM('1.1.sz.mell.'!D96)</f>
        <v>46096</v>
      </c>
      <c r="F95" s="731"/>
      <c r="G95" s="319"/>
      <c r="H95" s="320"/>
      <c r="I95" s="320"/>
      <c r="J95" s="320"/>
    </row>
    <row r="96" spans="1:11" ht="12" customHeight="1">
      <c r="A96" s="23" t="s">
        <v>34</v>
      </c>
      <c r="B96" s="49" t="s">
        <v>191</v>
      </c>
      <c r="C96" s="29"/>
      <c r="D96" s="477"/>
      <c r="E96" s="788">
        <f>SUM('1.1.sz.mell.'!D97)</f>
        <v>1966</v>
      </c>
      <c r="F96" s="731"/>
      <c r="G96" s="319"/>
      <c r="H96" s="320"/>
      <c r="I96" s="320"/>
      <c r="J96" s="320"/>
    </row>
    <row r="97" spans="1:10" ht="11.25" customHeight="1">
      <c r="A97" s="23" t="s">
        <v>192</v>
      </c>
      <c r="B97" s="52" t="s">
        <v>193</v>
      </c>
      <c r="C97" s="29"/>
      <c r="D97" s="456"/>
      <c r="E97" s="788">
        <f>SUM('1.1.sz.mell.'!D98)</f>
        <v>0</v>
      </c>
      <c r="F97" s="731"/>
      <c r="G97" s="319"/>
      <c r="H97" s="320"/>
      <c r="I97" s="320"/>
      <c r="J97" s="320"/>
    </row>
    <row r="98" spans="1:10" ht="22.5">
      <c r="A98" s="23" t="s">
        <v>194</v>
      </c>
      <c r="B98" s="53" t="s">
        <v>195</v>
      </c>
      <c r="C98" s="29"/>
      <c r="D98" s="456"/>
      <c r="E98" s="788">
        <f>SUM('1.1.sz.mell.'!D99)</f>
        <v>0</v>
      </c>
      <c r="F98" s="731"/>
      <c r="G98" s="319"/>
      <c r="H98" s="320"/>
      <c r="I98" s="320"/>
      <c r="J98" s="320"/>
    </row>
    <row r="99" spans="1:10" ht="22.5">
      <c r="A99" s="23" t="s">
        <v>196</v>
      </c>
      <c r="B99" s="53" t="s">
        <v>197</v>
      </c>
      <c r="C99" s="29"/>
      <c r="D99" s="456"/>
      <c r="E99" s="788">
        <f>SUM('1.1.sz.mell.'!D100)</f>
        <v>0</v>
      </c>
      <c r="F99" s="731"/>
      <c r="G99" s="319"/>
      <c r="H99" s="320"/>
      <c r="I99" s="320"/>
      <c r="J99" s="320"/>
    </row>
    <row r="100" spans="1:10">
      <c r="A100" s="23" t="s">
        <v>198</v>
      </c>
      <c r="B100" s="52" t="s">
        <v>199</v>
      </c>
      <c r="C100" s="29">
        <v>38139</v>
      </c>
      <c r="D100" s="456">
        <v>34741</v>
      </c>
      <c r="E100" s="788">
        <f>SUM('1.1.sz.mell.'!D101)</f>
        <v>40115</v>
      </c>
      <c r="F100" s="731"/>
      <c r="G100" s="319"/>
      <c r="H100" s="320"/>
      <c r="I100" s="320"/>
      <c r="J100" s="320"/>
    </row>
    <row r="101" spans="1:10">
      <c r="A101" s="23" t="s">
        <v>200</v>
      </c>
      <c r="B101" s="52" t="s">
        <v>201</v>
      </c>
      <c r="C101" s="29"/>
      <c r="D101" s="456"/>
      <c r="E101" s="788">
        <f>SUM('1.1.sz.mell.'!D102)</f>
        <v>0</v>
      </c>
      <c r="F101" s="731"/>
      <c r="G101" s="319"/>
      <c r="H101" s="320"/>
      <c r="I101" s="320"/>
      <c r="J101" s="320"/>
    </row>
    <row r="102" spans="1:10" ht="22.5">
      <c r="A102" s="23" t="s">
        <v>202</v>
      </c>
      <c r="B102" s="53" t="s">
        <v>203</v>
      </c>
      <c r="C102" s="29"/>
      <c r="D102" s="456"/>
      <c r="E102" s="788">
        <f>SUM('1.1.sz.mell.'!D103)</f>
        <v>0</v>
      </c>
      <c r="F102" s="731"/>
      <c r="G102" s="319"/>
      <c r="H102" s="320"/>
      <c r="I102" s="320"/>
      <c r="J102" s="320"/>
    </row>
    <row r="103" spans="1:10" ht="12" customHeight="1">
      <c r="A103" s="54" t="s">
        <v>204</v>
      </c>
      <c r="B103" s="55" t="s">
        <v>205</v>
      </c>
      <c r="C103" s="29"/>
      <c r="D103" s="456"/>
      <c r="E103" s="788">
        <f>SUM('1.1.sz.mell.'!D104)</f>
        <v>0</v>
      </c>
      <c r="F103" s="731"/>
      <c r="G103" s="319"/>
      <c r="H103" s="320"/>
      <c r="I103" s="320"/>
      <c r="J103" s="320"/>
    </row>
    <row r="104" spans="1:10" ht="12" customHeight="1">
      <c r="A104" s="23" t="s">
        <v>206</v>
      </c>
      <c r="B104" s="55" t="s">
        <v>207</v>
      </c>
      <c r="C104" s="29"/>
      <c r="D104" s="456"/>
      <c r="E104" s="788">
        <f>SUM('1.1.sz.mell.'!D105)</f>
        <v>0</v>
      </c>
      <c r="F104" s="731"/>
      <c r="G104" s="319"/>
      <c r="H104" s="320"/>
      <c r="I104" s="320"/>
      <c r="J104" s="320"/>
    </row>
    <row r="105" spans="1:10" ht="12" customHeight="1" thickBot="1">
      <c r="A105" s="56" t="s">
        <v>208</v>
      </c>
      <c r="B105" s="57" t="s">
        <v>209</v>
      </c>
      <c r="C105" s="58">
        <v>3947</v>
      </c>
      <c r="D105" s="460">
        <v>4392</v>
      </c>
      <c r="E105" s="789">
        <f>SUM('1.1.sz.mell.'!D106)</f>
        <v>4015</v>
      </c>
      <c r="F105" s="731"/>
      <c r="G105" s="319"/>
      <c r="H105" s="320"/>
      <c r="I105" s="320"/>
      <c r="J105" s="320"/>
    </row>
    <row r="106" spans="1:10" ht="12" customHeight="1" thickBot="1">
      <c r="A106" s="16" t="s">
        <v>21</v>
      </c>
      <c r="B106" s="59" t="s">
        <v>210</v>
      </c>
      <c r="C106" s="18">
        <f>+C107+C109+C111</f>
        <v>26385</v>
      </c>
      <c r="D106" s="240">
        <f>+D107+D109+D111</f>
        <v>45670</v>
      </c>
      <c r="E106" s="790">
        <f>SUM('1.1.sz.mell.'!D107)</f>
        <v>69094</v>
      </c>
      <c r="F106" s="726"/>
      <c r="G106" s="316"/>
      <c r="H106" s="317"/>
      <c r="I106" s="317"/>
      <c r="J106" s="317"/>
    </row>
    <row r="107" spans="1:10" ht="12" customHeight="1">
      <c r="A107" s="20" t="s">
        <v>37</v>
      </c>
      <c r="B107" s="49" t="s">
        <v>211</v>
      </c>
      <c r="C107" s="22">
        <v>5397</v>
      </c>
      <c r="D107" s="455">
        <v>28470</v>
      </c>
      <c r="E107" s="787">
        <f>SUM('1.1.sz.mell.'!D108)</f>
        <v>31800</v>
      </c>
      <c r="F107" s="731"/>
      <c r="G107" s="319"/>
      <c r="H107" s="320"/>
      <c r="I107" s="320"/>
      <c r="J107" s="320"/>
    </row>
    <row r="108" spans="1:10" ht="12" customHeight="1">
      <c r="A108" s="20" t="s">
        <v>39</v>
      </c>
      <c r="B108" s="60" t="s">
        <v>212</v>
      </c>
      <c r="C108" s="22"/>
      <c r="D108" s="455"/>
      <c r="E108" s="788">
        <f>SUM('1.1.sz.mell.'!D109)</f>
        <v>0</v>
      </c>
      <c r="F108" s="731"/>
      <c r="G108" s="319"/>
      <c r="H108" s="320"/>
      <c r="I108" s="320"/>
      <c r="J108" s="320"/>
    </row>
    <row r="109" spans="1:10" ht="12" customHeight="1">
      <c r="A109" s="20" t="s">
        <v>41</v>
      </c>
      <c r="B109" s="60" t="s">
        <v>213</v>
      </c>
      <c r="C109" s="25">
        <v>17338</v>
      </c>
      <c r="D109" s="458">
        <v>17200</v>
      </c>
      <c r="E109" s="788">
        <f>SUM('1.1.sz.mell.'!D110)</f>
        <v>37294</v>
      </c>
      <c r="F109" s="731"/>
      <c r="G109" s="319"/>
      <c r="H109" s="320"/>
      <c r="I109" s="320"/>
      <c r="J109" s="320"/>
    </row>
    <row r="110" spans="1:10" ht="12" customHeight="1">
      <c r="A110" s="20" t="s">
        <v>43</v>
      </c>
      <c r="B110" s="60" t="s">
        <v>214</v>
      </c>
      <c r="C110" s="25"/>
      <c r="D110" s="458"/>
      <c r="E110" s="788"/>
      <c r="F110" s="731"/>
      <c r="G110" s="319"/>
      <c r="H110" s="320"/>
      <c r="I110" s="320"/>
      <c r="J110" s="320"/>
    </row>
    <row r="111" spans="1:10" ht="12" customHeight="1">
      <c r="A111" s="20" t="s">
        <v>45</v>
      </c>
      <c r="B111" s="61" t="s">
        <v>215</v>
      </c>
      <c r="C111" s="25">
        <v>3650</v>
      </c>
      <c r="D111" s="458">
        <f>SUM('[1]8.1. sz. mell'!D111)</f>
        <v>0</v>
      </c>
      <c r="E111" s="788"/>
      <c r="F111" s="731"/>
      <c r="G111" s="319"/>
      <c r="H111" s="320"/>
      <c r="I111" s="320"/>
      <c r="J111" s="320"/>
    </row>
    <row r="112" spans="1:10" ht="12" customHeight="1">
      <c r="A112" s="20" t="s">
        <v>47</v>
      </c>
      <c r="B112" s="62" t="s">
        <v>216</v>
      </c>
      <c r="C112" s="25"/>
      <c r="D112" s="458"/>
      <c r="E112" s="788"/>
      <c r="F112" s="731"/>
      <c r="G112" s="319"/>
      <c r="H112" s="320"/>
      <c r="I112" s="320"/>
      <c r="J112" s="320"/>
    </row>
    <row r="113" spans="1:10" ht="22.5">
      <c r="A113" s="20" t="s">
        <v>217</v>
      </c>
      <c r="B113" s="63" t="s">
        <v>218</v>
      </c>
      <c r="C113" s="25"/>
      <c r="D113" s="458"/>
      <c r="E113" s="788"/>
      <c r="F113" s="731"/>
      <c r="G113" s="319"/>
      <c r="H113" s="320"/>
      <c r="I113" s="320"/>
      <c r="J113" s="320"/>
    </row>
    <row r="114" spans="1:10" ht="22.5">
      <c r="A114" s="20" t="s">
        <v>219</v>
      </c>
      <c r="B114" s="53" t="s">
        <v>197</v>
      </c>
      <c r="C114" s="25"/>
      <c r="D114" s="458"/>
      <c r="E114" s="788"/>
      <c r="F114" s="731"/>
      <c r="G114" s="319"/>
      <c r="H114" s="320"/>
      <c r="I114" s="320"/>
      <c r="J114" s="320"/>
    </row>
    <row r="115" spans="1:10">
      <c r="A115" s="20" t="s">
        <v>220</v>
      </c>
      <c r="B115" s="53" t="s">
        <v>221</v>
      </c>
      <c r="C115" s="25"/>
      <c r="D115" s="458"/>
      <c r="E115" s="788"/>
      <c r="F115" s="731"/>
      <c r="G115" s="319"/>
      <c r="H115" s="320"/>
      <c r="I115" s="320"/>
      <c r="J115" s="320"/>
    </row>
    <row r="116" spans="1:10">
      <c r="A116" s="20" t="s">
        <v>222</v>
      </c>
      <c r="B116" s="53" t="s">
        <v>223</v>
      </c>
      <c r="C116" s="25"/>
      <c r="D116" s="458"/>
      <c r="E116" s="788"/>
      <c r="F116" s="731"/>
      <c r="G116" s="319"/>
      <c r="H116" s="320"/>
      <c r="I116" s="320"/>
      <c r="J116" s="320"/>
    </row>
    <row r="117" spans="1:10" ht="22.5">
      <c r="A117" s="20" t="s">
        <v>224</v>
      </c>
      <c r="B117" s="53" t="s">
        <v>203</v>
      </c>
      <c r="C117" s="25"/>
      <c r="D117" s="458"/>
      <c r="E117" s="788"/>
      <c r="F117" s="731"/>
      <c r="G117" s="319"/>
      <c r="H117" s="320"/>
      <c r="I117" s="320"/>
      <c r="J117" s="320"/>
    </row>
    <row r="118" spans="1:10">
      <c r="A118" s="20" t="s">
        <v>225</v>
      </c>
      <c r="B118" s="53" t="s">
        <v>226</v>
      </c>
      <c r="C118" s="25"/>
      <c r="D118" s="458"/>
      <c r="E118" s="788"/>
      <c r="F118" s="731"/>
      <c r="G118" s="319"/>
      <c r="H118" s="320"/>
      <c r="I118" s="320"/>
      <c r="J118" s="320"/>
    </row>
    <row r="119" spans="1:10" ht="23.25" thickBot="1">
      <c r="A119" s="54" t="s">
        <v>227</v>
      </c>
      <c r="B119" s="53" t="s">
        <v>228</v>
      </c>
      <c r="C119" s="29"/>
      <c r="D119" s="456"/>
      <c r="E119" s="789"/>
      <c r="F119" s="731"/>
      <c r="G119" s="319"/>
      <c r="H119" s="320"/>
      <c r="I119" s="320"/>
      <c r="J119" s="320"/>
    </row>
    <row r="120" spans="1:10" ht="12" customHeight="1" thickBot="1">
      <c r="A120" s="16" t="s">
        <v>22</v>
      </c>
      <c r="B120" s="17" t="s">
        <v>229</v>
      </c>
      <c r="C120" s="18">
        <f>+C121+C122</f>
        <v>17431</v>
      </c>
      <c r="D120" s="240">
        <f>+D121+D122</f>
        <v>14284</v>
      </c>
      <c r="E120" s="790">
        <f>SUM('1.1.sz.mell.'!D121)</f>
        <v>6300</v>
      </c>
      <c r="F120" s="726"/>
      <c r="G120" s="316"/>
      <c r="H120" s="317"/>
      <c r="I120" s="317"/>
      <c r="J120" s="317"/>
    </row>
    <row r="121" spans="1:10" ht="12" customHeight="1">
      <c r="A121" s="20" t="s">
        <v>50</v>
      </c>
      <c r="B121" s="64" t="s">
        <v>230</v>
      </c>
      <c r="C121" s="22">
        <v>17431</v>
      </c>
      <c r="D121" s="455">
        <v>14284</v>
      </c>
      <c r="E121" s="787">
        <f>SUM('1.1.sz.mell.'!D122)</f>
        <v>6300</v>
      </c>
      <c r="F121" s="731"/>
      <c r="G121" s="319"/>
      <c r="H121" s="320"/>
      <c r="I121" s="320"/>
      <c r="J121" s="320"/>
    </row>
    <row r="122" spans="1:10" ht="12" customHeight="1" thickBot="1">
      <c r="A122" s="26" t="s">
        <v>52</v>
      </c>
      <c r="B122" s="60" t="s">
        <v>231</v>
      </c>
      <c r="C122" s="29"/>
      <c r="D122" s="455">
        <f>SUM('[1]8.1. sz. mell'!D122)</f>
        <v>0</v>
      </c>
      <c r="E122" s="789">
        <f>SUM('1.1.sz.mell.'!D123)</f>
        <v>0</v>
      </c>
      <c r="F122" s="731"/>
      <c r="G122" s="319"/>
      <c r="H122" s="320"/>
      <c r="I122" s="320"/>
      <c r="J122" s="320"/>
    </row>
    <row r="123" spans="1:10" ht="12" customHeight="1" thickBot="1">
      <c r="A123" s="16" t="s">
        <v>232</v>
      </c>
      <c r="B123" s="17" t="s">
        <v>233</v>
      </c>
      <c r="C123" s="18">
        <f>+C90+C106+C120</f>
        <v>162208</v>
      </c>
      <c r="D123" s="240">
        <f>+D90+D106+D120</f>
        <v>182616</v>
      </c>
      <c r="E123" s="790">
        <f>SUM('1.1.sz.mell.'!D124)</f>
        <v>213451</v>
      </c>
      <c r="F123" s="726"/>
      <c r="G123" s="316"/>
      <c r="H123" s="317"/>
      <c r="I123" s="317"/>
      <c r="J123" s="317"/>
    </row>
    <row r="124" spans="1:10" ht="12" customHeight="1" thickBot="1">
      <c r="A124" s="16" t="s">
        <v>76</v>
      </c>
      <c r="B124" s="17" t="s">
        <v>234</v>
      </c>
      <c r="C124" s="18">
        <f>+C125+C126+C127</f>
        <v>0</v>
      </c>
      <c r="D124" s="240">
        <f>+D125+D126+D127</f>
        <v>0</v>
      </c>
      <c r="E124" s="787">
        <f>SUM('1.1.sz.mell.'!D125)</f>
        <v>0</v>
      </c>
      <c r="F124" s="726"/>
      <c r="G124" s="316"/>
      <c r="H124" s="317"/>
      <c r="I124" s="317"/>
      <c r="J124" s="317"/>
    </row>
    <row r="125" spans="1:10" ht="12" customHeight="1">
      <c r="A125" s="20" t="s">
        <v>78</v>
      </c>
      <c r="B125" s="64" t="s">
        <v>235</v>
      </c>
      <c r="C125" s="25"/>
      <c r="D125" s="458"/>
      <c r="E125" s="788">
        <f>SUM('1.1.sz.mell.'!D126)</f>
        <v>0</v>
      </c>
      <c r="F125" s="731"/>
      <c r="G125" s="319"/>
      <c r="H125" s="320"/>
      <c r="I125" s="320"/>
      <c r="J125" s="320"/>
    </row>
    <row r="126" spans="1:10" ht="12" customHeight="1">
      <c r="A126" s="20" t="s">
        <v>80</v>
      </c>
      <c r="B126" s="64" t="s">
        <v>236</v>
      </c>
      <c r="C126" s="25"/>
      <c r="D126" s="458"/>
      <c r="E126" s="788">
        <f>SUM('1.1.sz.mell.'!D127)</f>
        <v>0</v>
      </c>
      <c r="F126" s="731"/>
      <c r="G126" s="319"/>
      <c r="H126" s="320"/>
      <c r="I126" s="320"/>
      <c r="J126" s="320"/>
    </row>
    <row r="127" spans="1:10" ht="12" customHeight="1" thickBot="1">
      <c r="A127" s="54" t="s">
        <v>82</v>
      </c>
      <c r="B127" s="65" t="s">
        <v>237</v>
      </c>
      <c r="C127" s="25"/>
      <c r="D127" s="458"/>
      <c r="E127" s="789">
        <f>SUM('1.1.sz.mell.'!D128)</f>
        <v>0</v>
      </c>
      <c r="F127" s="731"/>
      <c r="G127" s="319"/>
      <c r="H127" s="320"/>
      <c r="I127" s="320"/>
      <c r="J127" s="320"/>
    </row>
    <row r="128" spans="1:10" ht="12" customHeight="1" thickBot="1">
      <c r="A128" s="16" t="s">
        <v>98</v>
      </c>
      <c r="B128" s="17" t="s">
        <v>238</v>
      </c>
      <c r="C128" s="18">
        <f>+C129+C130+C131+C132</f>
        <v>0</v>
      </c>
      <c r="D128" s="240">
        <f>+D129+D130+D131+D132</f>
        <v>0</v>
      </c>
      <c r="E128" s="791">
        <f>SUM('1.1.sz.mell.'!D129)</f>
        <v>0</v>
      </c>
      <c r="F128" s="726"/>
      <c r="G128" s="316"/>
      <c r="H128" s="317"/>
      <c r="I128" s="317"/>
      <c r="J128" s="317"/>
    </row>
    <row r="129" spans="1:10" ht="12" customHeight="1">
      <c r="A129" s="20" t="s">
        <v>100</v>
      </c>
      <c r="B129" s="64" t="s">
        <v>239</v>
      </c>
      <c r="C129" s="25"/>
      <c r="D129" s="458"/>
      <c r="E129" s="787">
        <f>SUM('1.1.sz.mell.'!D130)</f>
        <v>0</v>
      </c>
      <c r="F129" s="731"/>
      <c r="G129" s="319"/>
      <c r="H129" s="320"/>
      <c r="I129" s="320"/>
      <c r="J129" s="320"/>
    </row>
    <row r="130" spans="1:10" ht="12" customHeight="1">
      <c r="A130" s="20" t="s">
        <v>102</v>
      </c>
      <c r="B130" s="64" t="s">
        <v>240</v>
      </c>
      <c r="C130" s="25"/>
      <c r="D130" s="458"/>
      <c r="E130" s="788">
        <f>SUM('1.1.sz.mell.'!D131)</f>
        <v>0</v>
      </c>
      <c r="F130" s="731"/>
      <c r="G130" s="319"/>
      <c r="H130" s="320"/>
      <c r="I130" s="320"/>
      <c r="J130" s="320"/>
    </row>
    <row r="131" spans="1:10" ht="12" customHeight="1">
      <c r="A131" s="20" t="s">
        <v>104</v>
      </c>
      <c r="B131" s="64" t="s">
        <v>241</v>
      </c>
      <c r="C131" s="25"/>
      <c r="D131" s="458"/>
      <c r="E131" s="788">
        <f>SUM('1.1.sz.mell.'!D132)</f>
        <v>0</v>
      </c>
      <c r="F131" s="731"/>
      <c r="G131" s="319"/>
      <c r="H131" s="320"/>
      <c r="I131" s="320"/>
      <c r="J131" s="320"/>
    </row>
    <row r="132" spans="1:10" ht="12" customHeight="1" thickBot="1">
      <c r="A132" s="54" t="s">
        <v>106</v>
      </c>
      <c r="B132" s="65" t="s">
        <v>242</v>
      </c>
      <c r="C132" s="25"/>
      <c r="D132" s="458"/>
      <c r="E132" s="789">
        <f>SUM('1.1.sz.mell.'!D133)</f>
        <v>0</v>
      </c>
      <c r="F132" s="731"/>
      <c r="G132" s="319"/>
      <c r="H132" s="320"/>
      <c r="I132" s="320"/>
      <c r="J132" s="320"/>
    </row>
    <row r="133" spans="1:10" ht="12" customHeight="1" thickBot="1">
      <c r="A133" s="16" t="s">
        <v>243</v>
      </c>
      <c r="B133" s="17" t="s">
        <v>244</v>
      </c>
      <c r="C133" s="18">
        <f>+C134+C135+C136+C137</f>
        <v>0</v>
      </c>
      <c r="D133" s="240">
        <f>+D134+D135+D136+D137</f>
        <v>2512</v>
      </c>
      <c r="E133" s="790">
        <f>SUM('1.1.sz.mell.'!D134)</f>
        <v>2512</v>
      </c>
      <c r="F133" s="726"/>
      <c r="G133" s="316"/>
      <c r="H133" s="317"/>
      <c r="I133" s="317"/>
      <c r="J133" s="317"/>
    </row>
    <row r="134" spans="1:10" ht="12" customHeight="1">
      <c r="A134" s="20" t="s">
        <v>112</v>
      </c>
      <c r="B134" s="64" t="s">
        <v>245</v>
      </c>
      <c r="C134" s="25"/>
      <c r="D134" s="458">
        <f>SUM('[1]8.1. sz. mell'!D134)</f>
        <v>0</v>
      </c>
      <c r="E134" s="787">
        <f>SUM('1.1.sz.mell.'!D135)</f>
        <v>0</v>
      </c>
      <c r="F134" s="731"/>
      <c r="G134" s="319"/>
      <c r="H134" s="320"/>
      <c r="I134" s="320"/>
      <c r="J134" s="320"/>
    </row>
    <row r="135" spans="1:10" ht="12" customHeight="1">
      <c r="A135" s="20" t="s">
        <v>114</v>
      </c>
      <c r="B135" s="64" t="s">
        <v>246</v>
      </c>
      <c r="C135" s="25"/>
      <c r="D135" s="458">
        <v>2512</v>
      </c>
      <c r="E135" s="788">
        <f>SUM('1.1.sz.mell.'!D136)</f>
        <v>2512</v>
      </c>
      <c r="F135" s="731"/>
      <c r="G135" s="319"/>
      <c r="H135" s="320"/>
      <c r="I135" s="320"/>
      <c r="J135" s="320"/>
    </row>
    <row r="136" spans="1:10" ht="12" customHeight="1">
      <c r="A136" s="20" t="s">
        <v>116</v>
      </c>
      <c r="B136" s="64" t="s">
        <v>247</v>
      </c>
      <c r="C136" s="25"/>
      <c r="D136" s="458">
        <f>SUM('[1]8.1. sz. mell'!D136)</f>
        <v>0</v>
      </c>
      <c r="E136" s="788">
        <f>SUM('1.1.sz.mell.'!D137)</f>
        <v>0</v>
      </c>
      <c r="F136" s="731"/>
      <c r="G136" s="319"/>
      <c r="H136" s="320"/>
      <c r="I136" s="320"/>
      <c r="J136" s="320"/>
    </row>
    <row r="137" spans="1:10" ht="12" customHeight="1" thickBot="1">
      <c r="A137" s="54" t="s">
        <v>118</v>
      </c>
      <c r="B137" s="65" t="s">
        <v>248</v>
      </c>
      <c r="C137" s="25"/>
      <c r="D137" s="458">
        <f>SUM('[1]8.1. sz. mell'!D137)</f>
        <v>0</v>
      </c>
      <c r="E137" s="789">
        <f>SUM('1.1.sz.mell.'!D138)</f>
        <v>0</v>
      </c>
      <c r="F137" s="731"/>
      <c r="G137" s="319"/>
      <c r="H137" s="320"/>
      <c r="I137" s="320"/>
      <c r="J137" s="320"/>
    </row>
    <row r="138" spans="1:10" ht="12" customHeight="1" thickBot="1">
      <c r="A138" s="16" t="s">
        <v>120</v>
      </c>
      <c r="B138" s="17" t="s">
        <v>249</v>
      </c>
      <c r="C138" s="66">
        <f>+C139+C140+C141+C142</f>
        <v>0</v>
      </c>
      <c r="D138" s="241">
        <f>+D139+D140+D141+D142</f>
        <v>0</v>
      </c>
      <c r="E138" s="791">
        <f>SUM('1.1.sz.mell.'!D139)</f>
        <v>0</v>
      </c>
      <c r="F138" s="737"/>
      <c r="G138" s="338"/>
      <c r="H138" s="339"/>
      <c r="I138" s="339"/>
      <c r="J138" s="339"/>
    </row>
    <row r="139" spans="1:10" ht="12" customHeight="1">
      <c r="A139" s="20" t="s">
        <v>122</v>
      </c>
      <c r="B139" s="64" t="s">
        <v>250</v>
      </c>
      <c r="C139" s="25"/>
      <c r="D139" s="458"/>
      <c r="E139" s="787">
        <f>SUM('1.1.sz.mell.'!D140)</f>
        <v>0</v>
      </c>
      <c r="F139" s="731"/>
      <c r="G139" s="319"/>
      <c r="H139" s="320"/>
      <c r="I139" s="320"/>
      <c r="J139" s="320"/>
    </row>
    <row r="140" spans="1:10" ht="12" customHeight="1">
      <c r="A140" s="20" t="s">
        <v>124</v>
      </c>
      <c r="B140" s="64" t="s">
        <v>251</v>
      </c>
      <c r="C140" s="25"/>
      <c r="D140" s="458"/>
      <c r="E140" s="788">
        <f>SUM('1.1.sz.mell.'!D141)</f>
        <v>0</v>
      </c>
      <c r="F140" s="731"/>
      <c r="G140" s="319"/>
      <c r="H140" s="320"/>
      <c r="I140" s="320"/>
      <c r="J140" s="320"/>
    </row>
    <row r="141" spans="1:10" ht="12" customHeight="1">
      <c r="A141" s="20" t="s">
        <v>126</v>
      </c>
      <c r="B141" s="64" t="s">
        <v>252</v>
      </c>
      <c r="C141" s="25"/>
      <c r="D141" s="458"/>
      <c r="E141" s="788">
        <f>SUM('1.1.sz.mell.'!D142)</f>
        <v>0</v>
      </c>
      <c r="F141" s="731"/>
      <c r="G141" s="319"/>
      <c r="H141" s="320"/>
      <c r="I141" s="320"/>
      <c r="J141" s="320"/>
    </row>
    <row r="142" spans="1:10" ht="12" customHeight="1" thickBot="1">
      <c r="A142" s="20" t="s">
        <v>128</v>
      </c>
      <c r="B142" s="64" t="s">
        <v>253</v>
      </c>
      <c r="C142" s="25"/>
      <c r="D142" s="458"/>
      <c r="E142" s="789">
        <f>SUM('1.1.sz.mell.'!D143)</f>
        <v>0</v>
      </c>
      <c r="F142" s="731"/>
      <c r="G142" s="319"/>
      <c r="H142" s="320"/>
      <c r="I142" s="320"/>
      <c r="J142" s="320"/>
    </row>
    <row r="143" spans="1:10" ht="12" customHeight="1" thickBot="1">
      <c r="A143" s="16" t="s">
        <v>130</v>
      </c>
      <c r="B143" s="17" t="s">
        <v>254</v>
      </c>
      <c r="C143" s="67">
        <f>+C124+C128+C133+C138</f>
        <v>0</v>
      </c>
      <c r="D143" s="72">
        <f>+D124+D128+D133+D138</f>
        <v>2512</v>
      </c>
      <c r="E143" s="790">
        <f>SUM('1.1.sz.mell.'!D144)</f>
        <v>2512</v>
      </c>
      <c r="F143" s="738"/>
      <c r="G143" s="340"/>
      <c r="H143" s="341"/>
      <c r="I143" s="341"/>
      <c r="J143" s="341"/>
    </row>
    <row r="144" spans="1:10" ht="12" customHeight="1" thickBot="1">
      <c r="A144" s="70" t="s">
        <v>255</v>
      </c>
      <c r="B144" s="71" t="s">
        <v>256</v>
      </c>
      <c r="C144" s="67">
        <f>+C123+C143</f>
        <v>162208</v>
      </c>
      <c r="D144" s="72">
        <f>+D123+D143</f>
        <v>185128</v>
      </c>
      <c r="E144" s="790">
        <f>SUM('1.1.sz.mell.'!D145)</f>
        <v>215963</v>
      </c>
      <c r="F144" s="738"/>
      <c r="G144" s="340"/>
      <c r="H144" s="341"/>
      <c r="I144" s="341"/>
      <c r="J144" s="341"/>
    </row>
    <row r="150" ht="15" customHeight="1"/>
    <row r="151" ht="12.95" customHeight="1"/>
    <row r="155" ht="16.5" customHeight="1"/>
  </sheetData>
  <sheetProtection selectLockedCells="1" selectUnlockedCells="1"/>
  <mergeCells count="4">
    <mergeCell ref="A86:D86"/>
    <mergeCell ref="A87:B87"/>
    <mergeCell ref="A1:E1"/>
    <mergeCell ref="C2:E2"/>
  </mergeCells>
  <printOptions horizontalCentered="1"/>
  <pageMargins left="0.25" right="0.25" top="0.75" bottom="0.75" header="0.3" footer="0.3"/>
  <pageSetup paperSize="9" scale="75" firstPageNumber="0" orientation="portrait" horizontalDpi="300" verticalDpi="300" r:id="rId1"/>
  <headerFooter alignWithMargins="0">
    <oddHeader>&amp;C&amp;"Times New Roman CE,Félkövér"&amp;12&amp;UTájékoztató kimutatások, mérlegek
&amp;UTényő Község Önkormányzata
2016. ÉVI KÖLTSÉGVETÉSÉNEK MÉRLEGE&amp;R&amp;"Times New Roman CE,Félkövér dőlt"&amp;11 1. számú tájékoztató tábla</oddHeader>
  </headerFooter>
  <rowBreaks count="1" manualBreakCount="1">
    <brk id="8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8"/>
  <sheetViews>
    <sheetView view="pageLayout" topLeftCell="A16" workbookViewId="0">
      <selection activeCell="E8" sqref="E8"/>
    </sheetView>
  </sheetViews>
  <sheetFormatPr defaultRowHeight="12.75"/>
  <cols>
    <col min="1" max="1" width="6.83203125" style="74" customWidth="1"/>
    <col min="2" max="2" width="49.6640625" style="73" customWidth="1"/>
    <col min="3" max="8" width="12.83203125" style="73" customWidth="1"/>
    <col min="9" max="9" width="13.83203125" style="73" customWidth="1"/>
    <col min="10" max="16384" width="9.33203125" style="73"/>
  </cols>
  <sheetData>
    <row r="1" spans="1:9" ht="27.75" customHeight="1">
      <c r="A1" s="814" t="s">
        <v>437</v>
      </c>
      <c r="B1" s="814"/>
      <c r="C1" s="814"/>
      <c r="D1" s="814"/>
      <c r="E1" s="814"/>
      <c r="F1" s="814"/>
      <c r="G1" s="814"/>
      <c r="H1" s="814"/>
      <c r="I1" s="814"/>
    </row>
    <row r="2" spans="1:9" ht="20.25" customHeight="1">
      <c r="I2" s="342" t="s">
        <v>262</v>
      </c>
    </row>
    <row r="3" spans="1:9" s="343" customFormat="1" ht="26.25" customHeight="1">
      <c r="A3" s="816" t="s">
        <v>18</v>
      </c>
      <c r="B3" s="871" t="s">
        <v>438</v>
      </c>
      <c r="C3" s="816" t="s">
        <v>439</v>
      </c>
      <c r="D3" s="816" t="s">
        <v>551</v>
      </c>
      <c r="E3" s="872" t="s">
        <v>440</v>
      </c>
      <c r="F3" s="872"/>
      <c r="G3" s="872"/>
      <c r="H3" s="872"/>
      <c r="I3" s="871" t="s">
        <v>441</v>
      </c>
    </row>
    <row r="4" spans="1:9" s="346" customFormat="1" ht="32.25" customHeight="1">
      <c r="A4" s="816"/>
      <c r="B4" s="871"/>
      <c r="C4" s="871"/>
      <c r="D4" s="816"/>
      <c r="E4" s="344" t="s">
        <v>355</v>
      </c>
      <c r="F4" s="344" t="s">
        <v>356</v>
      </c>
      <c r="G4" s="344" t="s">
        <v>357</v>
      </c>
      <c r="H4" s="345" t="s">
        <v>552</v>
      </c>
      <c r="I4" s="871"/>
    </row>
    <row r="5" spans="1:9" s="350" customFormat="1" ht="12.95" customHeight="1">
      <c r="A5" s="347">
        <v>1</v>
      </c>
      <c r="B5" s="80">
        <v>2</v>
      </c>
      <c r="C5" s="348">
        <v>3</v>
      </c>
      <c r="D5" s="80">
        <v>4</v>
      </c>
      <c r="E5" s="347">
        <v>5</v>
      </c>
      <c r="F5" s="348">
        <v>6</v>
      </c>
      <c r="G5" s="348">
        <v>7</v>
      </c>
      <c r="H5" s="82">
        <v>8</v>
      </c>
      <c r="I5" s="349" t="s">
        <v>442</v>
      </c>
    </row>
    <row r="6" spans="1:9" ht="24.75" customHeight="1">
      <c r="A6" s="81" t="s">
        <v>20</v>
      </c>
      <c r="B6" s="351" t="s">
        <v>443</v>
      </c>
      <c r="C6" s="352"/>
      <c r="D6" s="353">
        <f>+D7+D8</f>
        <v>0</v>
      </c>
      <c r="E6" s="354">
        <v>0</v>
      </c>
      <c r="F6" s="355">
        <f>+F7+F8</f>
        <v>0</v>
      </c>
      <c r="G6" s="355">
        <f>+G7+G8</f>
        <v>0</v>
      </c>
      <c r="H6" s="356">
        <f>+H7+H8</f>
        <v>0</v>
      </c>
      <c r="I6" s="353">
        <f t="shared" ref="I6:I17" si="0">SUM(D6:H6)</f>
        <v>0</v>
      </c>
    </row>
    <row r="7" spans="1:9" ht="20.100000000000001" customHeight="1">
      <c r="A7" s="357" t="s">
        <v>21</v>
      </c>
      <c r="B7" s="358" t="s">
        <v>444</v>
      </c>
      <c r="C7" s="359"/>
      <c r="D7" s="360"/>
      <c r="E7" s="361"/>
      <c r="F7" s="89"/>
      <c r="G7" s="89"/>
      <c r="H7" s="90"/>
      <c r="I7" s="362">
        <f t="shared" si="0"/>
        <v>0</v>
      </c>
    </row>
    <row r="8" spans="1:9" ht="20.100000000000001" customHeight="1">
      <c r="A8" s="357" t="s">
        <v>22</v>
      </c>
      <c r="B8" s="358" t="s">
        <v>444</v>
      </c>
      <c r="C8" s="359"/>
      <c r="D8" s="360"/>
      <c r="E8" s="361"/>
      <c r="F8" s="89"/>
      <c r="G8" s="89"/>
      <c r="H8" s="90"/>
      <c r="I8" s="362">
        <f t="shared" si="0"/>
        <v>0</v>
      </c>
    </row>
    <row r="9" spans="1:9" ht="26.1" customHeight="1">
      <c r="A9" s="81" t="s">
        <v>232</v>
      </c>
      <c r="B9" s="351" t="s">
        <v>445</v>
      </c>
      <c r="C9" s="363"/>
      <c r="D9" s="353">
        <f>+D10+D11</f>
        <v>0</v>
      </c>
      <c r="E9" s="354">
        <f>+E10+E11</f>
        <v>0</v>
      </c>
      <c r="F9" s="355">
        <f>+F10+F11</f>
        <v>0</v>
      </c>
      <c r="G9" s="355">
        <f>+G10+G11</f>
        <v>0</v>
      </c>
      <c r="H9" s="356">
        <f>+H10+H11</f>
        <v>0</v>
      </c>
      <c r="I9" s="353">
        <f t="shared" si="0"/>
        <v>0</v>
      </c>
    </row>
    <row r="10" spans="1:9" ht="20.100000000000001" customHeight="1">
      <c r="A10" s="357" t="s">
        <v>76</v>
      </c>
      <c r="B10" s="358" t="s">
        <v>444</v>
      </c>
      <c r="C10" s="359"/>
      <c r="D10" s="360"/>
      <c r="E10" s="361"/>
      <c r="F10" s="89"/>
      <c r="G10" s="89"/>
      <c r="H10" s="90"/>
      <c r="I10" s="362">
        <f t="shared" si="0"/>
        <v>0</v>
      </c>
    </row>
    <row r="11" spans="1:9" ht="20.100000000000001" customHeight="1">
      <c r="A11" s="357" t="s">
        <v>98</v>
      </c>
      <c r="B11" s="358" t="s">
        <v>444</v>
      </c>
      <c r="C11" s="359"/>
      <c r="D11" s="360"/>
      <c r="E11" s="361"/>
      <c r="F11" s="89"/>
      <c r="G11" s="89"/>
      <c r="H11" s="90"/>
      <c r="I11" s="362">
        <f t="shared" si="0"/>
        <v>0</v>
      </c>
    </row>
    <row r="12" spans="1:9" ht="20.100000000000001" customHeight="1">
      <c r="A12" s="81" t="s">
        <v>243</v>
      </c>
      <c r="B12" s="351" t="s">
        <v>446</v>
      </c>
      <c r="C12" s="363"/>
      <c r="D12" s="353">
        <f>+D13</f>
        <v>0</v>
      </c>
      <c r="E12" s="354">
        <f>+E13</f>
        <v>0</v>
      </c>
      <c r="F12" s="355">
        <f>+F13</f>
        <v>0</v>
      </c>
      <c r="G12" s="355">
        <f>+G13</f>
        <v>0</v>
      </c>
      <c r="H12" s="356">
        <f>+H13</f>
        <v>0</v>
      </c>
      <c r="I12" s="353">
        <f t="shared" si="0"/>
        <v>0</v>
      </c>
    </row>
    <row r="13" spans="1:9" ht="20.100000000000001" customHeight="1">
      <c r="A13" s="357" t="s">
        <v>120</v>
      </c>
      <c r="B13" s="358" t="s">
        <v>444</v>
      </c>
      <c r="C13" s="359"/>
      <c r="D13" s="360"/>
      <c r="E13" s="361"/>
      <c r="F13" s="89"/>
      <c r="G13" s="89"/>
      <c r="H13" s="90"/>
      <c r="I13" s="362">
        <f t="shared" si="0"/>
        <v>0</v>
      </c>
    </row>
    <row r="14" spans="1:9" ht="20.100000000000001" customHeight="1">
      <c r="A14" s="81" t="s">
        <v>130</v>
      </c>
      <c r="B14" s="351" t="s">
        <v>447</v>
      </c>
      <c r="C14" s="363"/>
      <c r="D14" s="353">
        <f>+D15</f>
        <v>0</v>
      </c>
      <c r="E14" s="354">
        <f>+E15</f>
        <v>0</v>
      </c>
      <c r="F14" s="355">
        <f>+F15</f>
        <v>0</v>
      </c>
      <c r="G14" s="355">
        <f>+G15</f>
        <v>0</v>
      </c>
      <c r="H14" s="356">
        <f>+H15</f>
        <v>0</v>
      </c>
      <c r="I14" s="353">
        <f t="shared" si="0"/>
        <v>0</v>
      </c>
    </row>
    <row r="15" spans="1:9" ht="20.100000000000001" customHeight="1">
      <c r="A15" s="364" t="s">
        <v>255</v>
      </c>
      <c r="B15" s="365" t="s">
        <v>444</v>
      </c>
      <c r="C15" s="366"/>
      <c r="D15" s="367"/>
      <c r="E15" s="368"/>
      <c r="F15" s="96"/>
      <c r="G15" s="96"/>
      <c r="H15" s="97"/>
      <c r="I15" s="369">
        <f t="shared" si="0"/>
        <v>0</v>
      </c>
    </row>
    <row r="16" spans="1:9" ht="20.100000000000001" customHeight="1">
      <c r="A16" s="81" t="s">
        <v>275</v>
      </c>
      <c r="B16" s="351" t="s">
        <v>448</v>
      </c>
      <c r="C16" s="363"/>
      <c r="D16" s="353">
        <f>+D17</f>
        <v>0</v>
      </c>
      <c r="E16" s="354">
        <f>+E17</f>
        <v>0</v>
      </c>
      <c r="F16" s="355">
        <f>+F17</f>
        <v>0</v>
      </c>
      <c r="G16" s="355">
        <f>+G17</f>
        <v>0</v>
      </c>
      <c r="H16" s="356">
        <f>+H17</f>
        <v>0</v>
      </c>
      <c r="I16" s="353">
        <f t="shared" si="0"/>
        <v>0</v>
      </c>
    </row>
    <row r="17" spans="1:9" ht="20.100000000000001" customHeight="1">
      <c r="A17" s="370" t="s">
        <v>276</v>
      </c>
      <c r="B17" s="371" t="s">
        <v>444</v>
      </c>
      <c r="C17" s="372"/>
      <c r="D17" s="373"/>
      <c r="E17" s="374"/>
      <c r="F17" s="106"/>
      <c r="G17" s="106"/>
      <c r="H17" s="104"/>
      <c r="I17" s="375">
        <f t="shared" si="0"/>
        <v>0</v>
      </c>
    </row>
    <row r="18" spans="1:9" ht="20.100000000000001" customHeight="1">
      <c r="A18" s="870" t="s">
        <v>449</v>
      </c>
      <c r="B18" s="870"/>
      <c r="C18" s="376"/>
      <c r="D18" s="353">
        <f t="shared" ref="D18:I18" si="1">+D6+D9+D12+D14+D16</f>
        <v>0</v>
      </c>
      <c r="E18" s="354">
        <f t="shared" si="1"/>
        <v>0</v>
      </c>
      <c r="F18" s="355">
        <f t="shared" si="1"/>
        <v>0</v>
      </c>
      <c r="G18" s="355">
        <f t="shared" si="1"/>
        <v>0</v>
      </c>
      <c r="H18" s="356">
        <f t="shared" si="1"/>
        <v>0</v>
      </c>
      <c r="I18" s="353">
        <f t="shared" si="1"/>
        <v>0</v>
      </c>
    </row>
  </sheetData>
  <sheetProtection selectLockedCells="1" selectUnlockedCells="1"/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>
    <oddHeader>&amp;R&amp;"Times New Roman CE,Félkövér dőlt"2. számú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31"/>
  <sheetViews>
    <sheetView view="pageLayout" workbookViewId="0">
      <selection activeCell="D17" sqref="D17"/>
    </sheetView>
  </sheetViews>
  <sheetFormatPr defaultRowHeight="12.75"/>
  <cols>
    <col min="1" max="1" width="5.83203125" style="377" customWidth="1"/>
    <col min="2" max="2" width="54.83203125" style="196" customWidth="1"/>
    <col min="3" max="4" width="17.6640625" style="196" customWidth="1"/>
    <col min="5" max="16384" width="9.33203125" style="196"/>
  </cols>
  <sheetData>
    <row r="1" spans="1:4" ht="31.5" customHeight="1">
      <c r="B1" s="873" t="s">
        <v>450</v>
      </c>
      <c r="C1" s="873"/>
      <c r="D1" s="873"/>
    </row>
    <row r="2" spans="1:4" s="380" customFormat="1" ht="15.75">
      <c r="A2" s="378"/>
      <c r="B2" s="379"/>
      <c r="D2" s="381" t="s">
        <v>262</v>
      </c>
    </row>
    <row r="3" spans="1:4" s="285" customFormat="1" ht="48" customHeight="1">
      <c r="A3" s="382" t="s">
        <v>351</v>
      </c>
      <c r="B3" s="283" t="s">
        <v>19</v>
      </c>
      <c r="C3" s="283" t="s">
        <v>451</v>
      </c>
      <c r="D3" s="284" t="s">
        <v>452</v>
      </c>
    </row>
    <row r="4" spans="1:4" s="285" customFormat="1" ht="14.1" customHeight="1">
      <c r="A4" s="383">
        <v>1</v>
      </c>
      <c r="B4" s="209">
        <v>2</v>
      </c>
      <c r="C4" s="209">
        <v>3</v>
      </c>
      <c r="D4" s="210">
        <v>4</v>
      </c>
    </row>
    <row r="5" spans="1:4" ht="18" customHeight="1">
      <c r="A5" s="384" t="s">
        <v>20</v>
      </c>
      <c r="B5" s="385" t="s">
        <v>453</v>
      </c>
      <c r="C5" s="386"/>
      <c r="D5" s="109"/>
    </row>
    <row r="6" spans="1:4" ht="18" customHeight="1">
      <c r="A6" s="387" t="s">
        <v>21</v>
      </c>
      <c r="B6" s="388" t="s">
        <v>454</v>
      </c>
      <c r="C6" s="389"/>
      <c r="D6" s="111"/>
    </row>
    <row r="7" spans="1:4" ht="18" customHeight="1">
      <c r="A7" s="387" t="s">
        <v>22</v>
      </c>
      <c r="B7" s="388" t="s">
        <v>455</v>
      </c>
      <c r="C7" s="389"/>
      <c r="D7" s="111"/>
    </row>
    <row r="8" spans="1:4" ht="18" customHeight="1">
      <c r="A8" s="387" t="s">
        <v>232</v>
      </c>
      <c r="B8" s="388" t="s">
        <v>456</v>
      </c>
      <c r="C8" s="389"/>
      <c r="D8" s="111"/>
    </row>
    <row r="9" spans="1:4" ht="18" customHeight="1">
      <c r="A9" s="387" t="s">
        <v>76</v>
      </c>
      <c r="B9" s="388" t="s">
        <v>457</v>
      </c>
      <c r="C9" s="389">
        <v>4000</v>
      </c>
      <c r="D9" s="111">
        <v>298</v>
      </c>
    </row>
    <row r="10" spans="1:4" ht="18" customHeight="1">
      <c r="A10" s="387" t="s">
        <v>98</v>
      </c>
      <c r="B10" s="388" t="s">
        <v>458</v>
      </c>
      <c r="C10" s="389"/>
      <c r="D10" s="111"/>
    </row>
    <row r="11" spans="1:4" ht="18" customHeight="1">
      <c r="A11" s="387" t="s">
        <v>243</v>
      </c>
      <c r="B11" s="390" t="s">
        <v>459</v>
      </c>
      <c r="C11" s="389"/>
      <c r="D11" s="111"/>
    </row>
    <row r="12" spans="1:4" ht="18" customHeight="1">
      <c r="A12" s="387" t="s">
        <v>130</v>
      </c>
      <c r="B12" s="390" t="s">
        <v>460</v>
      </c>
      <c r="C12" s="389">
        <f>SUM('1.1.sz.mell.'!C29)</f>
        <v>4000</v>
      </c>
      <c r="D12" s="111">
        <v>298</v>
      </c>
    </row>
    <row r="13" spans="1:4" ht="18" customHeight="1">
      <c r="A13" s="387" t="s">
        <v>255</v>
      </c>
      <c r="B13" s="390" t="s">
        <v>461</v>
      </c>
      <c r="C13" s="389"/>
      <c r="D13" s="111"/>
    </row>
    <row r="14" spans="1:4" ht="18" customHeight="1">
      <c r="A14" s="387" t="s">
        <v>275</v>
      </c>
      <c r="B14" s="390" t="s">
        <v>462</v>
      </c>
      <c r="C14" s="389"/>
      <c r="D14" s="111"/>
    </row>
    <row r="15" spans="1:4" ht="22.5" customHeight="1">
      <c r="A15" s="387" t="s">
        <v>276</v>
      </c>
      <c r="B15" s="390" t="s">
        <v>463</v>
      </c>
      <c r="C15" s="389"/>
      <c r="D15" s="111"/>
    </row>
    <row r="16" spans="1:4" ht="18" customHeight="1">
      <c r="A16" s="387" t="s">
        <v>277</v>
      </c>
      <c r="B16" s="388" t="s">
        <v>464</v>
      </c>
      <c r="C16" s="389">
        <f>SUM('1.1.sz.mell.'!C31)</f>
        <v>33000</v>
      </c>
      <c r="D16" s="111">
        <v>107</v>
      </c>
    </row>
    <row r="17" spans="1:4" ht="18" customHeight="1">
      <c r="A17" s="387" t="s">
        <v>280</v>
      </c>
      <c r="B17" s="388" t="s">
        <v>465</v>
      </c>
      <c r="C17" s="389"/>
      <c r="D17" s="111"/>
    </row>
    <row r="18" spans="1:4" ht="18" customHeight="1">
      <c r="A18" s="387" t="s">
        <v>283</v>
      </c>
      <c r="B18" s="388" t="s">
        <v>466</v>
      </c>
      <c r="C18" s="389"/>
      <c r="D18" s="111"/>
    </row>
    <row r="19" spans="1:4" ht="18" customHeight="1">
      <c r="A19" s="387" t="s">
        <v>286</v>
      </c>
      <c r="B19" s="388" t="s">
        <v>467</v>
      </c>
      <c r="C19" s="389"/>
      <c r="D19" s="111"/>
    </row>
    <row r="20" spans="1:4" ht="18" customHeight="1">
      <c r="A20" s="387" t="s">
        <v>289</v>
      </c>
      <c r="B20" s="388" t="s">
        <v>468</v>
      </c>
      <c r="C20" s="389"/>
      <c r="D20" s="111"/>
    </row>
    <row r="21" spans="1:4" ht="18" customHeight="1">
      <c r="A21" s="387" t="s">
        <v>292</v>
      </c>
      <c r="B21" s="391"/>
      <c r="C21" s="110"/>
      <c r="D21" s="111"/>
    </row>
    <row r="22" spans="1:4" ht="18" customHeight="1">
      <c r="A22" s="387" t="s">
        <v>295</v>
      </c>
      <c r="B22" s="392"/>
      <c r="C22" s="110"/>
      <c r="D22" s="111"/>
    </row>
    <row r="23" spans="1:4" ht="18" customHeight="1">
      <c r="A23" s="387" t="s">
        <v>298</v>
      </c>
      <c r="B23" s="392"/>
      <c r="C23" s="110"/>
      <c r="D23" s="111"/>
    </row>
    <row r="24" spans="1:4" ht="18" customHeight="1">
      <c r="A24" s="387" t="s">
        <v>301</v>
      </c>
      <c r="B24" s="392"/>
      <c r="C24" s="110"/>
      <c r="D24" s="111"/>
    </row>
    <row r="25" spans="1:4" ht="18" customHeight="1">
      <c r="A25" s="387" t="s">
        <v>303</v>
      </c>
      <c r="B25" s="392"/>
      <c r="C25" s="110"/>
      <c r="D25" s="111"/>
    </row>
    <row r="26" spans="1:4" ht="18" customHeight="1">
      <c r="A26" s="387" t="s">
        <v>306</v>
      </c>
      <c r="B26" s="392"/>
      <c r="C26" s="110"/>
      <c r="D26" s="111"/>
    </row>
    <row r="27" spans="1:4" ht="18" customHeight="1">
      <c r="A27" s="387" t="s">
        <v>309</v>
      </c>
      <c r="B27" s="392"/>
      <c r="C27" s="110"/>
      <c r="D27" s="111"/>
    </row>
    <row r="28" spans="1:4" ht="18" customHeight="1">
      <c r="A28" s="387" t="s">
        <v>312</v>
      </c>
      <c r="B28" s="392"/>
      <c r="C28" s="110"/>
      <c r="D28" s="111"/>
    </row>
    <row r="29" spans="1:4" ht="18" customHeight="1">
      <c r="A29" s="393" t="s">
        <v>343</v>
      </c>
      <c r="B29" s="394"/>
      <c r="C29" s="395"/>
      <c r="D29" s="269"/>
    </row>
    <row r="30" spans="1:4" ht="18" customHeight="1">
      <c r="A30" s="383" t="s">
        <v>346</v>
      </c>
      <c r="B30" s="396" t="s">
        <v>428</v>
      </c>
      <c r="C30" s="397">
        <f>+C5+C6+C7+C8+C9+C16+C17+C18+C19+C20+C21+C22+C23+C24+C25+C26+C27+C28+C29</f>
        <v>37000</v>
      </c>
      <c r="D30" s="398">
        <f>+D5+D6+D7+D8+D9+D16+D17+D18+D19+D20+D21+D22+D23+D24+D25+D26+D27+D28+D29</f>
        <v>405</v>
      </c>
    </row>
    <row r="31" spans="1:4" ht="8.25" customHeight="1">
      <c r="A31" s="399"/>
      <c r="B31" s="874"/>
      <c r="C31" s="874"/>
      <c r="D31" s="874"/>
    </row>
  </sheetData>
  <sheetProtection sheet="1" objects="1" scenarios="1"/>
  <mergeCells count="2">
    <mergeCell ref="B1:D1"/>
    <mergeCell ref="B31:D31"/>
  </mergeCells>
  <printOptions horizontalCentered="1"/>
  <pageMargins left="0.78749999999999998" right="0.78749999999999998" top="1.0604166666666666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2:H150"/>
  <sheetViews>
    <sheetView view="pageLayout" zoomScaleNormal="120" zoomScaleSheetLayoutView="100" workbookViewId="0">
      <selection activeCell="B1" sqref="B1"/>
    </sheetView>
  </sheetViews>
  <sheetFormatPr defaultRowHeight="15.75"/>
  <cols>
    <col min="1" max="1" width="9.5" style="5" customWidth="1"/>
    <col min="2" max="2" width="74" style="5" customWidth="1"/>
    <col min="3" max="3" width="12.6640625" style="6" customWidth="1"/>
    <col min="4" max="4" width="11.1640625" style="7" customWidth="1"/>
    <col min="5" max="16384" width="9.33203125" style="7"/>
  </cols>
  <sheetData>
    <row r="2" spans="1:6" ht="15.75" customHeight="1">
      <c r="A2" s="808" t="s">
        <v>15</v>
      </c>
      <c r="B2" s="808"/>
      <c r="C2" s="808"/>
    </row>
    <row r="3" spans="1:6" ht="15.95" customHeight="1" thickBot="1">
      <c r="A3" s="809" t="s">
        <v>16</v>
      </c>
      <c r="B3" s="809"/>
      <c r="C3" s="813" t="s">
        <v>17</v>
      </c>
      <c r="D3" s="813"/>
    </row>
    <row r="4" spans="1:6" ht="38.1" customHeight="1" thickBot="1">
      <c r="A4" s="10" t="s">
        <v>18</v>
      </c>
      <c r="B4" s="11" t="s">
        <v>19</v>
      </c>
      <c r="C4" s="453" t="s">
        <v>518</v>
      </c>
      <c r="D4" s="756" t="s">
        <v>521</v>
      </c>
      <c r="E4" s="12"/>
      <c r="F4" s="12"/>
    </row>
    <row r="5" spans="1:6" s="15" customFormat="1" ht="12" customHeight="1" thickBot="1">
      <c r="A5" s="13" t="s">
        <v>20</v>
      </c>
      <c r="B5" s="14" t="s">
        <v>21</v>
      </c>
      <c r="C5" s="454" t="s">
        <v>22</v>
      </c>
      <c r="D5" s="469" t="s">
        <v>232</v>
      </c>
    </row>
    <row r="6" spans="1:6" s="19" customFormat="1" ht="12" customHeight="1" thickBot="1">
      <c r="A6" s="16" t="s">
        <v>20</v>
      </c>
      <c r="B6" s="17" t="s">
        <v>23</v>
      </c>
      <c r="C6" s="240">
        <f>+C7+C8+C9+C10+C11+C12</f>
        <v>82260</v>
      </c>
      <c r="D6" s="467">
        <f>+D7+D8+D9+D10+D11+D12</f>
        <v>75329</v>
      </c>
    </row>
    <row r="7" spans="1:6" s="19" customFormat="1" ht="12" customHeight="1">
      <c r="A7" s="20" t="s">
        <v>24</v>
      </c>
      <c r="B7" s="21" t="s">
        <v>25</v>
      </c>
      <c r="C7" s="455">
        <v>23213</v>
      </c>
      <c r="D7" s="466">
        <v>27371</v>
      </c>
    </row>
    <row r="8" spans="1:6" s="19" customFormat="1" ht="12" customHeight="1">
      <c r="A8" s="23" t="s">
        <v>26</v>
      </c>
      <c r="B8" s="24" t="s">
        <v>27</v>
      </c>
      <c r="C8" s="455">
        <v>27501</v>
      </c>
      <c r="D8" s="461">
        <v>26479</v>
      </c>
    </row>
    <row r="9" spans="1:6" s="19" customFormat="1" ht="12" customHeight="1">
      <c r="A9" s="23" t="s">
        <v>28</v>
      </c>
      <c r="B9" s="24" t="s">
        <v>29</v>
      </c>
      <c r="C9" s="455">
        <v>29748</v>
      </c>
      <c r="D9" s="461">
        <v>19073</v>
      </c>
    </row>
    <row r="10" spans="1:6" s="19" customFormat="1" ht="12" customHeight="1">
      <c r="A10" s="23" t="s">
        <v>30</v>
      </c>
      <c r="B10" s="24" t="s">
        <v>31</v>
      </c>
      <c r="C10" s="455">
        <v>1798</v>
      </c>
      <c r="D10" s="461">
        <v>1799</v>
      </c>
    </row>
    <row r="11" spans="1:6" s="19" customFormat="1" ht="12" customHeight="1">
      <c r="A11" s="23" t="s">
        <v>32</v>
      </c>
      <c r="B11" s="24" t="s">
        <v>33</v>
      </c>
      <c r="C11" s="455">
        <f>SUM('8.1. sz. mell'!C13)</f>
        <v>0</v>
      </c>
      <c r="D11" s="461">
        <v>607</v>
      </c>
    </row>
    <row r="12" spans="1:6" s="19" customFormat="1" ht="12" customHeight="1" thickBot="1">
      <c r="A12" s="26" t="s">
        <v>34</v>
      </c>
      <c r="B12" s="27" t="s">
        <v>35</v>
      </c>
      <c r="C12" s="455">
        <f>SUM('8.1. sz. mell'!C14)</f>
        <v>0</v>
      </c>
      <c r="D12" s="470"/>
    </row>
    <row r="13" spans="1:6" s="19" customFormat="1" ht="12" customHeight="1" thickBot="1">
      <c r="A13" s="16" t="s">
        <v>21</v>
      </c>
      <c r="B13" s="28" t="s">
        <v>36</v>
      </c>
      <c r="C13" s="240">
        <f>+C14+C15+C16+C17+C18</f>
        <v>16945</v>
      </c>
      <c r="D13" s="467">
        <f>+D14+D15+D16+D17+D18</f>
        <v>20500</v>
      </c>
    </row>
    <row r="14" spans="1:6" s="19" customFormat="1" ht="12" customHeight="1">
      <c r="A14" s="20" t="s">
        <v>37</v>
      </c>
      <c r="B14" s="21" t="s">
        <v>38</v>
      </c>
      <c r="C14" s="455">
        <f>SUM('8.1. sz. mell'!C16)</f>
        <v>0</v>
      </c>
      <c r="D14" s="466"/>
    </row>
    <row r="15" spans="1:6" s="19" customFormat="1" ht="12" customHeight="1">
      <c r="A15" s="23" t="s">
        <v>39</v>
      </c>
      <c r="B15" s="24" t="s">
        <v>40</v>
      </c>
      <c r="C15" s="455">
        <f>SUM('8.1. sz. mell'!C17)</f>
        <v>0</v>
      </c>
      <c r="D15" s="461"/>
    </row>
    <row r="16" spans="1:6" s="19" customFormat="1" ht="12" customHeight="1">
      <c r="A16" s="23" t="s">
        <v>41</v>
      </c>
      <c r="B16" s="24" t="s">
        <v>42</v>
      </c>
      <c r="C16" s="455">
        <f>SUM('8.1. sz. mell'!C18)</f>
        <v>0</v>
      </c>
      <c r="D16" s="461"/>
    </row>
    <row r="17" spans="1:4" s="19" customFormat="1" ht="12" customHeight="1">
      <c r="A17" s="23" t="s">
        <v>43</v>
      </c>
      <c r="B17" s="24" t="s">
        <v>44</v>
      </c>
      <c r="C17" s="455">
        <f>SUM('8.1. sz. mell'!C19)</f>
        <v>0</v>
      </c>
      <c r="D17" s="461"/>
    </row>
    <row r="18" spans="1:4" s="19" customFormat="1" ht="12" customHeight="1">
      <c r="A18" s="23" t="s">
        <v>45</v>
      </c>
      <c r="B18" s="24" t="s">
        <v>46</v>
      </c>
      <c r="C18" s="455">
        <v>16945</v>
      </c>
      <c r="D18" s="461">
        <v>20500</v>
      </c>
    </row>
    <row r="19" spans="1:4" s="19" customFormat="1" ht="12" customHeight="1" thickBot="1">
      <c r="A19" s="26" t="s">
        <v>47</v>
      </c>
      <c r="B19" s="27" t="s">
        <v>48</v>
      </c>
      <c r="C19" s="456"/>
      <c r="D19" s="470"/>
    </row>
    <row r="20" spans="1:4" s="19" customFormat="1" ht="12" customHeight="1" thickBot="1">
      <c r="A20" s="16" t="s">
        <v>22</v>
      </c>
      <c r="B20" s="17" t="s">
        <v>49</v>
      </c>
      <c r="C20" s="240">
        <f>+C21+C22+C23+C24+C25</f>
        <v>0</v>
      </c>
      <c r="D20" s="471">
        <f>SUM(D21:D26)</f>
        <v>19994</v>
      </c>
    </row>
    <row r="21" spans="1:4" s="19" customFormat="1" ht="12" customHeight="1">
      <c r="A21" s="20" t="s">
        <v>50</v>
      </c>
      <c r="B21" s="21" t="s">
        <v>51</v>
      </c>
      <c r="C21" s="455">
        <f>SUM('8.1. sz. mell'!C23)</f>
        <v>0</v>
      </c>
      <c r="D21" s="466">
        <v>19994</v>
      </c>
    </row>
    <row r="22" spans="1:4" s="19" customFormat="1" ht="12" customHeight="1">
      <c r="A22" s="23" t="s">
        <v>52</v>
      </c>
      <c r="B22" s="24" t="s">
        <v>53</v>
      </c>
      <c r="C22" s="455">
        <f>SUM('8.1. sz. mell'!C24)</f>
        <v>0</v>
      </c>
      <c r="D22" s="461"/>
    </row>
    <row r="23" spans="1:4" s="19" customFormat="1" ht="12" customHeight="1">
      <c r="A23" s="23" t="s">
        <v>54</v>
      </c>
      <c r="B23" s="24" t="s">
        <v>55</v>
      </c>
      <c r="C23" s="455">
        <f>SUM('8.1. sz. mell'!C25)</f>
        <v>0</v>
      </c>
      <c r="D23" s="461"/>
    </row>
    <row r="24" spans="1:4" s="19" customFormat="1" ht="12" customHeight="1">
      <c r="A24" s="23" t="s">
        <v>56</v>
      </c>
      <c r="B24" s="24" t="s">
        <v>57</v>
      </c>
      <c r="C24" s="455">
        <f>SUM('8.1. sz. mell'!C26)</f>
        <v>0</v>
      </c>
      <c r="D24" s="461"/>
    </row>
    <row r="25" spans="1:4" s="19" customFormat="1" ht="12" customHeight="1">
      <c r="A25" s="23" t="s">
        <v>58</v>
      </c>
      <c r="B25" s="24" t="s">
        <v>59</v>
      </c>
      <c r="C25" s="455">
        <f>SUM('8.1. sz. mell'!C27)</f>
        <v>0</v>
      </c>
      <c r="D25" s="461"/>
    </row>
    <row r="26" spans="1:4" s="19" customFormat="1" ht="12" customHeight="1" thickBot="1">
      <c r="A26" s="26" t="s">
        <v>60</v>
      </c>
      <c r="B26" s="27" t="s">
        <v>61</v>
      </c>
      <c r="C26" s="456"/>
      <c r="D26" s="470"/>
    </row>
    <row r="27" spans="1:4" s="19" customFormat="1" ht="12" customHeight="1" thickBot="1">
      <c r="A27" s="16" t="s">
        <v>62</v>
      </c>
      <c r="B27" s="17" t="s">
        <v>63</v>
      </c>
      <c r="C27" s="240">
        <f>+C28+C31+C32+C33</f>
        <v>37505</v>
      </c>
      <c r="D27" s="757">
        <f>+D28+D31+D32+D33</f>
        <v>37508</v>
      </c>
    </row>
    <row r="28" spans="1:4" s="19" customFormat="1" ht="12" customHeight="1">
      <c r="A28" s="20" t="s">
        <v>64</v>
      </c>
      <c r="B28" s="21" t="s">
        <v>65</v>
      </c>
      <c r="C28" s="457">
        <f>SUM(C29:C30)</f>
        <v>4000</v>
      </c>
      <c r="D28" s="758">
        <f>SUM(D29:D30)</f>
        <v>4000</v>
      </c>
    </row>
    <row r="29" spans="1:4" s="19" customFormat="1" ht="12" customHeight="1">
      <c r="A29" s="23" t="s">
        <v>66</v>
      </c>
      <c r="B29" s="24" t="s">
        <v>67</v>
      </c>
      <c r="C29" s="457">
        <v>4000</v>
      </c>
      <c r="D29" s="461">
        <v>4000</v>
      </c>
    </row>
    <row r="30" spans="1:4" s="19" customFormat="1" ht="12" customHeight="1">
      <c r="A30" s="23" t="s">
        <v>68</v>
      </c>
      <c r="B30" s="24" t="s">
        <v>69</v>
      </c>
      <c r="C30" s="457">
        <f>SUM('8.1. sz. mell'!C32)</f>
        <v>0</v>
      </c>
      <c r="D30" s="461"/>
    </row>
    <row r="31" spans="1:4" s="19" customFormat="1" ht="12" customHeight="1">
      <c r="A31" s="23" t="s">
        <v>70</v>
      </c>
      <c r="B31" s="24" t="s">
        <v>71</v>
      </c>
      <c r="C31" s="457">
        <v>33000</v>
      </c>
      <c r="D31" s="461">
        <v>33000</v>
      </c>
    </row>
    <row r="32" spans="1:4" s="19" customFormat="1" ht="12" customHeight="1">
      <c r="A32" s="23" t="s">
        <v>72</v>
      </c>
      <c r="B32" s="24" t="s">
        <v>73</v>
      </c>
      <c r="C32" s="457">
        <f>SUM('8.1. sz. mell'!C34)</f>
        <v>0</v>
      </c>
      <c r="D32" s="461"/>
    </row>
    <row r="33" spans="1:4" s="19" customFormat="1" ht="12" customHeight="1" thickBot="1">
      <c r="A33" s="26" t="s">
        <v>74</v>
      </c>
      <c r="B33" s="27" t="s">
        <v>75</v>
      </c>
      <c r="C33" s="457">
        <v>505</v>
      </c>
      <c r="D33" s="470">
        <v>508</v>
      </c>
    </row>
    <row r="34" spans="1:4" s="19" customFormat="1" ht="12" customHeight="1" thickBot="1">
      <c r="A34" s="16" t="s">
        <v>76</v>
      </c>
      <c r="B34" s="17" t="s">
        <v>77</v>
      </c>
      <c r="C34" s="240">
        <f>SUM(C35:C44)</f>
        <v>11818</v>
      </c>
      <c r="D34" s="467">
        <f>SUM(D35:D44)</f>
        <v>13209</v>
      </c>
    </row>
    <row r="35" spans="1:4" s="19" customFormat="1" ht="12" customHeight="1">
      <c r="A35" s="20" t="s">
        <v>78</v>
      </c>
      <c r="B35" s="21" t="s">
        <v>79</v>
      </c>
      <c r="C35" s="455">
        <v>100</v>
      </c>
      <c r="D35" s="466">
        <v>123</v>
      </c>
    </row>
    <row r="36" spans="1:4" s="19" customFormat="1" ht="12" customHeight="1">
      <c r="A36" s="23" t="s">
        <v>80</v>
      </c>
      <c r="B36" s="24" t="s">
        <v>81</v>
      </c>
      <c r="C36" s="455">
        <v>3080</v>
      </c>
      <c r="D36" s="461">
        <v>2850</v>
      </c>
    </row>
    <row r="37" spans="1:4" s="19" customFormat="1" ht="12" customHeight="1">
      <c r="A37" s="23" t="s">
        <v>82</v>
      </c>
      <c r="B37" s="24" t="s">
        <v>83</v>
      </c>
      <c r="C37" s="455">
        <v>275</v>
      </c>
      <c r="D37" s="461">
        <v>425</v>
      </c>
    </row>
    <row r="38" spans="1:4" s="19" customFormat="1" ht="12" customHeight="1">
      <c r="A38" s="23" t="s">
        <v>84</v>
      </c>
      <c r="B38" s="24" t="s">
        <v>85</v>
      </c>
      <c r="C38" s="455">
        <v>24</v>
      </c>
      <c r="D38" s="461">
        <v>24</v>
      </c>
    </row>
    <row r="39" spans="1:4" s="19" customFormat="1" ht="12" customHeight="1">
      <c r="A39" s="23" t="s">
        <v>86</v>
      </c>
      <c r="B39" s="24" t="s">
        <v>87</v>
      </c>
      <c r="C39" s="455">
        <v>6620</v>
      </c>
      <c r="D39" s="461">
        <v>6620</v>
      </c>
    </row>
    <row r="40" spans="1:4" s="19" customFormat="1" ht="12" customHeight="1">
      <c r="A40" s="23" t="s">
        <v>88</v>
      </c>
      <c r="B40" s="24" t="s">
        <v>89</v>
      </c>
      <c r="C40" s="455">
        <v>1699</v>
      </c>
      <c r="D40" s="461">
        <v>2369</v>
      </c>
    </row>
    <row r="41" spans="1:4" s="19" customFormat="1" ht="12" customHeight="1">
      <c r="A41" s="23" t="s">
        <v>90</v>
      </c>
      <c r="B41" s="24" t="s">
        <v>91</v>
      </c>
      <c r="C41" s="455">
        <f>SUM('8.1. sz. mell'!C43+'8.2. sz. mell'!C15)</f>
        <v>0</v>
      </c>
      <c r="D41" s="461">
        <v>712</v>
      </c>
    </row>
    <row r="42" spans="1:4" s="19" customFormat="1" ht="12" customHeight="1">
      <c r="A42" s="23" t="s">
        <v>92</v>
      </c>
      <c r="B42" s="24" t="s">
        <v>93</v>
      </c>
      <c r="C42" s="455"/>
      <c r="D42" s="461">
        <v>6</v>
      </c>
    </row>
    <row r="43" spans="1:4" s="19" customFormat="1" ht="12" customHeight="1">
      <c r="A43" s="23" t="s">
        <v>94</v>
      </c>
      <c r="B43" s="24" t="s">
        <v>95</v>
      </c>
      <c r="C43" s="455">
        <f>SUM('8.1. sz. mell'!C45+'8.2. sz. mell'!C17)</f>
        <v>0</v>
      </c>
      <c r="D43" s="461"/>
    </row>
    <row r="44" spans="1:4" s="19" customFormat="1" ht="12" customHeight="1" thickBot="1">
      <c r="A44" s="26" t="s">
        <v>96</v>
      </c>
      <c r="B44" s="27" t="s">
        <v>97</v>
      </c>
      <c r="C44" s="455">
        <v>20</v>
      </c>
      <c r="D44" s="470">
        <v>80</v>
      </c>
    </row>
    <row r="45" spans="1:4" s="19" customFormat="1" ht="12" customHeight="1" thickBot="1">
      <c r="A45" s="16" t="s">
        <v>98</v>
      </c>
      <c r="B45" s="17" t="s">
        <v>99</v>
      </c>
      <c r="C45" s="240">
        <f>SUM(C46:C50)</f>
        <v>0</v>
      </c>
      <c r="D45" s="471">
        <f>SUM(D46:D50)</f>
        <v>2425</v>
      </c>
    </row>
    <row r="46" spans="1:4" s="19" customFormat="1" ht="12" customHeight="1">
      <c r="A46" s="20" t="s">
        <v>100</v>
      </c>
      <c r="B46" s="21" t="s">
        <v>101</v>
      </c>
      <c r="C46" s="455">
        <f>SUM('8.1. sz. mell'!C48+'8.2. sz. mell'!C30)</f>
        <v>0</v>
      </c>
      <c r="D46" s="466"/>
    </row>
    <row r="47" spans="1:4" s="19" customFormat="1" ht="12" customHeight="1">
      <c r="A47" s="23" t="s">
        <v>102</v>
      </c>
      <c r="B47" s="24" t="s">
        <v>103</v>
      </c>
      <c r="C47" s="455">
        <f>SUM('8.1. sz. mell'!C49+'8.2. sz. mell'!C31)</f>
        <v>0</v>
      </c>
      <c r="D47" s="461">
        <v>2425</v>
      </c>
    </row>
    <row r="48" spans="1:4" s="19" customFormat="1" ht="12" customHeight="1">
      <c r="A48" s="23" t="s">
        <v>104</v>
      </c>
      <c r="B48" s="24" t="s">
        <v>105</v>
      </c>
      <c r="C48" s="455">
        <f>SUM('8.1. sz. mell'!C50+'8.2. sz. mell'!C32)</f>
        <v>0</v>
      </c>
      <c r="D48" s="461"/>
    </row>
    <row r="49" spans="1:4" s="19" customFormat="1" ht="12" customHeight="1">
      <c r="A49" s="23" t="s">
        <v>106</v>
      </c>
      <c r="B49" s="24" t="s">
        <v>107</v>
      </c>
      <c r="C49" s="455">
        <f>SUM('8.1. sz. mell'!C51+'8.2. sz. mell'!C33)</f>
        <v>0</v>
      </c>
      <c r="D49" s="461"/>
    </row>
    <row r="50" spans="1:4" s="19" customFormat="1" ht="12" customHeight="1" thickBot="1">
      <c r="A50" s="26" t="s">
        <v>108</v>
      </c>
      <c r="B50" s="27" t="s">
        <v>109</v>
      </c>
      <c r="C50" s="455">
        <f>SUM('8.1. sz. mell'!C52+'8.2. sz. mell'!C34)</f>
        <v>0</v>
      </c>
      <c r="D50" s="470"/>
    </row>
    <row r="51" spans="1:4" s="19" customFormat="1" ht="12" customHeight="1" thickBot="1">
      <c r="A51" s="16" t="s">
        <v>110</v>
      </c>
      <c r="B51" s="17" t="s">
        <v>111</v>
      </c>
      <c r="C51" s="240">
        <f>SUM(C52:C54)</f>
        <v>0</v>
      </c>
      <c r="D51" s="467">
        <f>SUM(D52:D54)</f>
        <v>490</v>
      </c>
    </row>
    <row r="52" spans="1:4" s="19" customFormat="1" ht="12" customHeight="1">
      <c r="A52" s="20" t="s">
        <v>112</v>
      </c>
      <c r="B52" s="21" t="s">
        <v>113</v>
      </c>
      <c r="C52" s="455">
        <f>SUM('8.1. sz. mell'!C54)</f>
        <v>0</v>
      </c>
      <c r="D52" s="466"/>
    </row>
    <row r="53" spans="1:4" s="19" customFormat="1" ht="12" customHeight="1">
      <c r="A53" s="23" t="s">
        <v>114</v>
      </c>
      <c r="B53" s="24" t="s">
        <v>115</v>
      </c>
      <c r="C53" s="458">
        <f>SUM('8.1. sz. mell'!C55)</f>
        <v>0</v>
      </c>
      <c r="D53" s="461"/>
    </row>
    <row r="54" spans="1:4" s="19" customFormat="1" ht="12" customHeight="1">
      <c r="A54" s="23" t="s">
        <v>116</v>
      </c>
      <c r="B54" s="24" t="s">
        <v>117</v>
      </c>
      <c r="C54" s="458">
        <f>SUM('8.1. sz. mell'!C56)</f>
        <v>0</v>
      </c>
      <c r="D54" s="461">
        <v>490</v>
      </c>
    </row>
    <row r="55" spans="1:4" s="19" customFormat="1" ht="12" customHeight="1" thickBot="1">
      <c r="A55" s="26" t="s">
        <v>118</v>
      </c>
      <c r="B55" s="27" t="s">
        <v>119</v>
      </c>
      <c r="C55" s="458">
        <f>SUM('8.1. sz. mell'!C57)</f>
        <v>0</v>
      </c>
      <c r="D55" s="470"/>
    </row>
    <row r="56" spans="1:4" s="19" customFormat="1" ht="12" customHeight="1" thickBot="1">
      <c r="A56" s="16" t="s">
        <v>120</v>
      </c>
      <c r="B56" s="28" t="s">
        <v>121</v>
      </c>
      <c r="C56" s="240">
        <f>SUM(C57:C59)</f>
        <v>0</v>
      </c>
      <c r="D56" s="467">
        <f>SUM(D57:D59)</f>
        <v>3477</v>
      </c>
    </row>
    <row r="57" spans="1:4" s="19" customFormat="1" ht="12" customHeight="1">
      <c r="A57" s="20" t="s">
        <v>122</v>
      </c>
      <c r="B57" s="21" t="s">
        <v>123</v>
      </c>
      <c r="C57" s="458">
        <f>SUM('8.1. sz. mell'!C59)</f>
        <v>0</v>
      </c>
      <c r="D57" s="466"/>
    </row>
    <row r="58" spans="1:4" s="19" customFormat="1" ht="12" customHeight="1">
      <c r="A58" s="23" t="s">
        <v>124</v>
      </c>
      <c r="B58" s="24" t="s">
        <v>125</v>
      </c>
      <c r="C58" s="458">
        <f>SUM('8.1. sz. mell'!C60)</f>
        <v>0</v>
      </c>
      <c r="D58" s="461"/>
    </row>
    <row r="59" spans="1:4" s="19" customFormat="1" ht="12" customHeight="1">
      <c r="A59" s="23" t="s">
        <v>126</v>
      </c>
      <c r="B59" s="24" t="s">
        <v>127</v>
      </c>
      <c r="C59" s="458">
        <f>SUM('8.1. sz. mell'!C61)</f>
        <v>0</v>
      </c>
      <c r="D59" s="461">
        <v>3477</v>
      </c>
    </row>
    <row r="60" spans="1:4" s="19" customFormat="1" ht="12" customHeight="1" thickBot="1">
      <c r="A60" s="26" t="s">
        <v>128</v>
      </c>
      <c r="B60" s="27" t="s">
        <v>129</v>
      </c>
      <c r="C60" s="458"/>
      <c r="D60" s="470"/>
    </row>
    <row r="61" spans="1:4" s="19" customFormat="1" ht="12" customHeight="1" thickBot="1">
      <c r="A61" s="16" t="s">
        <v>130</v>
      </c>
      <c r="B61" s="17" t="s">
        <v>131</v>
      </c>
      <c r="C61" s="240">
        <f>+C6+C13+C20+C27+C34+C45+C51+C56</f>
        <v>148528</v>
      </c>
      <c r="D61" s="467">
        <f>+D6+D13+D20+D27+D34+D45+D51+D56</f>
        <v>172932</v>
      </c>
    </row>
    <row r="62" spans="1:4" s="19" customFormat="1" ht="12" customHeight="1" thickBot="1">
      <c r="A62" s="30" t="s">
        <v>132</v>
      </c>
      <c r="B62" s="28" t="s">
        <v>133</v>
      </c>
      <c r="C62" s="240">
        <f>SUM(C63:C65)</f>
        <v>0</v>
      </c>
      <c r="D62" s="471"/>
    </row>
    <row r="63" spans="1:4" s="19" customFormat="1" ht="12" customHeight="1">
      <c r="A63" s="20" t="s">
        <v>134</v>
      </c>
      <c r="B63" s="21" t="s">
        <v>135</v>
      </c>
      <c r="C63" s="458">
        <f>SUM('8.1. sz. mell'!C65)</f>
        <v>0</v>
      </c>
      <c r="D63" s="466"/>
    </row>
    <row r="64" spans="1:4" s="19" customFormat="1" ht="12" customHeight="1">
      <c r="A64" s="23" t="s">
        <v>136</v>
      </c>
      <c r="B64" s="24" t="s">
        <v>137</v>
      </c>
      <c r="C64" s="458">
        <f>SUM('8.1. sz. mell'!C66)</f>
        <v>0</v>
      </c>
      <c r="D64" s="461"/>
    </row>
    <row r="65" spans="1:4" s="19" customFormat="1" ht="12" customHeight="1" thickBot="1">
      <c r="A65" s="26" t="s">
        <v>138</v>
      </c>
      <c r="B65" s="31" t="s">
        <v>139</v>
      </c>
      <c r="C65" s="458">
        <f>SUM('8.1. sz. mell'!C67)</f>
        <v>0</v>
      </c>
      <c r="D65" s="470"/>
    </row>
    <row r="66" spans="1:4" s="19" customFormat="1" ht="12" customHeight="1" thickBot="1">
      <c r="A66" s="30" t="s">
        <v>140</v>
      </c>
      <c r="B66" s="28" t="s">
        <v>141</v>
      </c>
      <c r="C66" s="240">
        <f>SUM(C67:C70)</f>
        <v>0</v>
      </c>
      <c r="D66" s="471"/>
    </row>
    <row r="67" spans="1:4" s="19" customFormat="1" ht="12" customHeight="1">
      <c r="A67" s="20" t="s">
        <v>142</v>
      </c>
      <c r="B67" s="21" t="s">
        <v>143</v>
      </c>
      <c r="C67" s="458"/>
      <c r="D67" s="466"/>
    </row>
    <row r="68" spans="1:4" s="19" customFormat="1" ht="12" customHeight="1">
      <c r="A68" s="23" t="s">
        <v>144</v>
      </c>
      <c r="B68" s="24" t="s">
        <v>145</v>
      </c>
      <c r="C68" s="458"/>
      <c r="D68" s="461"/>
    </row>
    <row r="69" spans="1:4" s="19" customFormat="1" ht="12" customHeight="1">
      <c r="A69" s="23" t="s">
        <v>146</v>
      </c>
      <c r="B69" s="24" t="s">
        <v>147</v>
      </c>
      <c r="C69" s="458"/>
      <c r="D69" s="461"/>
    </row>
    <row r="70" spans="1:4" s="19" customFormat="1" ht="12" customHeight="1" thickBot="1">
      <c r="A70" s="26" t="s">
        <v>148</v>
      </c>
      <c r="B70" s="27" t="s">
        <v>149</v>
      </c>
      <c r="C70" s="458"/>
      <c r="D70" s="470"/>
    </row>
    <row r="71" spans="1:4" s="19" customFormat="1" ht="12" customHeight="1" thickBot="1">
      <c r="A71" s="30" t="s">
        <v>150</v>
      </c>
      <c r="B71" s="28" t="s">
        <v>151</v>
      </c>
      <c r="C71" s="240">
        <f>SUM(C72:C73)</f>
        <v>36600</v>
      </c>
      <c r="D71" s="467">
        <f>SUM(D72:D73)</f>
        <v>43031</v>
      </c>
    </row>
    <row r="72" spans="1:4" s="19" customFormat="1" ht="12" customHeight="1">
      <c r="A72" s="20" t="s">
        <v>152</v>
      </c>
      <c r="B72" s="21" t="s">
        <v>153</v>
      </c>
      <c r="C72" s="458">
        <v>36600</v>
      </c>
      <c r="D72" s="466">
        <v>43031</v>
      </c>
    </row>
    <row r="73" spans="1:4" s="19" customFormat="1" ht="12" customHeight="1" thickBot="1">
      <c r="A73" s="26" t="s">
        <v>154</v>
      </c>
      <c r="B73" s="27" t="s">
        <v>155</v>
      </c>
      <c r="C73" s="458">
        <f>SUM('8.1. sz. mell'!C75+'8.2. sz. mell'!C38)</f>
        <v>0</v>
      </c>
      <c r="D73" s="470"/>
    </row>
    <row r="74" spans="1:4" s="19" customFormat="1" ht="12" customHeight="1" thickBot="1">
      <c r="A74" s="30" t="s">
        <v>156</v>
      </c>
      <c r="B74" s="28" t="s">
        <v>157</v>
      </c>
      <c r="C74" s="240">
        <f>SUM(C75:C77)</f>
        <v>0</v>
      </c>
      <c r="D74" s="471"/>
    </row>
    <row r="75" spans="1:4" s="19" customFormat="1" ht="12" customHeight="1">
      <c r="A75" s="20" t="s">
        <v>158</v>
      </c>
      <c r="B75" s="21" t="s">
        <v>159</v>
      </c>
      <c r="C75" s="458">
        <f>SUM('8.1. sz. mell'!C77)</f>
        <v>0</v>
      </c>
      <c r="D75" s="466"/>
    </row>
    <row r="76" spans="1:4" s="19" customFormat="1" ht="12" customHeight="1">
      <c r="A76" s="26" t="s">
        <v>160</v>
      </c>
      <c r="B76" s="27" t="s">
        <v>161</v>
      </c>
      <c r="C76" s="456">
        <f>SUM('8.1. sz. mell'!C78)</f>
        <v>0</v>
      </c>
      <c r="D76" s="470"/>
    </row>
    <row r="77" spans="1:4" s="19" customFormat="1" ht="12" customHeight="1">
      <c r="A77" s="473" t="s">
        <v>162</v>
      </c>
      <c r="B77" s="472" t="s">
        <v>163</v>
      </c>
      <c r="C77" s="478">
        <f>SUM('8.1. sz. mell'!C79)</f>
        <v>0</v>
      </c>
      <c r="D77" s="461"/>
    </row>
    <row r="78" spans="1:4" s="19" customFormat="1" ht="12" customHeight="1">
      <c r="A78" s="484" t="s">
        <v>164</v>
      </c>
      <c r="B78" s="485" t="s">
        <v>165</v>
      </c>
      <c r="C78" s="486">
        <f>SUM(C79:C82)</f>
        <v>0</v>
      </c>
      <c r="D78" s="461"/>
    </row>
    <row r="79" spans="1:4" s="19" customFormat="1" ht="12" customHeight="1">
      <c r="A79" s="32" t="s">
        <v>166</v>
      </c>
      <c r="B79" s="21" t="s">
        <v>167</v>
      </c>
      <c r="C79" s="455"/>
      <c r="D79" s="466"/>
    </row>
    <row r="80" spans="1:4" s="19" customFormat="1" ht="12" customHeight="1">
      <c r="A80" s="33" t="s">
        <v>168</v>
      </c>
      <c r="B80" s="24" t="s">
        <v>169</v>
      </c>
      <c r="C80" s="458"/>
      <c r="D80" s="461"/>
    </row>
    <row r="81" spans="1:6" s="19" customFormat="1" ht="12" customHeight="1">
      <c r="A81" s="33" t="s">
        <v>170</v>
      </c>
      <c r="B81" s="24" t="s">
        <v>171</v>
      </c>
      <c r="C81" s="458"/>
      <c r="D81" s="461"/>
    </row>
    <row r="82" spans="1:6" s="19" customFormat="1" ht="12" customHeight="1" thickBot="1">
      <c r="A82" s="34" t="s">
        <v>172</v>
      </c>
      <c r="B82" s="27" t="s">
        <v>173</v>
      </c>
      <c r="C82" s="458"/>
      <c r="D82" s="470"/>
    </row>
    <row r="83" spans="1:6" s="19" customFormat="1" ht="13.5" customHeight="1" thickBot="1">
      <c r="A83" s="30" t="s">
        <v>174</v>
      </c>
      <c r="B83" s="28" t="s">
        <v>175</v>
      </c>
      <c r="C83" s="459"/>
      <c r="D83" s="471"/>
    </row>
    <row r="84" spans="1:6" s="19" customFormat="1" ht="15.75" customHeight="1" thickBot="1">
      <c r="A84" s="30" t="s">
        <v>176</v>
      </c>
      <c r="B84" s="35" t="s">
        <v>177</v>
      </c>
      <c r="C84" s="240">
        <f>+C62+C66+C71+C74+C78+C83</f>
        <v>36600</v>
      </c>
      <c r="D84" s="467">
        <f>+D62+D66+D71+D74+D78+D83</f>
        <v>43031</v>
      </c>
    </row>
    <row r="85" spans="1:6" s="19" customFormat="1" ht="16.5" customHeight="1" thickBot="1">
      <c r="A85" s="36" t="s">
        <v>178</v>
      </c>
      <c r="B85" s="37" t="s">
        <v>179</v>
      </c>
      <c r="C85" s="240">
        <f>+C61+C84</f>
        <v>185128</v>
      </c>
      <c r="D85" s="467">
        <f>+D61+D84</f>
        <v>215963</v>
      </c>
    </row>
    <row r="86" spans="1:6" s="19" customFormat="1" ht="83.25" customHeight="1">
      <c r="A86" s="38"/>
      <c r="B86" s="39"/>
      <c r="C86" s="40"/>
      <c r="D86" s="462"/>
    </row>
    <row r="87" spans="1:6" ht="16.5" customHeight="1">
      <c r="A87" s="808" t="s">
        <v>180</v>
      </c>
      <c r="B87" s="808"/>
      <c r="C87" s="808"/>
      <c r="D87" s="463"/>
    </row>
    <row r="88" spans="1:6" s="42" customFormat="1" ht="16.5" customHeight="1" thickBot="1">
      <c r="A88" s="810" t="s">
        <v>181</v>
      </c>
      <c r="B88" s="810"/>
      <c r="C88" s="41" t="s">
        <v>182</v>
      </c>
      <c r="D88" s="464"/>
    </row>
    <row r="89" spans="1:6" ht="38.1" customHeight="1" thickBot="1">
      <c r="A89" s="10" t="s">
        <v>18</v>
      </c>
      <c r="B89" s="11" t="s">
        <v>183</v>
      </c>
      <c r="C89" s="453" t="s">
        <v>518</v>
      </c>
      <c r="D89" s="468" t="s">
        <v>521</v>
      </c>
      <c r="E89" s="43"/>
      <c r="F89" s="43"/>
    </row>
    <row r="90" spans="1:6" s="15" customFormat="1" ht="12" customHeight="1" thickBot="1">
      <c r="A90" s="44" t="s">
        <v>20</v>
      </c>
      <c r="B90" s="45" t="s">
        <v>21</v>
      </c>
      <c r="C90" s="454" t="s">
        <v>22</v>
      </c>
      <c r="D90" s="471"/>
    </row>
    <row r="91" spans="1:6" ht="12" customHeight="1" thickBot="1">
      <c r="A91" s="46" t="s">
        <v>20</v>
      </c>
      <c r="B91" s="246" t="s">
        <v>184</v>
      </c>
      <c r="C91" s="467">
        <f>SUM(C92:C96)</f>
        <v>122662</v>
      </c>
      <c r="D91" s="467">
        <f>SUM(D92:D96)</f>
        <v>138057</v>
      </c>
      <c r="E91" s="316">
        <f>SUM(E92:E96)</f>
        <v>0</v>
      </c>
    </row>
    <row r="92" spans="1:6" ht="12" customHeight="1">
      <c r="A92" s="47" t="s">
        <v>24</v>
      </c>
      <c r="B92" s="474" t="s">
        <v>185</v>
      </c>
      <c r="C92" s="479">
        <v>26092</v>
      </c>
      <c r="D92" s="479">
        <v>27066</v>
      </c>
    </row>
    <row r="93" spans="1:6" ht="12" customHeight="1">
      <c r="A93" s="23" t="s">
        <v>26</v>
      </c>
      <c r="B93" s="475" t="s">
        <v>186</v>
      </c>
      <c r="C93" s="478">
        <v>6947</v>
      </c>
      <c r="D93" s="478">
        <v>5942</v>
      </c>
    </row>
    <row r="94" spans="1:6" ht="12" customHeight="1">
      <c r="A94" s="23" t="s">
        <v>28</v>
      </c>
      <c r="B94" s="475" t="s">
        <v>187</v>
      </c>
      <c r="C94" s="478">
        <v>43792</v>
      </c>
      <c r="D94" s="478">
        <v>51421</v>
      </c>
    </row>
    <row r="95" spans="1:6" ht="12" customHeight="1">
      <c r="A95" s="23" t="s">
        <v>30</v>
      </c>
      <c r="B95" s="476" t="s">
        <v>188</v>
      </c>
      <c r="C95" s="478">
        <v>6698</v>
      </c>
      <c r="D95" s="478">
        <v>7532</v>
      </c>
    </row>
    <row r="96" spans="1:6" ht="12" customHeight="1">
      <c r="A96" s="23" t="s">
        <v>189</v>
      </c>
      <c r="B96" s="51" t="s">
        <v>190</v>
      </c>
      <c r="C96" s="478">
        <f>SUM(C97:C106)</f>
        <v>39133</v>
      </c>
      <c r="D96" s="478">
        <f>SUM(D97:D106)</f>
        <v>46096</v>
      </c>
    </row>
    <row r="97" spans="1:4" ht="12" customHeight="1">
      <c r="A97" s="23" t="s">
        <v>34</v>
      </c>
      <c r="B97" s="49" t="s">
        <v>191</v>
      </c>
      <c r="C97" s="477"/>
      <c r="D97" s="478">
        <v>1966</v>
      </c>
    </row>
    <row r="98" spans="1:4" ht="12" customHeight="1">
      <c r="A98" s="23" t="s">
        <v>192</v>
      </c>
      <c r="B98" s="52" t="s">
        <v>193</v>
      </c>
      <c r="C98" s="456"/>
      <c r="D98" s="478"/>
    </row>
    <row r="99" spans="1:4" ht="12" customHeight="1">
      <c r="A99" s="23" t="s">
        <v>194</v>
      </c>
      <c r="B99" s="53" t="s">
        <v>195</v>
      </c>
      <c r="C99" s="456"/>
      <c r="D99" s="478"/>
    </row>
    <row r="100" spans="1:4" ht="12" customHeight="1">
      <c r="A100" s="23" t="s">
        <v>196</v>
      </c>
      <c r="B100" s="53" t="s">
        <v>197</v>
      </c>
      <c r="C100" s="456"/>
      <c r="D100" s="478"/>
    </row>
    <row r="101" spans="1:4" ht="12" customHeight="1">
      <c r="A101" s="23" t="s">
        <v>198</v>
      </c>
      <c r="B101" s="52" t="s">
        <v>199</v>
      </c>
      <c r="C101" s="456">
        <v>34741</v>
      </c>
      <c r="D101" s="478">
        <v>40115</v>
      </c>
    </row>
    <row r="102" spans="1:4" ht="12" customHeight="1">
      <c r="A102" s="23" t="s">
        <v>200</v>
      </c>
      <c r="B102" s="52" t="s">
        <v>201</v>
      </c>
      <c r="C102" s="456"/>
      <c r="D102" s="478"/>
    </row>
    <row r="103" spans="1:4" ht="12" customHeight="1">
      <c r="A103" s="23" t="s">
        <v>202</v>
      </c>
      <c r="B103" s="53" t="s">
        <v>203</v>
      </c>
      <c r="C103" s="456"/>
      <c r="D103" s="478"/>
    </row>
    <row r="104" spans="1:4" ht="12" customHeight="1">
      <c r="A104" s="54" t="s">
        <v>204</v>
      </c>
      <c r="B104" s="55" t="s">
        <v>205</v>
      </c>
      <c r="C104" s="456"/>
      <c r="D104" s="478"/>
    </row>
    <row r="105" spans="1:4" ht="12" customHeight="1">
      <c r="A105" s="23" t="s">
        <v>206</v>
      </c>
      <c r="B105" s="55" t="s">
        <v>207</v>
      </c>
      <c r="C105" s="456"/>
      <c r="D105" s="478"/>
    </row>
    <row r="106" spans="1:4" ht="12" customHeight="1" thickBot="1">
      <c r="A106" s="56" t="s">
        <v>208</v>
      </c>
      <c r="B106" s="57" t="s">
        <v>209</v>
      </c>
      <c r="C106" s="460">
        <v>4392</v>
      </c>
      <c r="D106" s="483">
        <v>4015</v>
      </c>
    </row>
    <row r="107" spans="1:4" ht="12" customHeight="1" thickBot="1">
      <c r="A107" s="16" t="s">
        <v>21</v>
      </c>
      <c r="B107" s="59" t="s">
        <v>210</v>
      </c>
      <c r="C107" s="240">
        <f>+C108+C110+C112</f>
        <v>45670</v>
      </c>
      <c r="D107" s="467">
        <f>+D108+D110+D112</f>
        <v>69094</v>
      </c>
    </row>
    <row r="108" spans="1:4" ht="12" customHeight="1">
      <c r="A108" s="20" t="s">
        <v>37</v>
      </c>
      <c r="B108" s="49" t="s">
        <v>211</v>
      </c>
      <c r="C108" s="455">
        <v>28470</v>
      </c>
      <c r="D108" s="466">
        <v>31800</v>
      </c>
    </row>
    <row r="109" spans="1:4" ht="12" customHeight="1">
      <c r="A109" s="20" t="s">
        <v>39</v>
      </c>
      <c r="B109" s="60" t="s">
        <v>212</v>
      </c>
      <c r="C109" s="455"/>
      <c r="D109" s="461"/>
    </row>
    <row r="110" spans="1:4" ht="12" customHeight="1">
      <c r="A110" s="20" t="s">
        <v>41</v>
      </c>
      <c r="B110" s="60" t="s">
        <v>213</v>
      </c>
      <c r="C110" s="458">
        <v>17200</v>
      </c>
      <c r="D110" s="461">
        <v>37294</v>
      </c>
    </row>
    <row r="111" spans="1:4" ht="12" customHeight="1">
      <c r="A111" s="20" t="s">
        <v>43</v>
      </c>
      <c r="B111" s="60" t="s">
        <v>214</v>
      </c>
      <c r="C111" s="458"/>
      <c r="D111" s="461"/>
    </row>
    <row r="112" spans="1:4" ht="12" customHeight="1">
      <c r="A112" s="20" t="s">
        <v>45</v>
      </c>
      <c r="B112" s="61" t="s">
        <v>215</v>
      </c>
      <c r="C112" s="458">
        <f>SUM('8.1. sz. mell'!C112)</f>
        <v>0</v>
      </c>
      <c r="D112" s="461"/>
    </row>
    <row r="113" spans="1:4" ht="12" customHeight="1">
      <c r="A113" s="20" t="s">
        <v>47</v>
      </c>
      <c r="B113" s="62" t="s">
        <v>216</v>
      </c>
      <c r="C113" s="458"/>
      <c r="D113" s="461"/>
    </row>
    <row r="114" spans="1:4" ht="12" customHeight="1">
      <c r="A114" s="20" t="s">
        <v>217</v>
      </c>
      <c r="B114" s="63" t="s">
        <v>218</v>
      </c>
      <c r="C114" s="458"/>
      <c r="D114" s="461"/>
    </row>
    <row r="115" spans="1:4">
      <c r="A115" s="20" t="s">
        <v>219</v>
      </c>
      <c r="B115" s="53" t="s">
        <v>197</v>
      </c>
      <c r="C115" s="458"/>
      <c r="D115" s="461"/>
    </row>
    <row r="116" spans="1:4" ht="12" customHeight="1">
      <c r="A116" s="20" t="s">
        <v>220</v>
      </c>
      <c r="B116" s="53" t="s">
        <v>221</v>
      </c>
      <c r="C116" s="458"/>
      <c r="D116" s="461"/>
    </row>
    <row r="117" spans="1:4" ht="12" customHeight="1">
      <c r="A117" s="20" t="s">
        <v>222</v>
      </c>
      <c r="B117" s="53" t="s">
        <v>223</v>
      </c>
      <c r="C117" s="458"/>
      <c r="D117" s="461"/>
    </row>
    <row r="118" spans="1:4" ht="12" customHeight="1">
      <c r="A118" s="20" t="s">
        <v>224</v>
      </c>
      <c r="B118" s="53" t="s">
        <v>203</v>
      </c>
      <c r="C118" s="458"/>
      <c r="D118" s="461"/>
    </row>
    <row r="119" spans="1:4" ht="12" customHeight="1">
      <c r="A119" s="20" t="s">
        <v>225</v>
      </c>
      <c r="B119" s="53" t="s">
        <v>226</v>
      </c>
      <c r="C119" s="458"/>
      <c r="D119" s="461"/>
    </row>
    <row r="120" spans="1:4" ht="16.5" thickBot="1">
      <c r="A120" s="54" t="s">
        <v>227</v>
      </c>
      <c r="B120" s="53" t="s">
        <v>228</v>
      </c>
      <c r="C120" s="456"/>
      <c r="D120" s="470"/>
    </row>
    <row r="121" spans="1:4" ht="12" customHeight="1" thickBot="1">
      <c r="A121" s="16" t="s">
        <v>22</v>
      </c>
      <c r="B121" s="17" t="s">
        <v>229</v>
      </c>
      <c r="C121" s="240">
        <f>+C122+C123</f>
        <v>14284</v>
      </c>
      <c r="D121" s="467">
        <f>+D122+D123</f>
        <v>6300</v>
      </c>
    </row>
    <row r="122" spans="1:4" ht="12" customHeight="1">
      <c r="A122" s="20" t="s">
        <v>50</v>
      </c>
      <c r="B122" s="64" t="s">
        <v>230</v>
      </c>
      <c r="C122" s="455">
        <v>14284</v>
      </c>
      <c r="D122" s="466">
        <v>6300</v>
      </c>
    </row>
    <row r="123" spans="1:4" ht="12" customHeight="1" thickBot="1">
      <c r="A123" s="26" t="s">
        <v>52</v>
      </c>
      <c r="B123" s="60" t="s">
        <v>231</v>
      </c>
      <c r="C123" s="455">
        <f>SUM('8.1. sz. mell'!C123)</f>
        <v>0</v>
      </c>
      <c r="D123" s="470"/>
    </row>
    <row r="124" spans="1:4" ht="12" customHeight="1" thickBot="1">
      <c r="A124" s="16" t="s">
        <v>232</v>
      </c>
      <c r="B124" s="17" t="s">
        <v>233</v>
      </c>
      <c r="C124" s="240">
        <f>+C91+C107+C121</f>
        <v>182616</v>
      </c>
      <c r="D124" s="467">
        <f>+D91+D107+D121</f>
        <v>213451</v>
      </c>
    </row>
    <row r="125" spans="1:4" ht="12" customHeight="1" thickBot="1">
      <c r="A125" s="16" t="s">
        <v>76</v>
      </c>
      <c r="B125" s="17" t="s">
        <v>234</v>
      </c>
      <c r="C125" s="240">
        <f>+C126+C127+C128</f>
        <v>0</v>
      </c>
      <c r="D125" s="471"/>
    </row>
    <row r="126" spans="1:4" ht="12" customHeight="1">
      <c r="A126" s="20" t="s">
        <v>78</v>
      </c>
      <c r="B126" s="64" t="s">
        <v>235</v>
      </c>
      <c r="C126" s="458"/>
      <c r="D126" s="466"/>
    </row>
    <row r="127" spans="1:4" ht="12" customHeight="1">
      <c r="A127" s="20" t="s">
        <v>80</v>
      </c>
      <c r="B127" s="64" t="s">
        <v>236</v>
      </c>
      <c r="C127" s="458"/>
      <c r="D127" s="461"/>
    </row>
    <row r="128" spans="1:4" ht="12" customHeight="1" thickBot="1">
      <c r="A128" s="54" t="s">
        <v>82</v>
      </c>
      <c r="B128" s="65" t="s">
        <v>237</v>
      </c>
      <c r="C128" s="458"/>
      <c r="D128" s="470"/>
    </row>
    <row r="129" spans="1:8" ht="12" customHeight="1" thickBot="1">
      <c r="A129" s="16" t="s">
        <v>98</v>
      </c>
      <c r="B129" s="17" t="s">
        <v>238</v>
      </c>
      <c r="C129" s="240">
        <f>+C130+C131+C132+C133</f>
        <v>0</v>
      </c>
      <c r="D129" s="471"/>
    </row>
    <row r="130" spans="1:8" ht="12" customHeight="1">
      <c r="A130" s="20" t="s">
        <v>100</v>
      </c>
      <c r="B130" s="64" t="s">
        <v>239</v>
      </c>
      <c r="C130" s="458"/>
      <c r="D130" s="466"/>
    </row>
    <row r="131" spans="1:8" ht="12" customHeight="1">
      <c r="A131" s="20" t="s">
        <v>102</v>
      </c>
      <c r="B131" s="64" t="s">
        <v>240</v>
      </c>
      <c r="C131" s="458"/>
      <c r="D131" s="461"/>
    </row>
    <row r="132" spans="1:8" ht="12" customHeight="1">
      <c r="A132" s="20" t="s">
        <v>104</v>
      </c>
      <c r="B132" s="64" t="s">
        <v>241</v>
      </c>
      <c r="C132" s="458"/>
      <c r="D132" s="461"/>
    </row>
    <row r="133" spans="1:8" ht="12" customHeight="1" thickBot="1">
      <c r="A133" s="54" t="s">
        <v>106</v>
      </c>
      <c r="B133" s="65" t="s">
        <v>242</v>
      </c>
      <c r="C133" s="458"/>
      <c r="D133" s="470"/>
    </row>
    <row r="134" spans="1:8" ht="12" customHeight="1" thickBot="1">
      <c r="A134" s="16" t="s">
        <v>243</v>
      </c>
      <c r="B134" s="17" t="s">
        <v>244</v>
      </c>
      <c r="C134" s="240">
        <f>+C135+C136+C137+C138</f>
        <v>2512</v>
      </c>
      <c r="D134" s="467">
        <f>+D135+D136+D137+D138</f>
        <v>2512</v>
      </c>
    </row>
    <row r="135" spans="1:8" ht="12" customHeight="1">
      <c r="A135" s="20" t="s">
        <v>112</v>
      </c>
      <c r="B135" s="64" t="s">
        <v>245</v>
      </c>
      <c r="C135" s="458">
        <f>SUM('8.1. sz. mell'!C135)</f>
        <v>0</v>
      </c>
      <c r="D135" s="466"/>
    </row>
    <row r="136" spans="1:8" ht="12" customHeight="1">
      <c r="A136" s="20" t="s">
        <v>114</v>
      </c>
      <c r="B136" s="64" t="s">
        <v>246</v>
      </c>
      <c r="C136" s="458">
        <v>2512</v>
      </c>
      <c r="D136" s="478">
        <v>2512</v>
      </c>
    </row>
    <row r="137" spans="1:8" ht="12" customHeight="1">
      <c r="A137" s="20" t="s">
        <v>116</v>
      </c>
      <c r="B137" s="64" t="s">
        <v>247</v>
      </c>
      <c r="C137" s="458">
        <f>SUM('8.1. sz. mell'!C137)</f>
        <v>0</v>
      </c>
      <c r="D137" s="461"/>
    </row>
    <row r="138" spans="1:8" ht="12" customHeight="1" thickBot="1">
      <c r="A138" s="54" t="s">
        <v>118</v>
      </c>
      <c r="B138" s="65" t="s">
        <v>248</v>
      </c>
      <c r="C138" s="458">
        <f>SUM('8.1. sz. mell'!C138)</f>
        <v>0</v>
      </c>
      <c r="D138" s="470"/>
    </row>
    <row r="139" spans="1:8" ht="12" customHeight="1" thickBot="1">
      <c r="A139" s="16" t="s">
        <v>120</v>
      </c>
      <c r="B139" s="17" t="s">
        <v>249</v>
      </c>
      <c r="C139" s="241">
        <f>+C140+C141+C142+C143</f>
        <v>0</v>
      </c>
      <c r="D139" s="471"/>
    </row>
    <row r="140" spans="1:8" ht="12" customHeight="1">
      <c r="A140" s="20" t="s">
        <v>122</v>
      </c>
      <c r="B140" s="64" t="s">
        <v>250</v>
      </c>
      <c r="C140" s="458"/>
      <c r="D140" s="466"/>
    </row>
    <row r="141" spans="1:8" ht="12" customHeight="1">
      <c r="A141" s="20" t="s">
        <v>124</v>
      </c>
      <c r="B141" s="64" t="s">
        <v>251</v>
      </c>
      <c r="C141" s="458"/>
      <c r="D141" s="461"/>
    </row>
    <row r="142" spans="1:8" ht="12" customHeight="1">
      <c r="A142" s="20" t="s">
        <v>126</v>
      </c>
      <c r="B142" s="64" t="s">
        <v>252</v>
      </c>
      <c r="C142" s="458"/>
      <c r="D142" s="461"/>
    </row>
    <row r="143" spans="1:8" ht="12" customHeight="1" thickBot="1">
      <c r="A143" s="20" t="s">
        <v>128</v>
      </c>
      <c r="B143" s="64" t="s">
        <v>253</v>
      </c>
      <c r="C143" s="458"/>
      <c r="D143" s="470"/>
    </row>
    <row r="144" spans="1:8" ht="15" customHeight="1" thickBot="1">
      <c r="A144" s="16" t="s">
        <v>130</v>
      </c>
      <c r="B144" s="17" t="s">
        <v>254</v>
      </c>
      <c r="C144" s="72">
        <f>+C125+C129+C134+C139</f>
        <v>2512</v>
      </c>
      <c r="D144" s="487">
        <f>+D125+D129+D134+D139</f>
        <v>2512</v>
      </c>
      <c r="E144" s="68"/>
      <c r="F144" s="69"/>
      <c r="G144" s="69"/>
      <c r="H144" s="69"/>
    </row>
    <row r="145" spans="1:4" s="19" customFormat="1" ht="12.95" customHeight="1" thickBot="1">
      <c r="A145" s="70" t="s">
        <v>255</v>
      </c>
      <c r="B145" s="71" t="s">
        <v>256</v>
      </c>
      <c r="C145" s="72">
        <f>+C124+C144</f>
        <v>185128</v>
      </c>
      <c r="D145" s="488">
        <f>+D124+D144</f>
        <v>215963</v>
      </c>
    </row>
    <row r="146" spans="1:4" ht="7.5" customHeight="1">
      <c r="D146" s="465"/>
    </row>
    <row r="147" spans="1:4">
      <c r="A147" s="811" t="s">
        <v>257</v>
      </c>
      <c r="B147" s="811"/>
      <c r="C147" s="811"/>
      <c r="D147" s="465"/>
    </row>
    <row r="148" spans="1:4" ht="15" customHeight="1" thickBot="1">
      <c r="A148" s="812" t="s">
        <v>258</v>
      </c>
      <c r="B148" s="809"/>
      <c r="C148" s="9" t="s">
        <v>182</v>
      </c>
      <c r="D148" s="465"/>
    </row>
    <row r="149" spans="1:4" ht="13.5" customHeight="1" thickBot="1">
      <c r="A149" s="482">
        <v>1</v>
      </c>
      <c r="B149" s="481" t="s">
        <v>259</v>
      </c>
      <c r="C149" s="480">
        <f>+C61-C124</f>
        <v>-34088</v>
      </c>
      <c r="D149" s="480">
        <f>+D61-D124</f>
        <v>-40519</v>
      </c>
    </row>
    <row r="150" spans="1:4" ht="27.75" customHeight="1" thickBot="1">
      <c r="A150" s="482" t="s">
        <v>21</v>
      </c>
      <c r="B150" s="481" t="s">
        <v>260</v>
      </c>
      <c r="C150" s="480">
        <f>+C84-C144</f>
        <v>34088</v>
      </c>
      <c r="D150" s="480">
        <f>+D84-D144</f>
        <v>40519</v>
      </c>
    </row>
  </sheetData>
  <sheetProtection selectLockedCells="1" selectUnlockedCells="1"/>
  <mergeCells count="7">
    <mergeCell ref="A2:C2"/>
    <mergeCell ref="A3:B3"/>
    <mergeCell ref="A87:C87"/>
    <mergeCell ref="A88:B88"/>
    <mergeCell ref="A147:C147"/>
    <mergeCell ref="A148:B148"/>
    <mergeCell ref="C3:D3"/>
  </mergeCells>
  <printOptions horizontalCentered="1"/>
  <pageMargins left="0.78749999999999998" right="0.78749999999999998" top="1.4430555555555555" bottom="0.86597222222222225" header="0.78749999999999998" footer="0.51180555555555551"/>
  <pageSetup paperSize="9" scale="71" firstPageNumber="0" orientation="portrait" horizontalDpi="300" verticalDpi="300" r:id="rId1"/>
  <headerFooter alignWithMargins="0">
    <oddHeader>&amp;C&amp;"Times New Roman CE,Félkövér"&amp;12Tényő Község Önkormányzat    
2016. ÉVI KÖLTSÉGVETÉSÉNEK ÖSSZEVONT MÉRLEGE&amp;R&amp;"Times New Roman CE,Félkövér dőlt"&amp;11 &amp;10 1.1. melléklet a 16./2016. (XII.10.) önkormányzati rendelethez</oddHeader>
  </headerFooter>
  <rowBreaks count="1" manualBreakCount="1">
    <brk id="8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O55"/>
  <sheetViews>
    <sheetView view="pageLayout" workbookViewId="0">
      <selection activeCell="L48" sqref="K48:L48"/>
    </sheetView>
  </sheetViews>
  <sheetFormatPr defaultRowHeight="15.75"/>
  <cols>
    <col min="1" max="1" width="4.83203125" style="400" customWidth="1"/>
    <col min="2" max="2" width="31.1640625" style="401" customWidth="1"/>
    <col min="3" max="4" width="9" style="401" customWidth="1"/>
    <col min="5" max="5" width="9.5" style="401" customWidth="1"/>
    <col min="6" max="6" width="8.83203125" style="401" customWidth="1"/>
    <col min="7" max="7" width="8.6640625" style="401" customWidth="1"/>
    <col min="8" max="8" width="8.83203125" style="401" customWidth="1"/>
    <col min="9" max="9" width="8.1640625" style="401" customWidth="1"/>
    <col min="10" max="14" width="9.5" style="401" customWidth="1"/>
    <col min="15" max="15" width="12.6640625" style="400" customWidth="1"/>
    <col min="16" max="16384" width="9.33203125" style="401"/>
  </cols>
  <sheetData>
    <row r="1" spans="1:15" ht="31.5" customHeight="1">
      <c r="A1" s="875" t="s">
        <v>513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</row>
    <row r="2" spans="1:15" ht="16.5" thickBot="1">
      <c r="O2" s="402" t="s">
        <v>350</v>
      </c>
    </row>
    <row r="3" spans="1:15" s="400" customFormat="1" ht="34.5" customHeight="1" thickBot="1">
      <c r="A3" s="403" t="s">
        <v>351</v>
      </c>
      <c r="B3" s="404" t="s">
        <v>265</v>
      </c>
      <c r="C3" s="404" t="s">
        <v>469</v>
      </c>
      <c r="D3" s="404" t="s">
        <v>470</v>
      </c>
      <c r="E3" s="404" t="s">
        <v>471</v>
      </c>
      <c r="F3" s="404" t="s">
        <v>472</v>
      </c>
      <c r="G3" s="404" t="s">
        <v>473</v>
      </c>
      <c r="H3" s="404" t="s">
        <v>474</v>
      </c>
      <c r="I3" s="404" t="s">
        <v>475</v>
      </c>
      <c r="J3" s="404" t="s">
        <v>476</v>
      </c>
      <c r="K3" s="404" t="s">
        <v>477</v>
      </c>
      <c r="L3" s="404" t="s">
        <v>478</v>
      </c>
      <c r="M3" s="404" t="s">
        <v>479</v>
      </c>
      <c r="N3" s="404" t="s">
        <v>480</v>
      </c>
      <c r="O3" s="405" t="s">
        <v>428</v>
      </c>
    </row>
    <row r="4" spans="1:15" s="407" customFormat="1" ht="15" customHeight="1" thickBot="1">
      <c r="A4" s="406" t="s">
        <v>20</v>
      </c>
      <c r="B4" s="876" t="s">
        <v>263</v>
      </c>
      <c r="C4" s="877"/>
      <c r="D4" s="877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6"/>
    </row>
    <row r="5" spans="1:15" s="407" customFormat="1" ht="22.5">
      <c r="A5" s="408" t="s">
        <v>21</v>
      </c>
      <c r="B5" s="569" t="s">
        <v>266</v>
      </c>
      <c r="C5" s="570">
        <v>6231</v>
      </c>
      <c r="D5" s="570">
        <v>2659</v>
      </c>
      <c r="E5" s="570">
        <v>7260</v>
      </c>
      <c r="F5" s="570">
        <v>7327</v>
      </c>
      <c r="G5" s="570">
        <v>7316</v>
      </c>
      <c r="H5" s="570">
        <v>7560</v>
      </c>
      <c r="I5" s="570">
        <v>7330</v>
      </c>
      <c r="J5" s="570">
        <v>7320</v>
      </c>
      <c r="K5" s="570">
        <v>7210</v>
      </c>
      <c r="L5" s="570">
        <v>7220</v>
      </c>
      <c r="M5" s="570">
        <v>7375</v>
      </c>
      <c r="N5" s="570">
        <v>7452</v>
      </c>
      <c r="O5" s="571">
        <f t="shared" ref="O5:O13" si="0">SUM(C5:N5)</f>
        <v>82260</v>
      </c>
    </row>
    <row r="6" spans="1:15" s="411" customFormat="1" ht="22.5">
      <c r="A6" s="409" t="s">
        <v>22</v>
      </c>
      <c r="B6" s="572" t="s">
        <v>481</v>
      </c>
      <c r="C6" s="570">
        <v>1371</v>
      </c>
      <c r="D6" s="570">
        <v>1370</v>
      </c>
      <c r="E6" s="570">
        <v>1371</v>
      </c>
      <c r="F6" s="570">
        <v>1371</v>
      </c>
      <c r="G6" s="570">
        <v>1371</v>
      </c>
      <c r="H6" s="570">
        <v>1371</v>
      </c>
      <c r="I6" s="570">
        <v>1371</v>
      </c>
      <c r="J6" s="570">
        <v>1671</v>
      </c>
      <c r="K6" s="570">
        <v>1371</v>
      </c>
      <c r="L6" s="570">
        <v>1371</v>
      </c>
      <c r="M6" s="570">
        <v>1470</v>
      </c>
      <c r="N6" s="570">
        <v>1466</v>
      </c>
      <c r="O6" s="573">
        <f t="shared" si="0"/>
        <v>16945</v>
      </c>
    </row>
    <row r="7" spans="1:15" s="411" customFormat="1" ht="22.5">
      <c r="A7" s="409" t="s">
        <v>232</v>
      </c>
      <c r="B7" s="412" t="s">
        <v>482</v>
      </c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5">
        <f t="shared" si="0"/>
        <v>0</v>
      </c>
    </row>
    <row r="8" spans="1:15" s="411" customFormat="1" ht="14.1" customHeight="1">
      <c r="A8" s="409" t="s">
        <v>76</v>
      </c>
      <c r="B8" s="413" t="s">
        <v>271</v>
      </c>
      <c r="C8" s="570">
        <v>1100</v>
      </c>
      <c r="D8" s="570">
        <v>1105</v>
      </c>
      <c r="E8" s="570">
        <v>7700</v>
      </c>
      <c r="F8" s="570">
        <v>5600</v>
      </c>
      <c r="G8" s="570">
        <v>950</v>
      </c>
      <c r="H8" s="570">
        <v>1102</v>
      </c>
      <c r="I8" s="570">
        <v>1800</v>
      </c>
      <c r="J8" s="570">
        <v>1960</v>
      </c>
      <c r="K8" s="570">
        <v>7500</v>
      </c>
      <c r="L8" s="570">
        <v>4100</v>
      </c>
      <c r="M8" s="570">
        <v>3400</v>
      </c>
      <c r="N8" s="570">
        <v>1188</v>
      </c>
      <c r="O8" s="573">
        <f t="shared" si="0"/>
        <v>37505</v>
      </c>
    </row>
    <row r="9" spans="1:15" s="411" customFormat="1" ht="14.1" customHeight="1">
      <c r="A9" s="409" t="s">
        <v>98</v>
      </c>
      <c r="B9" s="413" t="s">
        <v>483</v>
      </c>
      <c r="C9" s="570">
        <v>980</v>
      </c>
      <c r="D9" s="570">
        <v>1160</v>
      </c>
      <c r="E9" s="570">
        <v>1230</v>
      </c>
      <c r="F9" s="570">
        <v>1106</v>
      </c>
      <c r="G9" s="570">
        <v>1965</v>
      </c>
      <c r="H9" s="570">
        <v>816</v>
      </c>
      <c r="I9" s="570">
        <v>990</v>
      </c>
      <c r="J9" s="570">
        <v>873</v>
      </c>
      <c r="K9" s="570">
        <v>706</v>
      </c>
      <c r="L9" s="570">
        <v>823</v>
      </c>
      <c r="M9" s="570">
        <v>645</v>
      </c>
      <c r="N9" s="570">
        <v>524</v>
      </c>
      <c r="O9" s="573">
        <f t="shared" si="0"/>
        <v>11818</v>
      </c>
    </row>
    <row r="10" spans="1:15" s="411" customFormat="1" ht="14.1" customHeight="1">
      <c r="A10" s="409" t="s">
        <v>243</v>
      </c>
      <c r="B10" s="413" t="s">
        <v>319</v>
      </c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3">
        <f t="shared" si="0"/>
        <v>0</v>
      </c>
    </row>
    <row r="11" spans="1:15" s="411" customFormat="1" ht="14.1" customHeight="1">
      <c r="A11" s="409" t="s">
        <v>120</v>
      </c>
      <c r="B11" s="413" t="s">
        <v>272</v>
      </c>
      <c r="C11" s="570"/>
      <c r="D11" s="570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3">
        <f t="shared" si="0"/>
        <v>0</v>
      </c>
    </row>
    <row r="12" spans="1:15" s="411" customFormat="1">
      <c r="A12" s="409" t="s">
        <v>130</v>
      </c>
      <c r="B12" s="410" t="s">
        <v>484</v>
      </c>
      <c r="C12" s="570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3"/>
    </row>
    <row r="13" spans="1:15" s="411" customFormat="1" ht="14.1" customHeight="1" thickBot="1">
      <c r="A13" s="409" t="s">
        <v>255</v>
      </c>
      <c r="B13" s="413" t="s">
        <v>485</v>
      </c>
      <c r="C13" s="570"/>
      <c r="D13" s="570"/>
      <c r="E13" s="570">
        <v>36600</v>
      </c>
      <c r="F13" s="570"/>
      <c r="G13" s="570"/>
      <c r="H13" s="570"/>
      <c r="I13" s="570"/>
      <c r="J13" s="570"/>
      <c r="K13" s="570"/>
      <c r="L13" s="570"/>
      <c r="M13" s="570"/>
      <c r="N13" s="570"/>
      <c r="O13" s="573">
        <f t="shared" si="0"/>
        <v>36600</v>
      </c>
    </row>
    <row r="14" spans="1:15" s="407" customFormat="1" ht="15.95" customHeight="1" thickBot="1">
      <c r="A14" s="406" t="s">
        <v>275</v>
      </c>
      <c r="B14" s="414" t="s">
        <v>486</v>
      </c>
      <c r="C14" s="576">
        <f t="shared" ref="C14:N14" si="1">SUM(C5:C13)</f>
        <v>9682</v>
      </c>
      <c r="D14" s="576">
        <f t="shared" si="1"/>
        <v>6294</v>
      </c>
      <c r="E14" s="576">
        <f t="shared" si="1"/>
        <v>54161</v>
      </c>
      <c r="F14" s="576">
        <f t="shared" si="1"/>
        <v>15404</v>
      </c>
      <c r="G14" s="576">
        <f t="shared" si="1"/>
        <v>11602</v>
      </c>
      <c r="H14" s="576">
        <f t="shared" si="1"/>
        <v>10849</v>
      </c>
      <c r="I14" s="576">
        <f t="shared" si="1"/>
        <v>11491</v>
      </c>
      <c r="J14" s="576">
        <f t="shared" si="1"/>
        <v>11824</v>
      </c>
      <c r="K14" s="576">
        <f t="shared" si="1"/>
        <v>16787</v>
      </c>
      <c r="L14" s="576">
        <f t="shared" si="1"/>
        <v>13514</v>
      </c>
      <c r="M14" s="576">
        <f t="shared" si="1"/>
        <v>12890</v>
      </c>
      <c r="N14" s="576">
        <f t="shared" si="1"/>
        <v>10630</v>
      </c>
      <c r="O14" s="577">
        <f>SUM(C14:N14)</f>
        <v>185128</v>
      </c>
    </row>
    <row r="15" spans="1:15" s="407" customFormat="1" ht="15" customHeight="1" thickBot="1">
      <c r="A15" s="406" t="s">
        <v>276</v>
      </c>
      <c r="B15" s="876" t="s">
        <v>264</v>
      </c>
      <c r="C15" s="876"/>
      <c r="D15" s="876"/>
      <c r="E15" s="876"/>
      <c r="F15" s="876"/>
      <c r="G15" s="876"/>
      <c r="H15" s="876"/>
      <c r="I15" s="876"/>
      <c r="J15" s="876"/>
      <c r="K15" s="876"/>
      <c r="L15" s="876"/>
      <c r="M15" s="876"/>
      <c r="N15" s="876"/>
      <c r="O15" s="876"/>
    </row>
    <row r="16" spans="1:15" s="411" customFormat="1" ht="14.1" customHeight="1">
      <c r="A16" s="417" t="s">
        <v>277</v>
      </c>
      <c r="B16" s="418" t="s">
        <v>267</v>
      </c>
      <c r="C16" s="574">
        <v>1942</v>
      </c>
      <c r="D16" s="574">
        <v>2167</v>
      </c>
      <c r="E16" s="574">
        <v>2234</v>
      </c>
      <c r="F16" s="574">
        <v>2262</v>
      </c>
      <c r="G16" s="574">
        <v>2179</v>
      </c>
      <c r="H16" s="574">
        <v>2125</v>
      </c>
      <c r="I16" s="574">
        <v>2125</v>
      </c>
      <c r="J16" s="574">
        <v>1863</v>
      </c>
      <c r="K16" s="574">
        <v>2178</v>
      </c>
      <c r="L16" s="574">
        <v>2464</v>
      </c>
      <c r="M16" s="574">
        <v>2073</v>
      </c>
      <c r="N16" s="574">
        <v>2480</v>
      </c>
      <c r="O16" s="575">
        <f t="shared" ref="O16:O24" si="2">SUM(C16:N16)</f>
        <v>26092</v>
      </c>
    </row>
    <row r="17" spans="1:15" s="411" customFormat="1" ht="27" customHeight="1">
      <c r="A17" s="409" t="s">
        <v>280</v>
      </c>
      <c r="B17" s="410" t="s">
        <v>186</v>
      </c>
      <c r="C17" s="570">
        <v>579</v>
      </c>
      <c r="D17" s="570">
        <v>578</v>
      </c>
      <c r="E17" s="570">
        <v>578</v>
      </c>
      <c r="F17" s="570">
        <v>587</v>
      </c>
      <c r="G17" s="570">
        <v>578</v>
      </c>
      <c r="H17" s="570">
        <v>578</v>
      </c>
      <c r="I17" s="570">
        <v>578</v>
      </c>
      <c r="J17" s="570">
        <v>578</v>
      </c>
      <c r="K17" s="570">
        <v>578</v>
      </c>
      <c r="L17" s="570">
        <v>579</v>
      </c>
      <c r="M17" s="570">
        <v>578</v>
      </c>
      <c r="N17" s="570">
        <v>578</v>
      </c>
      <c r="O17" s="573">
        <f t="shared" si="2"/>
        <v>6947</v>
      </c>
    </row>
    <row r="18" spans="1:15" s="411" customFormat="1" ht="14.1" customHeight="1">
      <c r="A18" s="409" t="s">
        <v>283</v>
      </c>
      <c r="B18" s="413" t="s">
        <v>187</v>
      </c>
      <c r="C18" s="570">
        <v>3726</v>
      </c>
      <c r="D18" s="570">
        <v>3526</v>
      </c>
      <c r="E18" s="570">
        <v>3465</v>
      </c>
      <c r="F18" s="570">
        <v>3576</v>
      </c>
      <c r="G18" s="570">
        <v>3771</v>
      </c>
      <c r="H18" s="570">
        <v>3471</v>
      </c>
      <c r="I18" s="570">
        <v>3608</v>
      </c>
      <c r="J18" s="570">
        <v>3595</v>
      </c>
      <c r="K18" s="570">
        <v>3345</v>
      </c>
      <c r="L18" s="570">
        <v>3898</v>
      </c>
      <c r="M18" s="570">
        <v>3918</v>
      </c>
      <c r="N18" s="570">
        <v>3893</v>
      </c>
      <c r="O18" s="573">
        <f t="shared" si="2"/>
        <v>43792</v>
      </c>
    </row>
    <row r="19" spans="1:15" s="411" customFormat="1" ht="14.1" customHeight="1">
      <c r="A19" s="409" t="s">
        <v>286</v>
      </c>
      <c r="B19" s="413" t="s">
        <v>188</v>
      </c>
      <c r="C19" s="570">
        <v>520</v>
      </c>
      <c r="D19" s="570">
        <v>697</v>
      </c>
      <c r="E19" s="570">
        <v>687</v>
      </c>
      <c r="F19" s="570">
        <v>500</v>
      </c>
      <c r="G19" s="570">
        <v>532</v>
      </c>
      <c r="H19" s="570">
        <v>134</v>
      </c>
      <c r="I19" s="570">
        <v>325</v>
      </c>
      <c r="J19" s="570">
        <v>542</v>
      </c>
      <c r="K19" s="570">
        <v>687</v>
      </c>
      <c r="L19" s="570">
        <v>698</v>
      </c>
      <c r="M19" s="570">
        <v>698</v>
      </c>
      <c r="N19" s="570">
        <v>678</v>
      </c>
      <c r="O19" s="573">
        <f t="shared" si="2"/>
        <v>6698</v>
      </c>
    </row>
    <row r="20" spans="1:15" s="411" customFormat="1" ht="14.1" customHeight="1">
      <c r="A20" s="409" t="s">
        <v>289</v>
      </c>
      <c r="B20" s="413" t="s">
        <v>487</v>
      </c>
      <c r="C20" s="570">
        <v>3185</v>
      </c>
      <c r="D20" s="570">
        <v>3500</v>
      </c>
      <c r="E20" s="570">
        <v>3005</v>
      </c>
      <c r="F20" s="570">
        <v>3545</v>
      </c>
      <c r="G20" s="570">
        <v>3010</v>
      </c>
      <c r="H20" s="570">
        <v>3025</v>
      </c>
      <c r="I20" s="570">
        <v>3060</v>
      </c>
      <c r="J20" s="570">
        <v>3004</v>
      </c>
      <c r="K20" s="570">
        <v>3516</v>
      </c>
      <c r="L20" s="570">
        <v>3232</v>
      </c>
      <c r="M20" s="570">
        <v>3547</v>
      </c>
      <c r="N20" s="570">
        <v>3504</v>
      </c>
      <c r="O20" s="573">
        <f t="shared" si="2"/>
        <v>39133</v>
      </c>
    </row>
    <row r="21" spans="1:15" s="411" customFormat="1" ht="14.1" customHeight="1">
      <c r="A21" s="409" t="s">
        <v>292</v>
      </c>
      <c r="B21" s="413" t="s">
        <v>211</v>
      </c>
      <c r="C21" s="570"/>
      <c r="D21" s="570"/>
      <c r="E21" s="570">
        <v>5000</v>
      </c>
      <c r="F21" s="570">
        <v>2500</v>
      </c>
      <c r="G21" s="570">
        <v>7500</v>
      </c>
      <c r="H21" s="570"/>
      <c r="I21" s="570">
        <v>3600</v>
      </c>
      <c r="J21" s="570">
        <v>4100</v>
      </c>
      <c r="K21" s="570">
        <v>2300</v>
      </c>
      <c r="L21" s="570">
        <v>3470</v>
      </c>
      <c r="M21" s="570"/>
      <c r="N21" s="570"/>
      <c r="O21" s="573">
        <f t="shared" si="2"/>
        <v>28470</v>
      </c>
    </row>
    <row r="22" spans="1:15" s="411" customFormat="1">
      <c r="A22" s="409" t="s">
        <v>295</v>
      </c>
      <c r="B22" s="410" t="s">
        <v>213</v>
      </c>
      <c r="C22" s="570"/>
      <c r="D22" s="570">
        <v>1200</v>
      </c>
      <c r="E22" s="570"/>
      <c r="F22" s="570"/>
      <c r="G22" s="570">
        <v>2600</v>
      </c>
      <c r="H22" s="570">
        <v>3600</v>
      </c>
      <c r="I22" s="570">
        <v>4100</v>
      </c>
      <c r="J22" s="570"/>
      <c r="K22" s="570">
        <v>4000</v>
      </c>
      <c r="L22" s="570">
        <v>1700</v>
      </c>
      <c r="M22" s="570"/>
      <c r="N22" s="570"/>
      <c r="O22" s="573">
        <f t="shared" si="2"/>
        <v>17200</v>
      </c>
    </row>
    <row r="23" spans="1:15" s="411" customFormat="1" ht="14.1" customHeight="1">
      <c r="A23" s="409" t="s">
        <v>298</v>
      </c>
      <c r="B23" s="413" t="s">
        <v>215</v>
      </c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3">
        <f t="shared" si="2"/>
        <v>0</v>
      </c>
    </row>
    <row r="24" spans="1:15" s="411" customFormat="1" ht="14.1" customHeight="1" thickBot="1">
      <c r="A24" s="409" t="s">
        <v>301</v>
      </c>
      <c r="B24" s="413" t="s">
        <v>488</v>
      </c>
      <c r="C24" s="570"/>
      <c r="D24" s="570">
        <v>2512</v>
      </c>
      <c r="E24" s="570"/>
      <c r="F24" s="570"/>
      <c r="G24" s="570">
        <v>10000</v>
      </c>
      <c r="H24" s="570"/>
      <c r="I24" s="570"/>
      <c r="J24" s="570">
        <v>4284</v>
      </c>
      <c r="K24" s="570"/>
      <c r="L24" s="570"/>
      <c r="M24" s="570"/>
      <c r="N24" s="570"/>
      <c r="O24" s="573">
        <f t="shared" si="2"/>
        <v>16796</v>
      </c>
    </row>
    <row r="25" spans="1:15" s="407" customFormat="1" ht="15.95" customHeight="1" thickBot="1">
      <c r="A25" s="419" t="s">
        <v>303</v>
      </c>
      <c r="B25" s="414" t="s">
        <v>489</v>
      </c>
      <c r="C25" s="415">
        <f t="shared" ref="C25:N25" si="3">SUM(C16:C24)</f>
        <v>9952</v>
      </c>
      <c r="D25" s="415">
        <f t="shared" si="3"/>
        <v>14180</v>
      </c>
      <c r="E25" s="415">
        <f t="shared" si="3"/>
        <v>14969</v>
      </c>
      <c r="F25" s="415">
        <f t="shared" si="3"/>
        <v>12970</v>
      </c>
      <c r="G25" s="415">
        <f t="shared" si="3"/>
        <v>30170</v>
      </c>
      <c r="H25" s="415">
        <f t="shared" si="3"/>
        <v>12933</v>
      </c>
      <c r="I25" s="415">
        <f t="shared" si="3"/>
        <v>17396</v>
      </c>
      <c r="J25" s="415">
        <f t="shared" si="3"/>
        <v>17966</v>
      </c>
      <c r="K25" s="415">
        <f t="shared" si="3"/>
        <v>16604</v>
      </c>
      <c r="L25" s="415">
        <f t="shared" si="3"/>
        <v>16041</v>
      </c>
      <c r="M25" s="415">
        <f t="shared" si="3"/>
        <v>10814</v>
      </c>
      <c r="N25" s="415">
        <f t="shared" si="3"/>
        <v>11133</v>
      </c>
      <c r="O25" s="416">
        <f>SUM(C25:N25)</f>
        <v>185128</v>
      </c>
    </row>
    <row r="26" spans="1:15" ht="16.5" thickBot="1">
      <c r="A26" s="419" t="s">
        <v>306</v>
      </c>
      <c r="B26" s="420" t="s">
        <v>490</v>
      </c>
      <c r="C26" s="421">
        <f t="shared" ref="C26:O26" si="4">C14-C25</f>
        <v>-270</v>
      </c>
      <c r="D26" s="421">
        <f t="shared" si="4"/>
        <v>-7886</v>
      </c>
      <c r="E26" s="421">
        <f t="shared" si="4"/>
        <v>39192</v>
      </c>
      <c r="F26" s="421">
        <f t="shared" si="4"/>
        <v>2434</v>
      </c>
      <c r="G26" s="421">
        <f t="shared" si="4"/>
        <v>-18568</v>
      </c>
      <c r="H26" s="421">
        <f t="shared" si="4"/>
        <v>-2084</v>
      </c>
      <c r="I26" s="421">
        <f t="shared" si="4"/>
        <v>-5905</v>
      </c>
      <c r="J26" s="421">
        <f t="shared" si="4"/>
        <v>-6142</v>
      </c>
      <c r="K26" s="421">
        <f t="shared" si="4"/>
        <v>183</v>
      </c>
      <c r="L26" s="421">
        <f t="shared" si="4"/>
        <v>-2527</v>
      </c>
      <c r="M26" s="421">
        <f t="shared" si="4"/>
        <v>2076</v>
      </c>
      <c r="N26" s="421">
        <f t="shared" si="4"/>
        <v>-503</v>
      </c>
      <c r="O26" s="422">
        <f t="shared" si="4"/>
        <v>0</v>
      </c>
    </row>
    <row r="27" spans="1:15">
      <c r="A27" s="423"/>
      <c r="B27" s="424"/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5"/>
    </row>
    <row r="28" spans="1:15">
      <c r="A28" s="878"/>
      <c r="B28" s="878"/>
      <c r="C28" s="878"/>
      <c r="D28" s="878"/>
      <c r="E28" s="878"/>
      <c r="F28" s="878"/>
      <c r="G28" s="878"/>
      <c r="H28" s="878"/>
      <c r="I28" s="878"/>
      <c r="J28" s="878"/>
      <c r="K28" s="878"/>
      <c r="L28" s="878"/>
      <c r="M28" s="878"/>
      <c r="N28" s="878"/>
      <c r="O28" s="878"/>
    </row>
    <row r="29" spans="1:15" ht="27.75" customHeight="1">
      <c r="A29" s="875" t="s">
        <v>553</v>
      </c>
      <c r="B29" s="875"/>
      <c r="C29" s="875"/>
      <c r="D29" s="875"/>
      <c r="E29" s="875"/>
      <c r="F29" s="875"/>
      <c r="G29" s="875"/>
      <c r="H29" s="875"/>
      <c r="I29" s="875"/>
      <c r="J29" s="875"/>
      <c r="K29" s="875"/>
      <c r="L29" s="875"/>
      <c r="M29" s="875"/>
      <c r="N29" s="875"/>
      <c r="O29" s="875"/>
    </row>
    <row r="30" spans="1:15" ht="16.5" thickBot="1">
      <c r="A30" s="554"/>
      <c r="B30" s="554"/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</row>
    <row r="31" spans="1:15" ht="36.75" thickBot="1">
      <c r="A31" s="403" t="s">
        <v>351</v>
      </c>
      <c r="B31" s="404" t="s">
        <v>265</v>
      </c>
      <c r="C31" s="404" t="s">
        <v>469</v>
      </c>
      <c r="D31" s="404" t="s">
        <v>470</v>
      </c>
      <c r="E31" s="404" t="s">
        <v>471</v>
      </c>
      <c r="F31" s="404" t="s">
        <v>472</v>
      </c>
      <c r="G31" s="404" t="s">
        <v>473</v>
      </c>
      <c r="H31" s="404" t="s">
        <v>474</v>
      </c>
      <c r="I31" s="404" t="s">
        <v>475</v>
      </c>
      <c r="J31" s="404" t="s">
        <v>476</v>
      </c>
      <c r="K31" s="404" t="s">
        <v>477</v>
      </c>
      <c r="L31" s="404" t="s">
        <v>478</v>
      </c>
      <c r="M31" s="404" t="s">
        <v>479</v>
      </c>
      <c r="N31" s="404" t="s">
        <v>480</v>
      </c>
      <c r="O31" s="405" t="s">
        <v>428</v>
      </c>
    </row>
    <row r="32" spans="1:15" ht="16.5" thickBot="1">
      <c r="A32" s="406" t="s">
        <v>20</v>
      </c>
      <c r="B32" s="876" t="s">
        <v>263</v>
      </c>
      <c r="C32" s="877"/>
      <c r="D32" s="877"/>
      <c r="E32" s="877"/>
      <c r="F32" s="877"/>
      <c r="G32" s="877"/>
      <c r="H32" s="877"/>
      <c r="I32" s="877"/>
      <c r="J32" s="877"/>
      <c r="K32" s="877"/>
      <c r="L32" s="877"/>
      <c r="M32" s="877"/>
      <c r="N32" s="877"/>
      <c r="O32" s="876"/>
    </row>
    <row r="33" spans="1:15" ht="22.5">
      <c r="A33" s="408" t="s">
        <v>21</v>
      </c>
      <c r="B33" s="569" t="s">
        <v>266</v>
      </c>
      <c r="C33" s="570">
        <v>6231</v>
      </c>
      <c r="D33" s="570">
        <v>2659</v>
      </c>
      <c r="E33" s="570">
        <v>6260</v>
      </c>
      <c r="F33" s="570">
        <v>6327</v>
      </c>
      <c r="G33" s="570">
        <v>6316</v>
      </c>
      <c r="H33" s="570">
        <v>6560</v>
      </c>
      <c r="I33" s="570">
        <v>7790</v>
      </c>
      <c r="J33" s="570">
        <v>6320</v>
      </c>
      <c r="K33" s="570">
        <v>6210</v>
      </c>
      <c r="L33" s="570">
        <v>6220</v>
      </c>
      <c r="M33" s="570">
        <v>6375</v>
      </c>
      <c r="N33" s="570">
        <v>8061</v>
      </c>
      <c r="O33" s="571">
        <f t="shared" ref="O33:O39" si="5">SUM(C33:N33)</f>
        <v>75329</v>
      </c>
    </row>
    <row r="34" spans="1:15" ht="22.5">
      <c r="A34" s="409" t="s">
        <v>22</v>
      </c>
      <c r="B34" s="572" t="s">
        <v>481</v>
      </c>
      <c r="C34" s="570">
        <v>371</v>
      </c>
      <c r="D34" s="570">
        <v>370</v>
      </c>
      <c r="E34" s="570">
        <v>371</v>
      </c>
      <c r="F34" s="570">
        <v>2247</v>
      </c>
      <c r="G34" s="570">
        <v>2371</v>
      </c>
      <c r="H34" s="570">
        <v>2371</v>
      </c>
      <c r="I34" s="570">
        <v>2371</v>
      </c>
      <c r="J34" s="570">
        <v>2671</v>
      </c>
      <c r="K34" s="570">
        <v>2371</v>
      </c>
      <c r="L34" s="570">
        <v>2371</v>
      </c>
      <c r="M34" s="570">
        <v>1697</v>
      </c>
      <c r="N34" s="570">
        <v>918</v>
      </c>
      <c r="O34" s="573">
        <f t="shared" si="5"/>
        <v>20500</v>
      </c>
    </row>
    <row r="35" spans="1:15" ht="22.5">
      <c r="A35" s="409" t="s">
        <v>232</v>
      </c>
      <c r="B35" s="412" t="s">
        <v>482</v>
      </c>
      <c r="C35" s="574"/>
      <c r="D35" s="574"/>
      <c r="E35" s="574"/>
      <c r="F35" s="574"/>
      <c r="G35" s="574"/>
      <c r="H35" s="574"/>
      <c r="I35" s="574"/>
      <c r="J35" s="574"/>
      <c r="K35" s="574"/>
      <c r="L35" s="574">
        <v>2425</v>
      </c>
      <c r="M35" s="574">
        <v>19994</v>
      </c>
      <c r="N35" s="574"/>
      <c r="O35" s="575">
        <f t="shared" si="5"/>
        <v>22419</v>
      </c>
    </row>
    <row r="36" spans="1:15">
      <c r="A36" s="409" t="s">
        <v>76</v>
      </c>
      <c r="B36" s="413" t="s">
        <v>271</v>
      </c>
      <c r="C36" s="570">
        <v>1100</v>
      </c>
      <c r="D36" s="570">
        <v>1105</v>
      </c>
      <c r="E36" s="570">
        <v>7700</v>
      </c>
      <c r="F36" s="570">
        <v>5600</v>
      </c>
      <c r="G36" s="570">
        <v>950</v>
      </c>
      <c r="H36" s="570">
        <v>1105</v>
      </c>
      <c r="I36" s="570">
        <v>1800</v>
      </c>
      <c r="J36" s="570">
        <v>1960</v>
      </c>
      <c r="K36" s="570">
        <v>7500</v>
      </c>
      <c r="L36" s="570">
        <v>4100</v>
      </c>
      <c r="M36" s="570">
        <v>3400</v>
      </c>
      <c r="N36" s="570">
        <v>1188</v>
      </c>
      <c r="O36" s="573">
        <f t="shared" si="5"/>
        <v>37508</v>
      </c>
    </row>
    <row r="37" spans="1:15">
      <c r="A37" s="409" t="s">
        <v>98</v>
      </c>
      <c r="B37" s="413" t="s">
        <v>483</v>
      </c>
      <c r="C37" s="570">
        <v>1142</v>
      </c>
      <c r="D37" s="570">
        <v>1160</v>
      </c>
      <c r="E37" s="570">
        <v>1430</v>
      </c>
      <c r="F37" s="570">
        <v>1106</v>
      </c>
      <c r="G37" s="570">
        <v>1833</v>
      </c>
      <c r="H37" s="570">
        <v>812</v>
      </c>
      <c r="I37" s="570">
        <v>990</v>
      </c>
      <c r="J37" s="570">
        <v>873</v>
      </c>
      <c r="K37" s="570">
        <v>706</v>
      </c>
      <c r="L37" s="570">
        <v>1313</v>
      </c>
      <c r="M37" s="570">
        <v>1100</v>
      </c>
      <c r="N37" s="570">
        <v>1234</v>
      </c>
      <c r="O37" s="573">
        <f t="shared" si="5"/>
        <v>13699</v>
      </c>
    </row>
    <row r="38" spans="1:15">
      <c r="A38" s="409" t="s">
        <v>243</v>
      </c>
      <c r="B38" s="413" t="s">
        <v>319</v>
      </c>
      <c r="C38" s="570"/>
      <c r="D38" s="570"/>
      <c r="E38" s="570">
        <v>200</v>
      </c>
      <c r="F38" s="570"/>
      <c r="G38" s="570"/>
      <c r="H38" s="570"/>
      <c r="I38" s="570"/>
      <c r="J38" s="570"/>
      <c r="K38" s="570"/>
      <c r="L38" s="570"/>
      <c r="M38" s="570"/>
      <c r="N38" s="570">
        <v>3277</v>
      </c>
      <c r="O38" s="573">
        <f t="shared" si="5"/>
        <v>3477</v>
      </c>
    </row>
    <row r="39" spans="1:15">
      <c r="A39" s="409" t="s">
        <v>120</v>
      </c>
      <c r="B39" s="413" t="s">
        <v>272</v>
      </c>
      <c r="C39" s="570"/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3">
        <f t="shared" si="5"/>
        <v>0</v>
      </c>
    </row>
    <row r="40" spans="1:15">
      <c r="A40" s="409" t="s">
        <v>130</v>
      </c>
      <c r="B40" s="410" t="s">
        <v>484</v>
      </c>
      <c r="C40" s="570"/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3"/>
    </row>
    <row r="41" spans="1:15" ht="16.5" thickBot="1">
      <c r="A41" s="409" t="s">
        <v>255</v>
      </c>
      <c r="B41" s="413" t="s">
        <v>485</v>
      </c>
      <c r="C41" s="570"/>
      <c r="D41" s="570"/>
      <c r="E41" s="570">
        <v>43031</v>
      </c>
      <c r="F41" s="570"/>
      <c r="G41" s="570"/>
      <c r="H41" s="570"/>
      <c r="I41" s="570"/>
      <c r="J41" s="570"/>
      <c r="K41" s="570"/>
      <c r="L41" s="570"/>
      <c r="M41" s="570"/>
      <c r="N41" s="570"/>
      <c r="O41" s="573">
        <f>SUM(C41:N41)</f>
        <v>43031</v>
      </c>
    </row>
    <row r="42" spans="1:15" ht="16.5" thickBot="1">
      <c r="A42" s="406" t="s">
        <v>275</v>
      </c>
      <c r="B42" s="414" t="s">
        <v>486</v>
      </c>
      <c r="C42" s="576">
        <f t="shared" ref="C42:N42" si="6">SUM(C33:C41)</f>
        <v>8844</v>
      </c>
      <c r="D42" s="576">
        <f t="shared" si="6"/>
        <v>5294</v>
      </c>
      <c r="E42" s="576">
        <f t="shared" si="6"/>
        <v>58992</v>
      </c>
      <c r="F42" s="576">
        <f t="shared" si="6"/>
        <v>15280</v>
      </c>
      <c r="G42" s="576">
        <f t="shared" si="6"/>
        <v>11470</v>
      </c>
      <c r="H42" s="576">
        <f t="shared" si="6"/>
        <v>10848</v>
      </c>
      <c r="I42" s="576">
        <f t="shared" si="6"/>
        <v>12951</v>
      </c>
      <c r="J42" s="576">
        <f t="shared" si="6"/>
        <v>11824</v>
      </c>
      <c r="K42" s="576">
        <f t="shared" si="6"/>
        <v>16787</v>
      </c>
      <c r="L42" s="576">
        <f t="shared" si="6"/>
        <v>16429</v>
      </c>
      <c r="M42" s="576">
        <f t="shared" si="6"/>
        <v>32566</v>
      </c>
      <c r="N42" s="576">
        <f t="shared" si="6"/>
        <v>14678</v>
      </c>
      <c r="O42" s="577">
        <f>SUM(C42:N42)</f>
        <v>215963</v>
      </c>
    </row>
    <row r="43" spans="1:15" ht="16.5" thickBot="1">
      <c r="A43" s="406" t="s">
        <v>276</v>
      </c>
      <c r="B43" s="876" t="s">
        <v>264</v>
      </c>
      <c r="C43" s="876"/>
      <c r="D43" s="876"/>
      <c r="E43" s="876"/>
      <c r="F43" s="876"/>
      <c r="G43" s="876"/>
      <c r="H43" s="876"/>
      <c r="I43" s="876"/>
      <c r="J43" s="876"/>
      <c r="K43" s="876"/>
      <c r="L43" s="876"/>
      <c r="M43" s="876"/>
      <c r="N43" s="876"/>
      <c r="O43" s="876"/>
    </row>
    <row r="44" spans="1:15">
      <c r="A44" s="417" t="s">
        <v>277</v>
      </c>
      <c r="B44" s="418" t="s">
        <v>267</v>
      </c>
      <c r="C44" s="574">
        <v>1942</v>
      </c>
      <c r="D44" s="574">
        <v>2167</v>
      </c>
      <c r="E44" s="574">
        <v>2447</v>
      </c>
      <c r="F44" s="574">
        <v>2262</v>
      </c>
      <c r="G44" s="574">
        <v>2179</v>
      </c>
      <c r="H44" s="574">
        <v>2187</v>
      </c>
      <c r="I44" s="574">
        <v>2225</v>
      </c>
      <c r="J44" s="574">
        <v>1863</v>
      </c>
      <c r="K44" s="574">
        <v>2178</v>
      </c>
      <c r="L44" s="574">
        <v>2464</v>
      </c>
      <c r="M44" s="574">
        <v>2672</v>
      </c>
      <c r="N44" s="574">
        <v>2480</v>
      </c>
      <c r="O44" s="575">
        <f t="shared" ref="O44:O52" si="7">SUM(C44:N44)</f>
        <v>27066</v>
      </c>
    </row>
    <row r="45" spans="1:15" ht="22.5">
      <c r="A45" s="409" t="s">
        <v>280</v>
      </c>
      <c r="B45" s="410" t="s">
        <v>186</v>
      </c>
      <c r="C45" s="570">
        <v>479</v>
      </c>
      <c r="D45" s="570">
        <v>478</v>
      </c>
      <c r="E45" s="570">
        <v>478</v>
      </c>
      <c r="F45" s="570">
        <v>487</v>
      </c>
      <c r="G45" s="570">
        <v>478</v>
      </c>
      <c r="H45" s="570">
        <v>478</v>
      </c>
      <c r="I45" s="570">
        <v>478</v>
      </c>
      <c r="J45" s="570">
        <v>478</v>
      </c>
      <c r="K45" s="570">
        <v>478</v>
      </c>
      <c r="L45" s="570">
        <v>479</v>
      </c>
      <c r="M45" s="570">
        <v>573</v>
      </c>
      <c r="N45" s="570">
        <v>578</v>
      </c>
      <c r="O45" s="573">
        <f t="shared" si="7"/>
        <v>5942</v>
      </c>
    </row>
    <row r="46" spans="1:15">
      <c r="A46" s="409" t="s">
        <v>283</v>
      </c>
      <c r="B46" s="413" t="s">
        <v>187</v>
      </c>
      <c r="C46" s="570">
        <v>3726</v>
      </c>
      <c r="D46" s="570">
        <v>3526</v>
      </c>
      <c r="E46" s="570">
        <v>3565</v>
      </c>
      <c r="F46" s="570">
        <v>4288</v>
      </c>
      <c r="G46" s="570">
        <v>4845</v>
      </c>
      <c r="H46" s="570">
        <v>4871</v>
      </c>
      <c r="I46" s="570">
        <v>4768</v>
      </c>
      <c r="J46" s="570">
        <v>3595</v>
      </c>
      <c r="K46" s="570">
        <v>3428</v>
      </c>
      <c r="L46" s="570">
        <v>5698</v>
      </c>
      <c r="M46" s="570">
        <v>5218</v>
      </c>
      <c r="N46" s="570">
        <v>3893</v>
      </c>
      <c r="O46" s="573">
        <f t="shared" si="7"/>
        <v>51421</v>
      </c>
    </row>
    <row r="47" spans="1:15">
      <c r="A47" s="409" t="s">
        <v>286</v>
      </c>
      <c r="B47" s="413" t="s">
        <v>188</v>
      </c>
      <c r="C47" s="570">
        <v>520</v>
      </c>
      <c r="D47" s="570">
        <v>697</v>
      </c>
      <c r="E47" s="570">
        <v>687</v>
      </c>
      <c r="F47" s="570">
        <v>500</v>
      </c>
      <c r="G47" s="570">
        <v>582</v>
      </c>
      <c r="H47" s="570">
        <v>134</v>
      </c>
      <c r="I47" s="570">
        <v>325</v>
      </c>
      <c r="J47" s="570">
        <v>742</v>
      </c>
      <c r="K47" s="570">
        <v>887</v>
      </c>
      <c r="L47" s="570">
        <v>894</v>
      </c>
      <c r="M47" s="570">
        <v>886</v>
      </c>
      <c r="N47" s="570">
        <v>678</v>
      </c>
      <c r="O47" s="573">
        <f t="shared" si="7"/>
        <v>7532</v>
      </c>
    </row>
    <row r="48" spans="1:15">
      <c r="A48" s="409" t="s">
        <v>289</v>
      </c>
      <c r="B48" s="413" t="s">
        <v>487</v>
      </c>
      <c r="C48" s="570">
        <v>3185</v>
      </c>
      <c r="D48" s="570">
        <v>3500</v>
      </c>
      <c r="E48" s="570">
        <v>3085</v>
      </c>
      <c r="F48" s="570">
        <v>3545</v>
      </c>
      <c r="G48" s="570">
        <v>4182</v>
      </c>
      <c r="H48" s="570">
        <v>3424</v>
      </c>
      <c r="I48" s="570">
        <v>4060</v>
      </c>
      <c r="J48" s="570">
        <v>4004</v>
      </c>
      <c r="K48" s="570">
        <v>3828</v>
      </c>
      <c r="L48" s="570">
        <v>4232</v>
      </c>
      <c r="M48" s="570">
        <v>4547</v>
      </c>
      <c r="N48" s="570">
        <v>4504</v>
      </c>
      <c r="O48" s="573">
        <f t="shared" si="7"/>
        <v>46096</v>
      </c>
    </row>
    <row r="49" spans="1:15">
      <c r="A49" s="409" t="s">
        <v>292</v>
      </c>
      <c r="B49" s="413" t="s">
        <v>211</v>
      </c>
      <c r="C49" s="570"/>
      <c r="D49" s="570"/>
      <c r="E49" s="570">
        <v>5166</v>
      </c>
      <c r="F49" s="570">
        <v>2500</v>
      </c>
      <c r="G49" s="570">
        <v>7500</v>
      </c>
      <c r="H49" s="570"/>
      <c r="I49" s="570">
        <v>3600</v>
      </c>
      <c r="J49" s="570">
        <v>4100</v>
      </c>
      <c r="K49" s="570">
        <v>2300</v>
      </c>
      <c r="L49" s="570">
        <v>3470</v>
      </c>
      <c r="M49" s="570">
        <v>3164</v>
      </c>
      <c r="N49" s="570"/>
      <c r="O49" s="573">
        <f t="shared" si="7"/>
        <v>31800</v>
      </c>
    </row>
    <row r="50" spans="1:15">
      <c r="A50" s="409" t="s">
        <v>295</v>
      </c>
      <c r="B50" s="410" t="s">
        <v>213</v>
      </c>
      <c r="C50" s="570"/>
      <c r="D50" s="570">
        <v>1200</v>
      </c>
      <c r="E50" s="570"/>
      <c r="F50" s="570">
        <v>100</v>
      </c>
      <c r="G50" s="570">
        <v>2600</v>
      </c>
      <c r="H50" s="570">
        <v>3600</v>
      </c>
      <c r="I50" s="570">
        <v>4100</v>
      </c>
      <c r="J50" s="570"/>
      <c r="K50" s="570">
        <v>4000</v>
      </c>
      <c r="L50" s="570">
        <v>1700</v>
      </c>
      <c r="M50" s="570">
        <v>19994</v>
      </c>
      <c r="N50" s="570"/>
      <c r="O50" s="573">
        <f t="shared" si="7"/>
        <v>37294</v>
      </c>
    </row>
    <row r="51" spans="1:15">
      <c r="A51" s="409" t="s">
        <v>298</v>
      </c>
      <c r="B51" s="413" t="s">
        <v>215</v>
      </c>
      <c r="C51" s="570"/>
      <c r="D51" s="570"/>
      <c r="E51" s="570"/>
      <c r="F51" s="570"/>
      <c r="G51" s="570"/>
      <c r="H51" s="570"/>
      <c r="I51" s="570"/>
      <c r="J51" s="570"/>
      <c r="K51" s="570"/>
      <c r="L51" s="570"/>
      <c r="M51" s="570"/>
      <c r="N51" s="570"/>
      <c r="O51" s="573">
        <f t="shared" si="7"/>
        <v>0</v>
      </c>
    </row>
    <row r="52" spans="1:15" ht="16.5" thickBot="1">
      <c r="A52" s="409" t="s">
        <v>301</v>
      </c>
      <c r="B52" s="413" t="s">
        <v>488</v>
      </c>
      <c r="C52" s="570"/>
      <c r="D52" s="570">
        <v>2512</v>
      </c>
      <c r="E52" s="570"/>
      <c r="F52" s="570">
        <v>2221</v>
      </c>
      <c r="G52" s="570">
        <v>4079</v>
      </c>
      <c r="H52" s="570"/>
      <c r="I52" s="570"/>
      <c r="J52" s="570"/>
      <c r="K52" s="570"/>
      <c r="L52" s="570"/>
      <c r="M52" s="570"/>
      <c r="N52" s="570"/>
      <c r="O52" s="573">
        <f t="shared" si="7"/>
        <v>8812</v>
      </c>
    </row>
    <row r="53" spans="1:15" ht="16.5" thickBot="1">
      <c r="A53" s="419" t="s">
        <v>303</v>
      </c>
      <c r="B53" s="414" t="s">
        <v>489</v>
      </c>
      <c r="C53" s="415">
        <f t="shared" ref="C53:N53" si="8">SUM(C44:C52)</f>
        <v>9852</v>
      </c>
      <c r="D53" s="415">
        <f t="shared" si="8"/>
        <v>14080</v>
      </c>
      <c r="E53" s="415">
        <f t="shared" si="8"/>
        <v>15428</v>
      </c>
      <c r="F53" s="415">
        <f t="shared" si="8"/>
        <v>15903</v>
      </c>
      <c r="G53" s="415">
        <f t="shared" si="8"/>
        <v>26445</v>
      </c>
      <c r="H53" s="415">
        <f t="shared" si="8"/>
        <v>14694</v>
      </c>
      <c r="I53" s="415">
        <f t="shared" si="8"/>
        <v>19556</v>
      </c>
      <c r="J53" s="415">
        <f t="shared" si="8"/>
        <v>14782</v>
      </c>
      <c r="K53" s="415">
        <f t="shared" si="8"/>
        <v>17099</v>
      </c>
      <c r="L53" s="415">
        <f t="shared" si="8"/>
        <v>18937</v>
      </c>
      <c r="M53" s="415">
        <f t="shared" si="8"/>
        <v>37054</v>
      </c>
      <c r="N53" s="415">
        <f t="shared" si="8"/>
        <v>12133</v>
      </c>
      <c r="O53" s="416">
        <f>SUM(C53:N53)</f>
        <v>215963</v>
      </c>
    </row>
    <row r="54" spans="1:15" ht="16.5" thickBot="1">
      <c r="A54" s="419" t="s">
        <v>306</v>
      </c>
      <c r="B54" s="420" t="s">
        <v>490</v>
      </c>
      <c r="C54" s="421">
        <f t="shared" ref="C54:O54" si="9">C42-C53</f>
        <v>-1008</v>
      </c>
      <c r="D54" s="421">
        <f t="shared" si="9"/>
        <v>-8786</v>
      </c>
      <c r="E54" s="421">
        <f t="shared" si="9"/>
        <v>43564</v>
      </c>
      <c r="F54" s="421">
        <f t="shared" si="9"/>
        <v>-623</v>
      </c>
      <c r="G54" s="421">
        <f t="shared" si="9"/>
        <v>-14975</v>
      </c>
      <c r="H54" s="421">
        <f t="shared" si="9"/>
        <v>-3846</v>
      </c>
      <c r="I54" s="421">
        <f t="shared" si="9"/>
        <v>-6605</v>
      </c>
      <c r="J54" s="421">
        <f t="shared" si="9"/>
        <v>-2958</v>
      </c>
      <c r="K54" s="421">
        <f t="shared" si="9"/>
        <v>-312</v>
      </c>
      <c r="L54" s="421">
        <f t="shared" si="9"/>
        <v>-2508</v>
      </c>
      <c r="M54" s="421">
        <f t="shared" si="9"/>
        <v>-4488</v>
      </c>
      <c r="N54" s="421">
        <f t="shared" si="9"/>
        <v>2545</v>
      </c>
      <c r="O54" s="422">
        <f t="shared" si="9"/>
        <v>0</v>
      </c>
    </row>
    <row r="55" spans="1:15">
      <c r="A55" s="423"/>
      <c r="B55" s="424"/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5"/>
    </row>
  </sheetData>
  <sheetProtection selectLockedCells="1" selectUnlockedCells="1"/>
  <mergeCells count="7">
    <mergeCell ref="A1:O1"/>
    <mergeCell ref="B4:O4"/>
    <mergeCell ref="B15:O15"/>
    <mergeCell ref="A28:O28"/>
    <mergeCell ref="B32:O32"/>
    <mergeCell ref="B43:O43"/>
    <mergeCell ref="A29:O29"/>
  </mergeCells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>
    <oddHeader>&amp;R&amp;"Times New Roman CE,Félkövér dőlt"&amp;11 4. számú 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D25"/>
  <sheetViews>
    <sheetView view="pageLayout" workbookViewId="0">
      <selection activeCell="C13" sqref="C13"/>
    </sheetView>
  </sheetViews>
  <sheetFormatPr defaultRowHeight="12.75"/>
  <cols>
    <col min="1" max="1" width="88.6640625" style="272" customWidth="1"/>
    <col min="2" max="2" width="27.83203125" style="272" customWidth="1"/>
    <col min="3" max="3" width="9.33203125" style="272"/>
    <col min="4" max="4" width="10.1640625" style="272" customWidth="1"/>
    <col min="5" max="16384" width="9.33203125" style="272"/>
  </cols>
  <sheetData>
    <row r="1" spans="1:4" ht="47.25" customHeight="1">
      <c r="A1" s="879" t="s">
        <v>515</v>
      </c>
      <c r="B1" s="879"/>
    </row>
    <row r="2" spans="1:4" ht="22.5" customHeight="1">
      <c r="A2" s="426"/>
      <c r="B2" s="427" t="s">
        <v>491</v>
      </c>
    </row>
    <row r="3" spans="1:4" s="430" customFormat="1" ht="24" customHeight="1">
      <c r="A3" s="428" t="s">
        <v>492</v>
      </c>
      <c r="B3" s="429" t="s">
        <v>514</v>
      </c>
    </row>
    <row r="4" spans="1:4" s="433" customFormat="1">
      <c r="A4" s="431">
        <v>1</v>
      </c>
      <c r="B4" s="432">
        <v>2</v>
      </c>
    </row>
    <row r="5" spans="1:4">
      <c r="A5" s="434" t="s">
        <v>493</v>
      </c>
      <c r="B5" s="435">
        <v>5936258</v>
      </c>
    </row>
    <row r="6" spans="1:4" ht="12.75" customHeight="1">
      <c r="A6" s="436" t="s">
        <v>494</v>
      </c>
      <c r="B6" s="435">
        <v>6112000</v>
      </c>
    </row>
    <row r="7" spans="1:4">
      <c r="A7" s="436" t="s">
        <v>495</v>
      </c>
      <c r="B7" s="435">
        <v>100000</v>
      </c>
    </row>
    <row r="8" spans="1:4">
      <c r="A8" s="436" t="s">
        <v>496</v>
      </c>
      <c r="B8" s="435">
        <v>5586470</v>
      </c>
    </row>
    <row r="9" spans="1:4">
      <c r="A9" s="436" t="s">
        <v>497</v>
      </c>
      <c r="B9" s="435">
        <v>5416647</v>
      </c>
    </row>
    <row r="10" spans="1:4">
      <c r="A10" s="436" t="s">
        <v>542</v>
      </c>
      <c r="B10" s="435">
        <v>61200</v>
      </c>
    </row>
    <row r="11" spans="1:4">
      <c r="A11" s="436" t="s">
        <v>498</v>
      </c>
      <c r="B11" s="435">
        <v>20060600</v>
      </c>
    </row>
    <row r="12" spans="1:4">
      <c r="A12" s="436" t="s">
        <v>499</v>
      </c>
      <c r="B12" s="435">
        <v>3600000</v>
      </c>
      <c r="D12" s="437"/>
    </row>
    <row r="13" spans="1:4">
      <c r="A13" s="436" t="s">
        <v>500</v>
      </c>
      <c r="B13" s="435">
        <v>3839999</v>
      </c>
    </row>
    <row r="14" spans="1:4">
      <c r="A14" s="436" t="s">
        <v>501</v>
      </c>
      <c r="B14" s="435">
        <v>9402225</v>
      </c>
    </row>
    <row r="15" spans="1:4">
      <c r="A15" s="436" t="s">
        <v>502</v>
      </c>
      <c r="B15" s="435">
        <v>830400</v>
      </c>
    </row>
    <row r="16" spans="1:4">
      <c r="A16" s="436" t="s">
        <v>503</v>
      </c>
      <c r="B16" s="435">
        <v>1798920</v>
      </c>
    </row>
    <row r="17" spans="1:2">
      <c r="A17" s="436" t="s">
        <v>504</v>
      </c>
      <c r="B17" s="435">
        <v>19515429</v>
      </c>
    </row>
    <row r="18" spans="1:2">
      <c r="A18" s="436"/>
      <c r="B18" s="435"/>
    </row>
    <row r="19" spans="1:2">
      <c r="A19" s="436"/>
      <c r="B19" s="435"/>
    </row>
    <row r="20" spans="1:2">
      <c r="A20" s="436"/>
      <c r="B20" s="435"/>
    </row>
    <row r="21" spans="1:2">
      <c r="A21" s="436"/>
      <c r="B21" s="435"/>
    </row>
    <row r="22" spans="1:2">
      <c r="A22" s="436"/>
      <c r="B22" s="435"/>
    </row>
    <row r="23" spans="1:2">
      <c r="A23" s="436"/>
      <c r="B23" s="435"/>
    </row>
    <row r="24" spans="1:2">
      <c r="A24" s="438"/>
      <c r="B24" s="435"/>
    </row>
    <row r="25" spans="1:2" s="441" customFormat="1" ht="19.5" customHeight="1">
      <c r="A25" s="439" t="s">
        <v>428</v>
      </c>
      <c r="B25" s="440">
        <f>SUM(B5:B24)</f>
        <v>82260148</v>
      </c>
    </row>
  </sheetData>
  <sheetProtection selectLockedCells="1" selectUnlockedCells="1"/>
  <mergeCells count="1">
    <mergeCell ref="A1:B1"/>
  </mergeCells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>&amp;R&amp;"Times New Roman CE,Félkövér dőlt"&amp;11 5. számú tájékoztató tábla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38"/>
  <sheetViews>
    <sheetView view="pageLayout" topLeftCell="A13" workbookViewId="0">
      <selection activeCell="B40" sqref="B40"/>
    </sheetView>
  </sheetViews>
  <sheetFormatPr defaultRowHeight="12.75"/>
  <cols>
    <col min="1" max="1" width="6.6640625" customWidth="1"/>
    <col min="2" max="2" width="34.83203125" customWidth="1"/>
    <col min="3" max="3" width="27.1640625" customWidth="1"/>
    <col min="4" max="4" width="11.33203125" style="442" customWidth="1"/>
    <col min="5" max="5" width="11.83203125" customWidth="1"/>
  </cols>
  <sheetData>
    <row r="1" spans="1:5" ht="45" customHeight="1">
      <c r="A1" s="880" t="s">
        <v>516</v>
      </c>
      <c r="B1" s="880"/>
      <c r="C1" s="880"/>
      <c r="D1" s="880"/>
    </row>
    <row r="2" spans="1:5" ht="17.25" customHeight="1">
      <c r="A2" s="443"/>
      <c r="B2" s="443"/>
      <c r="C2" s="443"/>
      <c r="D2" s="444"/>
    </row>
    <row r="3" spans="1:5" ht="13.5" thickBot="1">
      <c r="A3" s="883" t="s">
        <v>350</v>
      </c>
      <c r="B3" s="883"/>
      <c r="C3" s="883"/>
      <c r="D3" s="883"/>
      <c r="E3" s="883"/>
    </row>
    <row r="4" spans="1:5" ht="42.75" customHeight="1" thickBot="1">
      <c r="A4" s="798" t="s">
        <v>18</v>
      </c>
      <c r="B4" s="801" t="s">
        <v>505</v>
      </c>
      <c r="C4" s="799" t="s">
        <v>506</v>
      </c>
      <c r="D4" s="797" t="s">
        <v>507</v>
      </c>
      <c r="E4" s="795" t="s">
        <v>521</v>
      </c>
    </row>
    <row r="5" spans="1:5" ht="15.95" customHeight="1">
      <c r="A5" s="445" t="s">
        <v>20</v>
      </c>
      <c r="B5" s="800" t="s">
        <v>543</v>
      </c>
      <c r="C5" s="446" t="s">
        <v>544</v>
      </c>
      <c r="D5" s="796">
        <v>500</v>
      </c>
      <c r="E5" s="794">
        <v>500</v>
      </c>
    </row>
    <row r="6" spans="1:5" ht="15.95" customHeight="1">
      <c r="A6" s="447" t="s">
        <v>21</v>
      </c>
      <c r="B6" s="448" t="s">
        <v>545</v>
      </c>
      <c r="C6" s="448" t="s">
        <v>546</v>
      </c>
      <c r="D6" s="714">
        <v>200</v>
      </c>
      <c r="E6" s="719">
        <v>200</v>
      </c>
    </row>
    <row r="7" spans="1:5" ht="15.95" customHeight="1">
      <c r="A7" s="447" t="s">
        <v>22</v>
      </c>
      <c r="B7" s="448"/>
      <c r="C7" s="448"/>
      <c r="D7" s="714"/>
      <c r="E7" s="718"/>
    </row>
    <row r="8" spans="1:5" ht="15.95" customHeight="1">
      <c r="A8" s="447" t="s">
        <v>232</v>
      </c>
      <c r="B8" s="448"/>
      <c r="C8" s="448"/>
      <c r="D8" s="714"/>
      <c r="E8" s="718"/>
    </row>
    <row r="9" spans="1:5" ht="15.95" customHeight="1">
      <c r="A9" s="447" t="s">
        <v>76</v>
      </c>
      <c r="B9" s="448"/>
      <c r="C9" s="448"/>
      <c r="D9" s="714"/>
      <c r="E9" s="718"/>
    </row>
    <row r="10" spans="1:5" ht="15.95" customHeight="1">
      <c r="A10" s="447" t="s">
        <v>98</v>
      </c>
      <c r="B10" s="448"/>
      <c r="C10" s="448"/>
      <c r="D10" s="714"/>
      <c r="E10" s="718"/>
    </row>
    <row r="11" spans="1:5" ht="15.95" customHeight="1">
      <c r="A11" s="447" t="s">
        <v>243</v>
      </c>
      <c r="B11" s="448"/>
      <c r="C11" s="448"/>
      <c r="D11" s="714"/>
      <c r="E11" s="718"/>
    </row>
    <row r="12" spans="1:5" ht="15.95" customHeight="1">
      <c r="A12" s="447" t="s">
        <v>120</v>
      </c>
      <c r="B12" s="448"/>
      <c r="C12" s="448"/>
      <c r="D12" s="714"/>
      <c r="E12" s="718"/>
    </row>
    <row r="13" spans="1:5" ht="15.95" customHeight="1">
      <c r="A13" s="447" t="s">
        <v>130</v>
      </c>
      <c r="B13" s="448"/>
      <c r="C13" s="448"/>
      <c r="D13" s="714"/>
      <c r="E13" s="718"/>
    </row>
    <row r="14" spans="1:5" ht="15.95" customHeight="1">
      <c r="A14" s="447" t="s">
        <v>255</v>
      </c>
      <c r="B14" s="448"/>
      <c r="C14" s="448"/>
      <c r="D14" s="714"/>
      <c r="E14" s="718"/>
    </row>
    <row r="15" spans="1:5" ht="15.95" customHeight="1">
      <c r="A15" s="447" t="s">
        <v>275</v>
      </c>
      <c r="B15" s="448"/>
      <c r="C15" s="448"/>
      <c r="D15" s="714"/>
      <c r="E15" s="718"/>
    </row>
    <row r="16" spans="1:5" ht="15.95" customHeight="1">
      <c r="A16" s="447" t="s">
        <v>276</v>
      </c>
      <c r="B16" s="448"/>
      <c r="C16" s="448"/>
      <c r="D16" s="714"/>
      <c r="E16" s="718"/>
    </row>
    <row r="17" spans="1:5" ht="15.95" customHeight="1">
      <c r="A17" s="447" t="s">
        <v>277</v>
      </c>
      <c r="B17" s="448"/>
      <c r="C17" s="448"/>
      <c r="D17" s="714"/>
      <c r="E17" s="718"/>
    </row>
    <row r="18" spans="1:5" ht="15.95" customHeight="1">
      <c r="A18" s="447" t="s">
        <v>280</v>
      </c>
      <c r="B18" s="448"/>
      <c r="C18" s="448"/>
      <c r="D18" s="714"/>
      <c r="E18" s="718"/>
    </row>
    <row r="19" spans="1:5" ht="15.95" customHeight="1">
      <c r="A19" s="447" t="s">
        <v>283</v>
      </c>
      <c r="B19" s="448"/>
      <c r="C19" s="448"/>
      <c r="D19" s="714"/>
      <c r="E19" s="718"/>
    </row>
    <row r="20" spans="1:5" ht="15.95" customHeight="1">
      <c r="A20" s="447" t="s">
        <v>286</v>
      </c>
      <c r="B20" s="448"/>
      <c r="C20" s="448"/>
      <c r="D20" s="714"/>
      <c r="E20" s="718"/>
    </row>
    <row r="21" spans="1:5" ht="15.95" customHeight="1">
      <c r="A21" s="447" t="s">
        <v>289</v>
      </c>
      <c r="B21" s="448"/>
      <c r="C21" s="448"/>
      <c r="D21" s="714"/>
      <c r="E21" s="718"/>
    </row>
    <row r="22" spans="1:5" ht="15.95" customHeight="1">
      <c r="A22" s="447" t="s">
        <v>292</v>
      </c>
      <c r="B22" s="448"/>
      <c r="C22" s="448"/>
      <c r="D22" s="714"/>
      <c r="E22" s="718"/>
    </row>
    <row r="23" spans="1:5" ht="15.95" customHeight="1">
      <c r="A23" s="447" t="s">
        <v>295</v>
      </c>
      <c r="B23" s="448"/>
      <c r="C23" s="448"/>
      <c r="D23" s="714"/>
      <c r="E23" s="718"/>
    </row>
    <row r="24" spans="1:5" ht="15.95" customHeight="1">
      <c r="A24" s="447" t="s">
        <v>298</v>
      </c>
      <c r="B24" s="448"/>
      <c r="C24" s="448"/>
      <c r="D24" s="714"/>
      <c r="E24" s="718"/>
    </row>
    <row r="25" spans="1:5" ht="15.95" customHeight="1">
      <c r="A25" s="447" t="s">
        <v>301</v>
      </c>
      <c r="B25" s="448"/>
      <c r="C25" s="448"/>
      <c r="D25" s="714"/>
      <c r="E25" s="718"/>
    </row>
    <row r="26" spans="1:5" ht="15.95" customHeight="1">
      <c r="A26" s="447" t="s">
        <v>303</v>
      </c>
      <c r="B26" s="448"/>
      <c r="C26" s="448"/>
      <c r="D26" s="714"/>
      <c r="E26" s="718"/>
    </row>
    <row r="27" spans="1:5" ht="15.95" customHeight="1">
      <c r="A27" s="447" t="s">
        <v>306</v>
      </c>
      <c r="B27" s="448"/>
      <c r="C27" s="448"/>
      <c r="D27" s="714"/>
      <c r="E27" s="718"/>
    </row>
    <row r="28" spans="1:5" ht="15.95" customHeight="1">
      <c r="A28" s="447" t="s">
        <v>309</v>
      </c>
      <c r="B28" s="448"/>
      <c r="C28" s="448"/>
      <c r="D28" s="714"/>
      <c r="E28" s="718"/>
    </row>
    <row r="29" spans="1:5" ht="15.95" customHeight="1">
      <c r="A29" s="447" t="s">
        <v>312</v>
      </c>
      <c r="B29" s="448"/>
      <c r="C29" s="448"/>
      <c r="D29" s="714"/>
      <c r="E29" s="718"/>
    </row>
    <row r="30" spans="1:5" ht="15.95" customHeight="1">
      <c r="A30" s="447" t="s">
        <v>343</v>
      </c>
      <c r="B30" s="448"/>
      <c r="C30" s="448"/>
      <c r="D30" s="714"/>
      <c r="E30" s="718"/>
    </row>
    <row r="31" spans="1:5" ht="15.95" customHeight="1">
      <c r="A31" s="447" t="s">
        <v>346</v>
      </c>
      <c r="B31" s="448"/>
      <c r="C31" s="448"/>
      <c r="D31" s="714"/>
      <c r="E31" s="718"/>
    </row>
    <row r="32" spans="1:5" ht="15.95" customHeight="1">
      <c r="A32" s="447" t="s">
        <v>347</v>
      </c>
      <c r="B32" s="448"/>
      <c r="C32" s="448"/>
      <c r="D32" s="714"/>
      <c r="E32" s="718"/>
    </row>
    <row r="33" spans="1:5" ht="15.95" customHeight="1">
      <c r="A33" s="447" t="s">
        <v>508</v>
      </c>
      <c r="B33" s="448"/>
      <c r="C33" s="448"/>
      <c r="D33" s="714"/>
      <c r="E33" s="718"/>
    </row>
    <row r="34" spans="1:5" ht="15.95" customHeight="1">
      <c r="A34" s="447" t="s">
        <v>509</v>
      </c>
      <c r="B34" s="448"/>
      <c r="C34" s="448"/>
      <c r="D34" s="715"/>
      <c r="E34" s="718"/>
    </row>
    <row r="35" spans="1:5" ht="15.95" customHeight="1">
      <c r="A35" s="447" t="s">
        <v>510</v>
      </c>
      <c r="B35" s="448"/>
      <c r="C35" s="448"/>
      <c r="D35" s="715"/>
      <c r="E35" s="718"/>
    </row>
    <row r="36" spans="1:5" ht="15.95" customHeight="1">
      <c r="A36" s="447" t="s">
        <v>511</v>
      </c>
      <c r="B36" s="448"/>
      <c r="C36" s="448"/>
      <c r="D36" s="715"/>
      <c r="E36" s="718"/>
    </row>
    <row r="37" spans="1:5" ht="15.95" customHeight="1" thickBot="1">
      <c r="A37" s="449" t="s">
        <v>512</v>
      </c>
      <c r="B37" s="450"/>
      <c r="C37" s="450"/>
      <c r="D37" s="716"/>
      <c r="E37" s="720"/>
    </row>
    <row r="38" spans="1:5" ht="15.95" customHeight="1" thickBot="1">
      <c r="A38" s="881" t="s">
        <v>428</v>
      </c>
      <c r="B38" s="882"/>
      <c r="C38" s="451"/>
      <c r="D38" s="717">
        <f>SUM(D5:D37)</f>
        <v>700</v>
      </c>
      <c r="E38" s="721">
        <f>SUM(E5:E37)</f>
        <v>700</v>
      </c>
    </row>
  </sheetData>
  <sheetProtection selectLockedCells="1" selectUnlockedCells="1"/>
  <mergeCells count="3">
    <mergeCell ref="A1:D1"/>
    <mergeCell ref="A38:B38"/>
    <mergeCell ref="A3:E3"/>
  </mergeCells>
  <conditionalFormatting sqref="D38:E38">
    <cfRule type="cellIs" dxfId="0" priority="1" stopIfTrue="1" operator="equal">
      <formula>0</formula>
    </cfRule>
  </conditionalFormatting>
  <printOptions horizontalCentered="1"/>
  <pageMargins left="0.78749999999999998" right="0.78749999999999998" top="1.0604166666666666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6.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31"/>
  <sheetViews>
    <sheetView topLeftCell="A16" zoomScale="115" zoomScaleNormal="115" zoomScaleSheetLayoutView="100" workbookViewId="0">
      <selection activeCell="D3" sqref="D3"/>
    </sheetView>
  </sheetViews>
  <sheetFormatPr defaultRowHeight="12.75"/>
  <cols>
    <col min="1" max="1" width="6.83203125" style="73" customWidth="1"/>
    <col min="2" max="2" width="48.6640625" style="74" customWidth="1"/>
    <col min="3" max="4" width="14.1640625" style="73" customWidth="1"/>
    <col min="5" max="5" width="47.6640625" style="73" customWidth="1"/>
    <col min="6" max="7" width="14" style="73" customWidth="1"/>
    <col min="8" max="8" width="4.83203125" style="73" customWidth="1"/>
    <col min="9" max="16384" width="9.33203125" style="73"/>
  </cols>
  <sheetData>
    <row r="1" spans="1:8" ht="39.75" customHeight="1">
      <c r="B1" s="814" t="s">
        <v>261</v>
      </c>
      <c r="C1" s="814"/>
      <c r="D1" s="814"/>
      <c r="E1" s="814"/>
      <c r="F1" s="814"/>
      <c r="G1" s="452"/>
      <c r="H1" s="815" t="s">
        <v>558</v>
      </c>
    </row>
    <row r="2" spans="1:8" ht="14.25" thickBot="1">
      <c r="F2" s="823" t="s">
        <v>262</v>
      </c>
      <c r="G2" s="823"/>
      <c r="H2" s="815"/>
    </row>
    <row r="3" spans="1:8" ht="18" customHeight="1" thickBot="1">
      <c r="A3" s="816" t="s">
        <v>18</v>
      </c>
      <c r="B3" s="818" t="s">
        <v>263</v>
      </c>
      <c r="C3" s="818"/>
      <c r="D3" s="510"/>
      <c r="E3" s="819" t="s">
        <v>264</v>
      </c>
      <c r="F3" s="820"/>
      <c r="G3" s="513"/>
      <c r="H3" s="815"/>
    </row>
    <row r="4" spans="1:8" s="79" customFormat="1" ht="35.25" customHeight="1" thickBot="1">
      <c r="A4" s="817"/>
      <c r="B4" s="553" t="s">
        <v>265</v>
      </c>
      <c r="C4" s="513" t="s">
        <v>518</v>
      </c>
      <c r="D4" s="512" t="s">
        <v>521</v>
      </c>
      <c r="E4" s="553" t="s">
        <v>265</v>
      </c>
      <c r="F4" s="513" t="s">
        <v>518</v>
      </c>
      <c r="G4" s="513" t="s">
        <v>521</v>
      </c>
      <c r="H4" s="815"/>
    </row>
    <row r="5" spans="1:8" s="83" customFormat="1" ht="12" customHeight="1" thickBot="1">
      <c r="A5" s="80">
        <v>1</v>
      </c>
      <c r="B5" s="171">
        <v>2</v>
      </c>
      <c r="C5" s="172" t="s">
        <v>22</v>
      </c>
      <c r="D5" s="511" t="s">
        <v>232</v>
      </c>
      <c r="E5" s="171" t="s">
        <v>76</v>
      </c>
      <c r="F5" s="173" t="s">
        <v>98</v>
      </c>
      <c r="G5" s="506" t="s">
        <v>243</v>
      </c>
      <c r="H5" s="815"/>
    </row>
    <row r="6" spans="1:8" ht="12.95" customHeight="1">
      <c r="A6" s="84" t="s">
        <v>20</v>
      </c>
      <c r="B6" s="85" t="s">
        <v>266</v>
      </c>
      <c r="C6" s="86">
        <f>SUM('1.1.sz.mell.'!C7:C12)</f>
        <v>82260</v>
      </c>
      <c r="D6" s="86">
        <f>SUM('1.1.sz.mell.'!D7:D12)</f>
        <v>75329</v>
      </c>
      <c r="E6" s="85" t="s">
        <v>267</v>
      </c>
      <c r="F6" s="500">
        <f>SUM('1.1.sz.mell.'!C92)</f>
        <v>26092</v>
      </c>
      <c r="G6" s="505">
        <f>SUM('1.1.sz.mell.'!D92)</f>
        <v>27066</v>
      </c>
      <c r="H6" s="815"/>
    </row>
    <row r="7" spans="1:8" ht="12.95" customHeight="1">
      <c r="A7" s="87" t="s">
        <v>21</v>
      </c>
      <c r="B7" s="88" t="s">
        <v>268</v>
      </c>
      <c r="C7" s="89"/>
      <c r="D7" s="491"/>
      <c r="E7" s="88" t="s">
        <v>186</v>
      </c>
      <c r="F7" s="500">
        <f>SUM('1.1.sz.mell.'!C93)</f>
        <v>6947</v>
      </c>
      <c r="G7" s="504">
        <f>SUM('1.1.sz.mell.'!D93)</f>
        <v>5942</v>
      </c>
      <c r="H7" s="815"/>
    </row>
    <row r="8" spans="1:8" ht="12.95" customHeight="1">
      <c r="A8" s="87" t="s">
        <v>22</v>
      </c>
      <c r="B8" s="88" t="s">
        <v>269</v>
      </c>
      <c r="C8" s="89"/>
      <c r="D8" s="491"/>
      <c r="E8" s="88" t="s">
        <v>270</v>
      </c>
      <c r="F8" s="500">
        <f>SUM('1.1.sz.mell.'!C94)</f>
        <v>43792</v>
      </c>
      <c r="G8" s="504">
        <f>SUM('1.1.sz.mell.'!D94)</f>
        <v>51421</v>
      </c>
      <c r="H8" s="815"/>
    </row>
    <row r="9" spans="1:8" ht="12.95" customHeight="1">
      <c r="A9" s="87" t="s">
        <v>232</v>
      </c>
      <c r="B9" s="88" t="s">
        <v>271</v>
      </c>
      <c r="C9" s="89">
        <f>SUM('1.1.sz.mell.'!C28+'1.1.sz.mell.'!C31+'1.1.sz.mell.'!C32+'1.1.sz.mell.'!C33)</f>
        <v>37505</v>
      </c>
      <c r="D9" s="89">
        <f>SUM('1.1.sz.mell.'!D28+'1.1.sz.mell.'!D31+'1.1.sz.mell.'!D32+'1.1.sz.mell.'!D33)</f>
        <v>37508</v>
      </c>
      <c r="E9" s="88" t="s">
        <v>188</v>
      </c>
      <c r="F9" s="500">
        <f>SUM('1.1.sz.mell.'!C95)</f>
        <v>6698</v>
      </c>
      <c r="G9" s="504">
        <f>SUM('1.1.sz.mell.'!D95)</f>
        <v>7532</v>
      </c>
      <c r="H9" s="815"/>
    </row>
    <row r="10" spans="1:8" ht="12.95" customHeight="1">
      <c r="A10" s="87" t="s">
        <v>76</v>
      </c>
      <c r="B10" s="91" t="s">
        <v>272</v>
      </c>
      <c r="C10" s="89">
        <f>SUM('1.1.sz.mell.'!C14:C18)</f>
        <v>16945</v>
      </c>
      <c r="D10" s="89">
        <f>SUM('1.1.sz.mell.'!D14:D18)</f>
        <v>20500</v>
      </c>
      <c r="E10" s="88" t="s">
        <v>190</v>
      </c>
      <c r="F10" s="500">
        <f>SUM('1.1.sz.mell.'!C96)</f>
        <v>39133</v>
      </c>
      <c r="G10" s="504">
        <f>SUM('1.1.sz.mell.'!D96)</f>
        <v>46096</v>
      </c>
      <c r="H10" s="815"/>
    </row>
    <row r="11" spans="1:8" ht="12.95" customHeight="1">
      <c r="A11" s="87" t="s">
        <v>98</v>
      </c>
      <c r="B11" s="88" t="s">
        <v>273</v>
      </c>
      <c r="C11" s="92"/>
      <c r="D11" s="492"/>
      <c r="E11" s="88" t="s">
        <v>274</v>
      </c>
      <c r="F11" s="92">
        <f>SUM('1.1.sz.mell.'!C121)</f>
        <v>14284</v>
      </c>
      <c r="G11" s="504">
        <f>SUM('1.1.sz.mell.'!D121)</f>
        <v>6300</v>
      </c>
      <c r="H11" s="815"/>
    </row>
    <row r="12" spans="1:8" ht="12.95" customHeight="1">
      <c r="A12" s="87" t="s">
        <v>243</v>
      </c>
      <c r="B12" s="88" t="s">
        <v>97</v>
      </c>
      <c r="C12" s="89">
        <f>SUM('1.1.sz.mell.'!C35:C44)</f>
        <v>11818</v>
      </c>
      <c r="D12" s="89">
        <f>SUM('1.1.sz.mell.'!D35:D44)+'1.1.sz.mell.'!D51</f>
        <v>13699</v>
      </c>
      <c r="E12" s="93"/>
      <c r="F12" s="92"/>
      <c r="G12" s="504"/>
      <c r="H12" s="815"/>
    </row>
    <row r="13" spans="1:8" ht="12.95" customHeight="1">
      <c r="A13" s="87" t="s">
        <v>120</v>
      </c>
      <c r="B13" s="93"/>
      <c r="C13" s="89"/>
      <c r="D13" s="491"/>
      <c r="E13" s="93"/>
      <c r="F13" s="92"/>
      <c r="G13" s="504"/>
      <c r="H13" s="815"/>
    </row>
    <row r="14" spans="1:8" ht="12.95" customHeight="1">
      <c r="A14" s="87" t="s">
        <v>130</v>
      </c>
      <c r="B14" s="94"/>
      <c r="C14" s="92"/>
      <c r="D14" s="492"/>
      <c r="E14" s="93"/>
      <c r="F14" s="92"/>
      <c r="G14" s="504"/>
      <c r="H14" s="815"/>
    </row>
    <row r="15" spans="1:8" ht="12.95" customHeight="1">
      <c r="A15" s="87" t="s">
        <v>255</v>
      </c>
      <c r="B15" s="93"/>
      <c r="C15" s="89"/>
      <c r="D15" s="491"/>
      <c r="E15" s="93"/>
      <c r="F15" s="92"/>
      <c r="G15" s="504"/>
      <c r="H15" s="815"/>
    </row>
    <row r="16" spans="1:8" ht="12.95" customHeight="1">
      <c r="A16" s="87" t="s">
        <v>275</v>
      </c>
      <c r="B16" s="93"/>
      <c r="C16" s="89"/>
      <c r="D16" s="491"/>
      <c r="E16" s="93"/>
      <c r="F16" s="92"/>
      <c r="G16" s="504"/>
      <c r="H16" s="815"/>
    </row>
    <row r="17" spans="1:8" ht="12.95" customHeight="1" thickBot="1">
      <c r="A17" s="87" t="s">
        <v>276</v>
      </c>
      <c r="B17" s="95"/>
      <c r="C17" s="96"/>
      <c r="D17" s="493"/>
      <c r="E17" s="93"/>
      <c r="F17" s="501"/>
      <c r="G17" s="507"/>
      <c r="H17" s="815"/>
    </row>
    <row r="18" spans="1:8" ht="15.95" customHeight="1" thickBot="1">
      <c r="A18" s="98" t="s">
        <v>277</v>
      </c>
      <c r="B18" s="99" t="s">
        <v>278</v>
      </c>
      <c r="C18" s="100">
        <f>+C6+C7+C9+C10+C12+C13+C14+C15+C16+C17</f>
        <v>148528</v>
      </c>
      <c r="D18" s="100">
        <f>+D6+D7+D9+D10+D12+D13+D14+D15+D16+D17</f>
        <v>147036</v>
      </c>
      <c r="E18" s="99" t="s">
        <v>279</v>
      </c>
      <c r="F18" s="502">
        <f>SUM(F6:F17)</f>
        <v>136946</v>
      </c>
      <c r="G18" s="508">
        <f>SUM(G6:G17)</f>
        <v>144357</v>
      </c>
      <c r="H18" s="815"/>
    </row>
    <row r="19" spans="1:8" ht="12.95" customHeight="1">
      <c r="A19" s="101" t="s">
        <v>280</v>
      </c>
      <c r="B19" s="102" t="s">
        <v>281</v>
      </c>
      <c r="C19" s="103"/>
      <c r="D19" s="494"/>
      <c r="E19" s="88" t="s">
        <v>282</v>
      </c>
      <c r="F19" s="503"/>
      <c r="G19" s="505"/>
      <c r="H19" s="815"/>
    </row>
    <row r="20" spans="1:8" ht="12.95" customHeight="1">
      <c r="A20" s="87" t="s">
        <v>283</v>
      </c>
      <c r="B20" s="88" t="s">
        <v>284</v>
      </c>
      <c r="C20" s="89"/>
      <c r="D20" s="491"/>
      <c r="E20" s="88" t="s">
        <v>285</v>
      </c>
      <c r="F20" s="92"/>
      <c r="G20" s="504"/>
      <c r="H20" s="815"/>
    </row>
    <row r="21" spans="1:8" ht="12.95" customHeight="1">
      <c r="A21" s="87" t="s">
        <v>286</v>
      </c>
      <c r="B21" s="88" t="s">
        <v>287</v>
      </c>
      <c r="C21" s="89"/>
      <c r="D21" s="491"/>
      <c r="E21" s="88" t="s">
        <v>288</v>
      </c>
      <c r="F21" s="92"/>
      <c r="G21" s="504"/>
      <c r="H21" s="815"/>
    </row>
    <row r="22" spans="1:8" ht="12.95" customHeight="1">
      <c r="A22" s="87" t="s">
        <v>289</v>
      </c>
      <c r="B22" s="88" t="s">
        <v>290</v>
      </c>
      <c r="C22" s="89"/>
      <c r="D22" s="491"/>
      <c r="E22" s="88" t="s">
        <v>291</v>
      </c>
      <c r="F22" s="92"/>
      <c r="G22" s="504"/>
      <c r="H22" s="815"/>
    </row>
    <row r="23" spans="1:8" ht="12.95" customHeight="1">
      <c r="A23" s="87" t="s">
        <v>292</v>
      </c>
      <c r="B23" s="88" t="s">
        <v>293</v>
      </c>
      <c r="C23" s="89"/>
      <c r="D23" s="495"/>
      <c r="E23" s="102" t="s">
        <v>294</v>
      </c>
      <c r="F23" s="92"/>
      <c r="G23" s="504"/>
      <c r="H23" s="815"/>
    </row>
    <row r="24" spans="1:8" ht="12.95" customHeight="1">
      <c r="A24" s="87" t="s">
        <v>295</v>
      </c>
      <c r="B24" s="88" t="s">
        <v>296</v>
      </c>
      <c r="C24" s="105">
        <f>+C25+C26</f>
        <v>0</v>
      </c>
      <c r="D24" s="496"/>
      <c r="E24" s="88" t="s">
        <v>297</v>
      </c>
      <c r="F24" s="92"/>
      <c r="G24" s="504"/>
      <c r="H24" s="815"/>
    </row>
    <row r="25" spans="1:8" ht="12.95" customHeight="1">
      <c r="A25" s="101" t="s">
        <v>298</v>
      </c>
      <c r="B25" s="102" t="s">
        <v>299</v>
      </c>
      <c r="C25" s="106"/>
      <c r="D25" s="495"/>
      <c r="E25" s="85" t="s">
        <v>300</v>
      </c>
      <c r="F25" s="503"/>
      <c r="G25" s="504"/>
      <c r="H25" s="815"/>
    </row>
    <row r="26" spans="1:8" ht="12.95" customHeight="1" thickBot="1">
      <c r="A26" s="87" t="s">
        <v>301</v>
      </c>
      <c r="B26" s="760" t="s">
        <v>302</v>
      </c>
      <c r="C26" s="96"/>
      <c r="D26" s="491"/>
      <c r="E26" s="95" t="s">
        <v>246</v>
      </c>
      <c r="F26" s="501">
        <f>SUM('1.1.sz.mell.'!C134)</f>
        <v>2512</v>
      </c>
      <c r="G26" s="501">
        <f>SUM('1.1.sz.mell.'!D134)</f>
        <v>2512</v>
      </c>
      <c r="H26" s="815"/>
    </row>
    <row r="27" spans="1:8" ht="24.75" customHeight="1" thickBot="1">
      <c r="A27" s="529" t="s">
        <v>303</v>
      </c>
      <c r="B27" s="761" t="s">
        <v>304</v>
      </c>
      <c r="C27" s="508">
        <f>+C19+C24</f>
        <v>0</v>
      </c>
      <c r="D27" s="762">
        <f>SUM(D20)</f>
        <v>0</v>
      </c>
      <c r="E27" s="761" t="s">
        <v>305</v>
      </c>
      <c r="F27" s="508">
        <f>SUM(F19:F26)</f>
        <v>2512</v>
      </c>
      <c r="G27" s="508">
        <f>SUM(G19:G26)</f>
        <v>2512</v>
      </c>
      <c r="H27" s="815"/>
    </row>
    <row r="28" spans="1:8" ht="13.5" thickBot="1">
      <c r="A28" s="529" t="s">
        <v>306</v>
      </c>
      <c r="B28" s="763" t="s">
        <v>307</v>
      </c>
      <c r="C28" s="540">
        <f>+C18+C27</f>
        <v>148528</v>
      </c>
      <c r="D28" s="497">
        <f>+D18+D27</f>
        <v>147036</v>
      </c>
      <c r="E28" s="763" t="s">
        <v>308</v>
      </c>
      <c r="F28" s="759">
        <f>+F18+F27</f>
        <v>139458</v>
      </c>
      <c r="G28" s="509">
        <f>+G18+G27</f>
        <v>146869</v>
      </c>
      <c r="H28" s="815"/>
    </row>
    <row r="29" spans="1:8" ht="13.5" thickBot="1">
      <c r="A29" s="529" t="s">
        <v>309</v>
      </c>
      <c r="B29" s="763" t="s">
        <v>310</v>
      </c>
      <c r="C29" s="108" t="str">
        <f>IF(C18-F18&lt;0,F18-C18,"-")</f>
        <v>-</v>
      </c>
      <c r="D29" s="498"/>
      <c r="E29" s="763" t="s">
        <v>311</v>
      </c>
      <c r="F29" s="497">
        <v>9070</v>
      </c>
      <c r="G29" s="509">
        <v>10335</v>
      </c>
      <c r="H29" s="815"/>
    </row>
    <row r="30" spans="1:8" ht="13.5" thickBot="1">
      <c r="A30" s="529" t="s">
        <v>312</v>
      </c>
      <c r="B30" s="763" t="s">
        <v>313</v>
      </c>
      <c r="C30" s="108" t="str">
        <f>IF(C18+C19-F28&lt;0,F28-(C18+C19),"-")</f>
        <v>-</v>
      </c>
      <c r="D30" s="498"/>
      <c r="E30" s="763" t="s">
        <v>314</v>
      </c>
      <c r="F30" s="497">
        <f>IF(C18+C19-F28&gt;0,C18+C19-F28,"-")</f>
        <v>9070</v>
      </c>
      <c r="G30" s="509">
        <f>IF(D18+D19-G28&gt;0,D18+D19-G28,"-")</f>
        <v>167</v>
      </c>
      <c r="H30" s="815"/>
    </row>
    <row r="31" spans="1:8" ht="18.75">
      <c r="B31" s="821"/>
      <c r="C31" s="822"/>
      <c r="D31" s="822"/>
      <c r="E31" s="821"/>
    </row>
  </sheetData>
  <sheetProtection selectLockedCells="1" selectUnlockedCells="1"/>
  <mergeCells count="7">
    <mergeCell ref="B1:F1"/>
    <mergeCell ref="H1:H30"/>
    <mergeCell ref="A3:A4"/>
    <mergeCell ref="B3:C3"/>
    <mergeCell ref="E3:F3"/>
    <mergeCell ref="B31:E31"/>
    <mergeCell ref="F2:G2"/>
  </mergeCells>
  <printOptions horizontalCentered="1"/>
  <pageMargins left="0.3298611111111111" right="0.47986111111111113" top="0.90555555555555545" bottom="0.5" header="0.6694444444444444" footer="0.51180555555555551"/>
  <pageSetup paperSize="9" scale="90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33"/>
  <sheetViews>
    <sheetView topLeftCell="A13" zoomScaleSheetLayoutView="115" workbookViewId="0">
      <selection activeCell="E2" sqref="E2"/>
    </sheetView>
  </sheetViews>
  <sheetFormatPr defaultRowHeight="12.75"/>
  <cols>
    <col min="1" max="1" width="6.83203125" style="73" customWidth="1"/>
    <col min="2" max="2" width="49.5" style="74" customWidth="1"/>
    <col min="3" max="3" width="14.33203125" style="73" customWidth="1"/>
    <col min="4" max="4" width="13.5" style="73" customWidth="1"/>
    <col min="5" max="5" width="49.83203125" style="73" customWidth="1"/>
    <col min="6" max="6" width="14" style="73" customWidth="1"/>
    <col min="7" max="7" width="16.33203125" style="73" customWidth="1"/>
    <col min="8" max="8" width="4.83203125" style="73" customWidth="1"/>
    <col min="9" max="16384" width="9.33203125" style="73"/>
  </cols>
  <sheetData>
    <row r="1" spans="1:8" ht="31.5" customHeight="1">
      <c r="B1" s="814" t="s">
        <v>315</v>
      </c>
      <c r="C1" s="814"/>
      <c r="D1" s="814"/>
      <c r="E1" s="814"/>
      <c r="F1" s="814"/>
      <c r="G1" s="452"/>
      <c r="H1" s="815" t="s">
        <v>559</v>
      </c>
    </row>
    <row r="2" spans="1:8" ht="14.25" thickBot="1">
      <c r="F2" s="499" t="s">
        <v>262</v>
      </c>
      <c r="G2" s="499"/>
      <c r="H2" s="815"/>
    </row>
    <row r="3" spans="1:8" ht="13.5" customHeight="1" thickBot="1">
      <c r="A3" s="816" t="s">
        <v>18</v>
      </c>
      <c r="B3" s="817" t="s">
        <v>263</v>
      </c>
      <c r="C3" s="824"/>
      <c r="D3" s="824"/>
      <c r="E3" s="825" t="s">
        <v>264</v>
      </c>
      <c r="F3" s="826"/>
      <c r="G3" s="827"/>
      <c r="H3" s="815"/>
    </row>
    <row r="4" spans="1:8" s="79" customFormat="1" ht="24.75" thickBot="1">
      <c r="A4" s="816"/>
      <c r="B4" s="76" t="s">
        <v>265</v>
      </c>
      <c r="C4" s="77" t="s">
        <v>518</v>
      </c>
      <c r="D4" s="539" t="s">
        <v>521</v>
      </c>
      <c r="E4" s="527" t="s">
        <v>265</v>
      </c>
      <c r="F4" s="513" t="s">
        <v>518</v>
      </c>
      <c r="G4" s="513" t="s">
        <v>521</v>
      </c>
      <c r="H4" s="815"/>
    </row>
    <row r="5" spans="1:8" s="79" customFormat="1" ht="13.5" thickBot="1">
      <c r="A5" s="80">
        <v>1</v>
      </c>
      <c r="B5" s="81" t="s">
        <v>21</v>
      </c>
      <c r="C5" s="348" t="s">
        <v>22</v>
      </c>
      <c r="D5" s="506" t="s">
        <v>232</v>
      </c>
      <c r="E5" s="489" t="s">
        <v>76</v>
      </c>
      <c r="F5" s="173" t="s">
        <v>98</v>
      </c>
      <c r="G5" s="528" t="s">
        <v>243</v>
      </c>
      <c r="H5" s="815"/>
    </row>
    <row r="6" spans="1:8" ht="12.95" customHeight="1">
      <c r="A6" s="84" t="s">
        <v>20</v>
      </c>
      <c r="B6" s="85" t="s">
        <v>316</v>
      </c>
      <c r="C6" s="524">
        <f>SUM('1.1.sz.mell.'!C21:C25)</f>
        <v>0</v>
      </c>
      <c r="D6" s="505">
        <f>('1.1.sz.mell.'!D20)</f>
        <v>19994</v>
      </c>
      <c r="E6" s="538" t="s">
        <v>211</v>
      </c>
      <c r="F6" s="500">
        <f>SUM('1.1.sz.mell.'!C108)</f>
        <v>28470</v>
      </c>
      <c r="G6" s="504">
        <f>SUM('1.1.sz.mell.'!D108)</f>
        <v>31800</v>
      </c>
      <c r="H6" s="815"/>
    </row>
    <row r="7" spans="1:8">
      <c r="A7" s="87" t="s">
        <v>21</v>
      </c>
      <c r="B7" s="88" t="s">
        <v>317</v>
      </c>
      <c r="C7" s="112"/>
      <c r="D7" s="515"/>
      <c r="E7" s="537" t="s">
        <v>318</v>
      </c>
      <c r="F7" s="92"/>
      <c r="G7" s="504"/>
      <c r="H7" s="815"/>
    </row>
    <row r="8" spans="1:8" ht="12.95" customHeight="1">
      <c r="A8" s="87" t="s">
        <v>22</v>
      </c>
      <c r="B8" s="88" t="s">
        <v>319</v>
      </c>
      <c r="C8" s="112"/>
      <c r="D8" s="504">
        <f>('1.1.sz.mell.'!D45)</f>
        <v>2425</v>
      </c>
      <c r="E8" s="537" t="s">
        <v>213</v>
      </c>
      <c r="F8" s="92">
        <f>SUM('1.1.sz.mell.'!C110)</f>
        <v>17200</v>
      </c>
      <c r="G8" s="504">
        <f>SUM('1.1.sz.mell.'!D110)</f>
        <v>37294</v>
      </c>
      <c r="H8" s="815"/>
    </row>
    <row r="9" spans="1:8" ht="12.95" customHeight="1">
      <c r="A9" s="87" t="s">
        <v>232</v>
      </c>
      <c r="B9" s="88" t="s">
        <v>320</v>
      </c>
      <c r="C9" s="112"/>
      <c r="D9" s="504">
        <f>('1.1.sz.mell.'!D56)</f>
        <v>3477</v>
      </c>
      <c r="E9" s="537" t="s">
        <v>321</v>
      </c>
      <c r="F9" s="92"/>
      <c r="G9" s="504"/>
      <c r="H9" s="815"/>
    </row>
    <row r="10" spans="1:8" ht="12.75" customHeight="1">
      <c r="A10" s="87" t="s">
        <v>76</v>
      </c>
      <c r="B10" s="88" t="s">
        <v>322</v>
      </c>
      <c r="C10" s="535"/>
      <c r="D10" s="515"/>
      <c r="E10" s="537" t="s">
        <v>215</v>
      </c>
      <c r="F10" s="504">
        <f>SUM('1.1.sz.mell.'!C56)</f>
        <v>0</v>
      </c>
      <c r="G10" s="504"/>
      <c r="H10" s="815"/>
    </row>
    <row r="11" spans="1:8" ht="12.95" customHeight="1">
      <c r="A11" s="87" t="s">
        <v>98</v>
      </c>
      <c r="B11" s="514" t="s">
        <v>323</v>
      </c>
      <c r="C11" s="536"/>
      <c r="D11" s="504"/>
      <c r="E11" s="518"/>
      <c r="F11" s="92"/>
      <c r="G11" s="504"/>
      <c r="H11" s="815"/>
    </row>
    <row r="12" spans="1:8" ht="12.95" customHeight="1">
      <c r="A12" s="87" t="s">
        <v>243</v>
      </c>
      <c r="B12" s="93"/>
      <c r="C12" s="524"/>
      <c r="D12" s="504"/>
      <c r="E12" s="518"/>
      <c r="F12" s="92"/>
      <c r="G12" s="504"/>
      <c r="H12" s="815"/>
    </row>
    <row r="13" spans="1:8" ht="12.95" customHeight="1">
      <c r="A13" s="87" t="s">
        <v>120</v>
      </c>
      <c r="B13" s="93"/>
      <c r="C13" s="535"/>
      <c r="D13" s="504"/>
      <c r="E13" s="518"/>
      <c r="F13" s="92"/>
      <c r="G13" s="504"/>
      <c r="H13" s="815"/>
    </row>
    <row r="14" spans="1:8" ht="12.95" customHeight="1">
      <c r="A14" s="87" t="s">
        <v>130</v>
      </c>
      <c r="B14" s="516"/>
      <c r="C14" s="515"/>
      <c r="D14" s="504"/>
      <c r="E14" s="518"/>
      <c r="F14" s="92"/>
      <c r="G14" s="504"/>
      <c r="H14" s="815"/>
    </row>
    <row r="15" spans="1:8">
      <c r="A15" s="87" t="s">
        <v>255</v>
      </c>
      <c r="B15" s="516"/>
      <c r="C15" s="515"/>
      <c r="D15" s="504"/>
      <c r="E15" s="518"/>
      <c r="F15" s="112"/>
      <c r="G15" s="515"/>
      <c r="H15" s="815"/>
    </row>
    <row r="16" spans="1:8" ht="12.95" customHeight="1" thickBot="1">
      <c r="A16" s="101" t="s">
        <v>275</v>
      </c>
      <c r="B16" s="517"/>
      <c r="C16" s="522"/>
      <c r="D16" s="507"/>
      <c r="E16" s="519" t="s">
        <v>274</v>
      </c>
      <c r="F16" s="113"/>
      <c r="G16" s="522"/>
      <c r="H16" s="815"/>
    </row>
    <row r="17" spans="1:8" ht="15.95" customHeight="1" thickBot="1">
      <c r="A17" s="98" t="s">
        <v>276</v>
      </c>
      <c r="B17" s="520" t="s">
        <v>324</v>
      </c>
      <c r="C17" s="523">
        <f>+C6+C8+C9+C11+C12+C13+C14+C15+C16</f>
        <v>0</v>
      </c>
      <c r="D17" s="508">
        <f>+D6+D8+D9+D11+D12+D13+D14+D15+D16</f>
        <v>25896</v>
      </c>
      <c r="E17" s="521" t="s">
        <v>325</v>
      </c>
      <c r="F17" s="502">
        <f>+F6+F8+F10+F11+F12+F13+F14+F15+F16</f>
        <v>45670</v>
      </c>
      <c r="G17" s="508">
        <f>+G6+G8+G10+G11+G12+G13+G14+G15+G16</f>
        <v>69094</v>
      </c>
      <c r="H17" s="815"/>
    </row>
    <row r="18" spans="1:8" ht="12.95" customHeight="1">
      <c r="A18" s="84" t="s">
        <v>277</v>
      </c>
      <c r="B18" s="764" t="s">
        <v>326</v>
      </c>
      <c r="C18" s="765">
        <f>+C19+C20+C21+C22+C23</f>
        <v>36600</v>
      </c>
      <c r="D18" s="765">
        <f>+D19+D20+D21+D22+D23</f>
        <v>43031</v>
      </c>
      <c r="E18" s="88" t="s">
        <v>282</v>
      </c>
      <c r="F18" s="524"/>
      <c r="G18" s="525"/>
      <c r="H18" s="815"/>
    </row>
    <row r="19" spans="1:8" ht="12.95" customHeight="1">
      <c r="A19" s="87" t="s">
        <v>280</v>
      </c>
      <c r="B19" s="114" t="s">
        <v>327</v>
      </c>
      <c r="C19" s="89">
        <f>SUM('1.1.sz.mell.'!C71)</f>
        <v>36600</v>
      </c>
      <c r="D19" s="89">
        <f>SUM('1.1.sz.mell.'!D71)</f>
        <v>43031</v>
      </c>
      <c r="E19" s="88" t="s">
        <v>328</v>
      </c>
      <c r="F19" s="112"/>
      <c r="G19" s="515"/>
      <c r="H19" s="815"/>
    </row>
    <row r="20" spans="1:8" ht="12.95" customHeight="1">
      <c r="A20" s="84" t="s">
        <v>283</v>
      </c>
      <c r="B20" s="114" t="s">
        <v>329</v>
      </c>
      <c r="C20" s="89"/>
      <c r="D20" s="491"/>
      <c r="E20" s="88" t="s">
        <v>288</v>
      </c>
      <c r="F20" s="112"/>
      <c r="G20" s="515"/>
      <c r="H20" s="815"/>
    </row>
    <row r="21" spans="1:8" ht="12.95" customHeight="1">
      <c r="A21" s="87" t="s">
        <v>286</v>
      </c>
      <c r="B21" s="114" t="s">
        <v>330</v>
      </c>
      <c r="C21" s="89"/>
      <c r="D21" s="491"/>
      <c r="E21" s="88" t="s">
        <v>291</v>
      </c>
      <c r="F21" s="112"/>
      <c r="G21" s="515"/>
      <c r="H21" s="815"/>
    </row>
    <row r="22" spans="1:8" ht="12.95" customHeight="1">
      <c r="A22" s="84" t="s">
        <v>289</v>
      </c>
      <c r="B22" s="114" t="s">
        <v>331</v>
      </c>
      <c r="C22" s="89"/>
      <c r="D22" s="495"/>
      <c r="E22" s="102" t="s">
        <v>294</v>
      </c>
      <c r="F22" s="112"/>
      <c r="G22" s="515"/>
      <c r="H22" s="815"/>
    </row>
    <row r="23" spans="1:8" ht="12.95" customHeight="1">
      <c r="A23" s="87" t="s">
        <v>292</v>
      </c>
      <c r="B23" s="115" t="s">
        <v>332</v>
      </c>
      <c r="C23" s="89"/>
      <c r="D23" s="491"/>
      <c r="E23" s="88" t="s">
        <v>333</v>
      </c>
      <c r="F23" s="112"/>
      <c r="G23" s="515"/>
      <c r="H23" s="815"/>
    </row>
    <row r="24" spans="1:8" ht="12.95" customHeight="1">
      <c r="A24" s="84" t="s">
        <v>295</v>
      </c>
      <c r="B24" s="766" t="s">
        <v>334</v>
      </c>
      <c r="C24" s="105">
        <f>+C25+C26+C27+C28+C29</f>
        <v>0</v>
      </c>
      <c r="D24" s="541"/>
      <c r="E24" s="85" t="s">
        <v>300</v>
      </c>
      <c r="F24" s="112"/>
      <c r="G24" s="515"/>
      <c r="H24" s="815"/>
    </row>
    <row r="25" spans="1:8" ht="12.95" customHeight="1">
      <c r="A25" s="87" t="s">
        <v>298</v>
      </c>
      <c r="B25" s="115" t="s">
        <v>335</v>
      </c>
      <c r="C25" s="89"/>
      <c r="D25" s="490"/>
      <c r="E25" s="85" t="s">
        <v>336</v>
      </c>
      <c r="F25" s="112"/>
      <c r="G25" s="515"/>
      <c r="H25" s="815"/>
    </row>
    <row r="26" spans="1:8" ht="12.95" customHeight="1">
      <c r="A26" s="84" t="s">
        <v>301</v>
      </c>
      <c r="B26" s="115" t="s">
        <v>337</v>
      </c>
      <c r="C26" s="89"/>
      <c r="D26" s="490"/>
      <c r="E26" s="116"/>
      <c r="F26" s="112"/>
      <c r="G26" s="515"/>
      <c r="H26" s="815"/>
    </row>
    <row r="27" spans="1:8" ht="12.95" customHeight="1">
      <c r="A27" s="87" t="s">
        <v>303</v>
      </c>
      <c r="B27" s="114" t="s">
        <v>338</v>
      </c>
      <c r="C27" s="89"/>
      <c r="D27" s="490"/>
      <c r="E27" s="116"/>
      <c r="F27" s="112"/>
      <c r="G27" s="515"/>
      <c r="H27" s="815"/>
    </row>
    <row r="28" spans="1:8" ht="12.95" customHeight="1">
      <c r="A28" s="84" t="s">
        <v>306</v>
      </c>
      <c r="B28" s="117" t="s">
        <v>339</v>
      </c>
      <c r="C28" s="89"/>
      <c r="D28" s="491"/>
      <c r="E28" s="93"/>
      <c r="F28" s="112"/>
      <c r="G28" s="515"/>
      <c r="H28" s="815"/>
    </row>
    <row r="29" spans="1:8" ht="12.95" customHeight="1" thickBot="1">
      <c r="A29" s="87" t="s">
        <v>309</v>
      </c>
      <c r="B29" s="118" t="s">
        <v>340</v>
      </c>
      <c r="C29" s="96"/>
      <c r="D29" s="495"/>
      <c r="E29" s="116"/>
      <c r="F29" s="112"/>
      <c r="G29" s="522"/>
      <c r="H29" s="815"/>
    </row>
    <row r="30" spans="1:8" ht="21.75" customHeight="1" thickBot="1">
      <c r="A30" s="98" t="s">
        <v>312</v>
      </c>
      <c r="B30" s="767" t="s">
        <v>341</v>
      </c>
      <c r="C30" s="508">
        <f>+C18+C24</f>
        <v>36600</v>
      </c>
      <c r="D30" s="508">
        <f>+D18+D24</f>
        <v>43031</v>
      </c>
      <c r="E30" s="521" t="s">
        <v>342</v>
      </c>
      <c r="F30" s="530">
        <f>SUM(F18:F29)</f>
        <v>0</v>
      </c>
      <c r="G30" s="531"/>
      <c r="H30" s="815"/>
    </row>
    <row r="31" spans="1:8" ht="13.5" thickBot="1">
      <c r="A31" s="529" t="s">
        <v>343</v>
      </c>
      <c r="B31" s="763" t="s">
        <v>344</v>
      </c>
      <c r="C31" s="540">
        <f>+C17+C30</f>
        <v>36600</v>
      </c>
      <c r="D31" s="540">
        <f>+D17+D30</f>
        <v>68927</v>
      </c>
      <c r="E31" s="768" t="s">
        <v>345</v>
      </c>
      <c r="F31" s="509">
        <f>+F17+F30</f>
        <v>45670</v>
      </c>
      <c r="G31" s="534">
        <f>+G17+G30</f>
        <v>69094</v>
      </c>
      <c r="H31" s="815"/>
    </row>
    <row r="32" spans="1:8" ht="13.5" thickBot="1">
      <c r="A32" s="529" t="s">
        <v>346</v>
      </c>
      <c r="B32" s="763" t="s">
        <v>310</v>
      </c>
      <c r="C32" s="107">
        <v>9070</v>
      </c>
      <c r="D32" s="497">
        <v>10335</v>
      </c>
      <c r="E32" s="763" t="s">
        <v>311</v>
      </c>
      <c r="F32" s="532" t="str">
        <f>IF(C17-F17&gt;0,C17-F17,"-")</f>
        <v>-</v>
      </c>
      <c r="G32" s="533"/>
      <c r="H32" s="815"/>
    </row>
    <row r="33" spans="1:8" ht="13.5" thickBot="1">
      <c r="A33" s="529" t="s">
        <v>347</v>
      </c>
      <c r="B33" s="763" t="s">
        <v>313</v>
      </c>
      <c r="C33" s="107">
        <f>IF(C17+C18-F31&lt;0,F31-(C17+C18),"-")</f>
        <v>9070</v>
      </c>
      <c r="D33" s="497">
        <f>IF(D17+D18-G31&lt;0,G31-(D17+D18),"-")</f>
        <v>167</v>
      </c>
      <c r="E33" s="763" t="s">
        <v>314</v>
      </c>
      <c r="F33" s="498" t="str">
        <f>IF(C17+C18-F31&gt;0,C17+C18-F31,"-")</f>
        <v>-</v>
      </c>
      <c r="G33" s="526"/>
      <c r="H33" s="815"/>
    </row>
  </sheetData>
  <sheetProtection selectLockedCells="1" selectUnlockedCells="1"/>
  <mergeCells count="5">
    <mergeCell ref="B1:F1"/>
    <mergeCell ref="H1:H33"/>
    <mergeCell ref="A3:A4"/>
    <mergeCell ref="B3:D3"/>
    <mergeCell ref="E3:G3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15"/>
  <sheetViews>
    <sheetView workbookViewId="0">
      <selection activeCell="C36" sqref="C36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19" t="s">
        <v>0</v>
      </c>
      <c r="E1" s="120" t="s">
        <v>348</v>
      </c>
    </row>
    <row r="3" spans="1:5">
      <c r="A3" s="1"/>
      <c r="B3" s="121"/>
      <c r="C3" s="1"/>
      <c r="D3" s="122"/>
      <c r="E3" s="121"/>
    </row>
    <row r="4" spans="1:5" ht="15.75">
      <c r="A4" s="2" t="s">
        <v>1</v>
      </c>
      <c r="B4" s="123"/>
      <c r="C4" s="3"/>
      <c r="D4" s="122"/>
      <c r="E4" s="121"/>
    </row>
    <row r="5" spans="1:5">
      <c r="A5" s="1"/>
      <c r="B5" s="121"/>
      <c r="C5" s="1"/>
      <c r="D5" s="122"/>
      <c r="E5" s="121"/>
    </row>
    <row r="6" spans="1:5">
      <c r="A6" s="1" t="s">
        <v>2</v>
      </c>
      <c r="B6" s="121">
        <f>+'1.1.sz.mell.'!C61</f>
        <v>148528</v>
      </c>
      <c r="C6" s="1" t="s">
        <v>3</v>
      </c>
      <c r="D6" s="122">
        <f>+'2.1.sz.mell  '!C18+'2.2.sz.mell  '!C17</f>
        <v>148528</v>
      </c>
      <c r="E6" s="121">
        <f t="shared" ref="E6:E15" si="0">+B6-D6</f>
        <v>0</v>
      </c>
    </row>
    <row r="7" spans="1:5">
      <c r="A7" s="1" t="s">
        <v>4</v>
      </c>
      <c r="B7" s="121">
        <f>+'1.1.sz.mell.'!C84</f>
        <v>36600</v>
      </c>
      <c r="C7" s="1" t="s">
        <v>5</v>
      </c>
      <c r="D7" s="122">
        <f>+'2.1.sz.mell  '!C27+'2.2.sz.mell  '!C30</f>
        <v>36600</v>
      </c>
      <c r="E7" s="121">
        <f t="shared" si="0"/>
        <v>0</v>
      </c>
    </row>
    <row r="8" spans="1:5">
      <c r="A8" s="1" t="s">
        <v>6</v>
      </c>
      <c r="B8" s="121">
        <f>+'1.1.sz.mell.'!C85</f>
        <v>185128</v>
      </c>
      <c r="C8" s="1" t="s">
        <v>7</v>
      </c>
      <c r="D8" s="122">
        <f>+'2.1.sz.mell  '!C28+'2.2.sz.mell  '!C31</f>
        <v>185128</v>
      </c>
      <c r="E8" s="121">
        <f t="shared" si="0"/>
        <v>0</v>
      </c>
    </row>
    <row r="9" spans="1:5">
      <c r="A9" s="1"/>
      <c r="B9" s="121"/>
      <c r="C9" s="1"/>
      <c r="D9" s="122"/>
      <c r="E9" s="121"/>
    </row>
    <row r="10" spans="1:5">
      <c r="A10" s="1"/>
      <c r="B10" s="121"/>
      <c r="C10" s="1"/>
      <c r="D10" s="122"/>
      <c r="E10" s="121"/>
    </row>
    <row r="11" spans="1:5" ht="15.75">
      <c r="A11" s="2" t="s">
        <v>8</v>
      </c>
      <c r="B11" s="123"/>
      <c r="C11" s="3"/>
      <c r="D11" s="122"/>
      <c r="E11" s="121"/>
    </row>
    <row r="12" spans="1:5">
      <c r="A12" s="1"/>
      <c r="B12" s="121"/>
      <c r="C12" s="1"/>
      <c r="D12" s="122"/>
      <c r="E12" s="121"/>
    </row>
    <row r="13" spans="1:5">
      <c r="A13" s="1" t="s">
        <v>9</v>
      </c>
      <c r="B13" s="121">
        <f>+'1.1.sz.mell.'!C124</f>
        <v>182616</v>
      </c>
      <c r="C13" s="1" t="s">
        <v>349</v>
      </c>
      <c r="D13" s="122">
        <f>SUM('2.1.sz.mell  '!F18+'2.2.sz.mell  '!F17)</f>
        <v>182616</v>
      </c>
      <c r="E13" s="121">
        <f t="shared" si="0"/>
        <v>0</v>
      </c>
    </row>
    <row r="14" spans="1:5">
      <c r="A14" s="1" t="s">
        <v>11</v>
      </c>
      <c r="B14" s="121">
        <f>+'1.1.sz.mell.'!C144</f>
        <v>2512</v>
      </c>
      <c r="C14" s="1" t="s">
        <v>12</v>
      </c>
      <c r="D14" s="122">
        <f>+'2.1.sz.mell  '!F27+'2.2.sz.mell  '!F30</f>
        <v>2512</v>
      </c>
      <c r="E14" s="121">
        <f t="shared" si="0"/>
        <v>0</v>
      </c>
    </row>
    <row r="15" spans="1:5">
      <c r="A15" s="1" t="s">
        <v>13</v>
      </c>
      <c r="B15" s="121">
        <f>+'1.1.sz.mell.'!C145</f>
        <v>185128</v>
      </c>
      <c r="C15" s="1" t="s">
        <v>14</v>
      </c>
      <c r="D15" s="122">
        <f>+'2.1.sz.mell  '!F28+'2.2.sz.mell  '!F31</f>
        <v>185128</v>
      </c>
      <c r="E15" s="121">
        <f t="shared" si="0"/>
        <v>0</v>
      </c>
    </row>
  </sheetData>
  <sheetProtection selectLockedCells="1" selectUnlockedCells="1"/>
  <conditionalFormatting sqref="E3:E15">
    <cfRule type="cellIs" dxfId="1" priority="1" stopIfTrue="1" operator="notEqual">
      <formula>0</formula>
    </cfRule>
  </conditionalFormatting>
  <pageMargins left="0.79027777777777775" right="0.57013888888888886" top="0.87986111111111109" bottom="0.65972222222222221" header="0.51180555555555551" footer="0.51180555555555551"/>
  <pageSetup paperSize="9" scale="9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11"/>
  <sheetViews>
    <sheetView view="pageLayout" topLeftCell="A7" zoomScaleNormal="120" workbookViewId="0">
      <selection sqref="A1:F1"/>
    </sheetView>
  </sheetViews>
  <sheetFormatPr defaultRowHeight="15"/>
  <cols>
    <col min="1" max="1" width="5.6640625" style="124" customWidth="1"/>
    <col min="2" max="2" width="35.6640625" style="124" customWidth="1"/>
    <col min="3" max="6" width="14" style="124" customWidth="1"/>
    <col min="7" max="16384" width="9.33203125" style="124"/>
  </cols>
  <sheetData>
    <row r="1" spans="1:7" ht="33" customHeight="1">
      <c r="A1" s="828" t="s">
        <v>522</v>
      </c>
      <c r="B1" s="828"/>
      <c r="C1" s="828"/>
      <c r="D1" s="828"/>
      <c r="E1" s="828"/>
      <c r="F1" s="828"/>
    </row>
    <row r="2" spans="1:7" ht="15.95" customHeight="1" thickBot="1">
      <c r="A2" s="125"/>
      <c r="B2" s="125"/>
      <c r="C2" s="829"/>
      <c r="D2" s="829"/>
      <c r="E2" s="830" t="s">
        <v>350</v>
      </c>
      <c r="F2" s="830"/>
      <c r="G2" s="126"/>
    </row>
    <row r="3" spans="1:7" ht="63" customHeight="1" thickBot="1">
      <c r="A3" s="831" t="s">
        <v>351</v>
      </c>
      <c r="B3" s="833" t="s">
        <v>352</v>
      </c>
      <c r="C3" s="834" t="s">
        <v>353</v>
      </c>
      <c r="D3" s="835"/>
      <c r="E3" s="836"/>
      <c r="F3" s="837" t="s">
        <v>354</v>
      </c>
    </row>
    <row r="4" spans="1:7" ht="15.75" thickBot="1">
      <c r="A4" s="832"/>
      <c r="B4" s="833"/>
      <c r="C4" s="771" t="s">
        <v>355</v>
      </c>
      <c r="D4" s="770" t="s">
        <v>356</v>
      </c>
      <c r="E4" s="769" t="s">
        <v>357</v>
      </c>
      <c r="F4" s="838"/>
    </row>
    <row r="5" spans="1:7" ht="15.75" thickBot="1">
      <c r="A5" s="772" t="s">
        <v>20</v>
      </c>
      <c r="B5" s="773" t="s">
        <v>21</v>
      </c>
      <c r="C5" s="774" t="s">
        <v>22</v>
      </c>
      <c r="D5" s="775" t="s">
        <v>232</v>
      </c>
      <c r="E5" s="775" t="s">
        <v>76</v>
      </c>
      <c r="F5" s="776" t="s">
        <v>98</v>
      </c>
    </row>
    <row r="6" spans="1:7">
      <c r="A6" s="127" t="s">
        <v>20</v>
      </c>
      <c r="B6" s="128"/>
      <c r="C6" s="129"/>
      <c r="D6" s="129"/>
      <c r="E6" s="129"/>
      <c r="F6" s="130">
        <f>SUM(C6:E6)</f>
        <v>0</v>
      </c>
    </row>
    <row r="7" spans="1:7">
      <c r="A7" s="131" t="s">
        <v>21</v>
      </c>
      <c r="B7" s="132"/>
      <c r="C7" s="133"/>
      <c r="D7" s="133"/>
      <c r="E7" s="133"/>
      <c r="F7" s="134">
        <f>SUM(C7:E7)</f>
        <v>0</v>
      </c>
    </row>
    <row r="8" spans="1:7">
      <c r="A8" s="131" t="s">
        <v>22</v>
      </c>
      <c r="B8" s="132"/>
      <c r="C8" s="133"/>
      <c r="D8" s="133"/>
      <c r="E8" s="133"/>
      <c r="F8" s="134">
        <f>SUM(C8:E8)</f>
        <v>0</v>
      </c>
    </row>
    <row r="9" spans="1:7">
      <c r="A9" s="131" t="s">
        <v>232</v>
      </c>
      <c r="B9" s="132"/>
      <c r="C9" s="133"/>
      <c r="D9" s="133"/>
      <c r="E9" s="133"/>
      <c r="F9" s="134">
        <f>SUM(C9:E9)</f>
        <v>0</v>
      </c>
    </row>
    <row r="10" spans="1:7">
      <c r="A10" s="135" t="s">
        <v>76</v>
      </c>
      <c r="B10" s="136"/>
      <c r="C10" s="137"/>
      <c r="D10" s="137"/>
      <c r="E10" s="137"/>
      <c r="F10" s="134">
        <f>SUM(C10:E10)</f>
        <v>0</v>
      </c>
    </row>
    <row r="11" spans="1:7" s="142" customFormat="1" ht="14.25">
      <c r="A11" s="138" t="s">
        <v>98</v>
      </c>
      <c r="B11" s="139" t="s">
        <v>358</v>
      </c>
      <c r="C11" s="140">
        <f>SUM(C6:C10)</f>
        <v>0</v>
      </c>
      <c r="D11" s="140">
        <f>SUM(D6:D10)</f>
        <v>0</v>
      </c>
      <c r="E11" s="140">
        <f>SUM(E6:E10)</f>
        <v>0</v>
      </c>
      <c r="F11" s="141">
        <f>SUM(F6:F10)</f>
        <v>0</v>
      </c>
    </row>
  </sheetData>
  <sheetProtection selectLockedCells="1" selectUnlockedCells="1"/>
  <mergeCells count="7"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3. melléklet a 16/2016. (XII.10.)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12"/>
  <sheetViews>
    <sheetView view="pageLayout" topLeftCell="A4" zoomScaleNormal="120" workbookViewId="0">
      <selection sqref="A1:D1"/>
    </sheetView>
  </sheetViews>
  <sheetFormatPr defaultRowHeight="15"/>
  <cols>
    <col min="1" max="1" width="5.6640625" style="124" customWidth="1"/>
    <col min="2" max="2" width="61.1640625" style="124" customWidth="1"/>
    <col min="3" max="3" width="17.6640625" style="124" customWidth="1"/>
    <col min="4" max="4" width="14.1640625" style="124" customWidth="1"/>
    <col min="5" max="16384" width="9.33203125" style="124"/>
  </cols>
  <sheetData>
    <row r="1" spans="1:4" ht="33" customHeight="1">
      <c r="A1" s="828" t="s">
        <v>523</v>
      </c>
      <c r="B1" s="828"/>
      <c r="C1" s="828"/>
      <c r="D1" s="828"/>
    </row>
    <row r="2" spans="1:4" ht="15.95" customHeight="1" thickBot="1">
      <c r="A2" s="125"/>
      <c r="B2" s="125"/>
      <c r="C2" s="843" t="s">
        <v>350</v>
      </c>
      <c r="D2" s="843"/>
    </row>
    <row r="3" spans="1:4" ht="36.75" customHeight="1" thickBot="1">
      <c r="A3" s="143" t="s">
        <v>351</v>
      </c>
      <c r="B3" s="144" t="s">
        <v>359</v>
      </c>
      <c r="C3" s="542" t="s">
        <v>518</v>
      </c>
      <c r="D3" s="513" t="s">
        <v>521</v>
      </c>
    </row>
    <row r="4" spans="1:4" ht="15.75" thickBot="1">
      <c r="A4" s="145" t="s">
        <v>20</v>
      </c>
      <c r="B4" s="146" t="s">
        <v>21</v>
      </c>
      <c r="C4" s="543" t="s">
        <v>22</v>
      </c>
      <c r="D4" s="546" t="s">
        <v>232</v>
      </c>
    </row>
    <row r="5" spans="1:4">
      <c r="A5" s="147" t="s">
        <v>20</v>
      </c>
      <c r="B5" s="148" t="s">
        <v>360</v>
      </c>
      <c r="C5" s="548">
        <f>SUM('1.1.sz.mell.'!C28)</f>
        <v>4000</v>
      </c>
      <c r="D5" s="549">
        <f>SUM('1.1.sz.mell.'!D28)</f>
        <v>4000</v>
      </c>
    </row>
    <row r="6" spans="1:4" ht="24.75">
      <c r="A6" s="149" t="s">
        <v>21</v>
      </c>
      <c r="B6" s="150" t="s">
        <v>361</v>
      </c>
      <c r="C6" s="544"/>
      <c r="D6" s="550"/>
    </row>
    <row r="7" spans="1:4">
      <c r="A7" s="149" t="s">
        <v>22</v>
      </c>
      <c r="B7" s="151" t="s">
        <v>362</v>
      </c>
      <c r="C7" s="544"/>
      <c r="D7" s="550"/>
    </row>
    <row r="8" spans="1:4" ht="24.75">
      <c r="A8" s="149" t="s">
        <v>232</v>
      </c>
      <c r="B8" s="151" t="s">
        <v>363</v>
      </c>
      <c r="C8" s="544"/>
      <c r="D8" s="550"/>
    </row>
    <row r="9" spans="1:4">
      <c r="A9" s="152" t="s">
        <v>76</v>
      </c>
      <c r="B9" s="151" t="s">
        <v>364</v>
      </c>
      <c r="C9" s="545">
        <f>SUM('1.1.sz.mell.'!C33)</f>
        <v>505</v>
      </c>
      <c r="D9" s="551">
        <f>SUM('1.1.sz.mell.'!D33)</f>
        <v>508</v>
      </c>
    </row>
    <row r="10" spans="1:4" ht="15.75" thickBot="1">
      <c r="A10" s="149" t="s">
        <v>98</v>
      </c>
      <c r="B10" s="153" t="s">
        <v>365</v>
      </c>
      <c r="C10" s="545"/>
      <c r="D10" s="552"/>
    </row>
    <row r="11" spans="1:4" ht="15.75" thickBot="1">
      <c r="A11" s="839" t="s">
        <v>366</v>
      </c>
      <c r="B11" s="840"/>
      <c r="C11" s="547">
        <f>SUM(C5:C10)</f>
        <v>4505</v>
      </c>
      <c r="D11" s="547">
        <f>SUM(D5:D10)</f>
        <v>4508</v>
      </c>
    </row>
    <row r="12" spans="1:4" ht="23.25" customHeight="1">
      <c r="A12" s="841" t="s">
        <v>367</v>
      </c>
      <c r="B12" s="841"/>
      <c r="C12" s="842"/>
    </row>
  </sheetData>
  <sheetProtection selectLockedCells="1" selectUnlockedCells="1"/>
  <mergeCells count="4">
    <mergeCell ref="A11:B11"/>
    <mergeCell ref="A12:C12"/>
    <mergeCell ref="C2:D2"/>
    <mergeCell ref="A1:D1"/>
  </mergeCells>
  <printOptions horizontalCentered="1"/>
  <pageMargins left="0.78749999999999998" right="0.25729166666666664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4. melléklet a 16./2016. (XII.10.)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8"/>
  <sheetViews>
    <sheetView view="pageLayout" zoomScaleNormal="120" workbookViewId="0">
      <selection activeCell="C6" sqref="C6"/>
    </sheetView>
  </sheetViews>
  <sheetFormatPr defaultRowHeight="15"/>
  <cols>
    <col min="1" max="1" width="5.6640625" style="124" customWidth="1"/>
    <col min="2" max="2" width="66.83203125" style="124" customWidth="1"/>
    <col min="3" max="3" width="27" style="124" customWidth="1"/>
    <col min="4" max="16384" width="9.33203125" style="124"/>
  </cols>
  <sheetData>
    <row r="1" spans="1:4" ht="33" customHeight="1">
      <c r="A1" s="828" t="s">
        <v>524</v>
      </c>
      <c r="B1" s="828"/>
      <c r="C1" s="828"/>
    </row>
    <row r="2" spans="1:4" ht="15.95" customHeight="1">
      <c r="A2" s="125"/>
      <c r="B2" s="125"/>
      <c r="C2" s="154" t="s">
        <v>350</v>
      </c>
      <c r="D2" s="126"/>
    </row>
    <row r="3" spans="1:4" ht="26.25" customHeight="1">
      <c r="A3" s="143" t="s">
        <v>351</v>
      </c>
      <c r="B3" s="144" t="s">
        <v>368</v>
      </c>
      <c r="C3" s="155" t="s">
        <v>369</v>
      </c>
    </row>
    <row r="4" spans="1:4">
      <c r="A4" s="156">
        <v>1</v>
      </c>
      <c r="B4" s="157">
        <v>2</v>
      </c>
      <c r="C4" s="158">
        <v>3</v>
      </c>
    </row>
    <row r="5" spans="1:4">
      <c r="A5" s="147" t="s">
        <v>20</v>
      </c>
      <c r="B5" s="159"/>
      <c r="C5" s="160"/>
    </row>
    <row r="6" spans="1:4">
      <c r="A6" s="149" t="s">
        <v>21</v>
      </c>
      <c r="B6" s="161"/>
      <c r="C6" s="162"/>
    </row>
    <row r="7" spans="1:4">
      <c r="A7" s="152" t="s">
        <v>22</v>
      </c>
      <c r="B7" s="163"/>
      <c r="C7" s="164"/>
    </row>
    <row r="8" spans="1:4" s="142" customFormat="1" ht="17.25" customHeight="1">
      <c r="A8" s="145" t="s">
        <v>232</v>
      </c>
      <c r="B8" s="165" t="s">
        <v>370</v>
      </c>
      <c r="C8" s="166">
        <f>SUM(C5:C7)</f>
        <v>0</v>
      </c>
    </row>
  </sheetData>
  <sheetProtection selectLockedCells="1" selectUnlockedCells="1"/>
  <mergeCells count="1">
    <mergeCell ref="A1:C1"/>
  </mergeCells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5. melléklet a 16/2016. (XII.10.)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23"/>
  <sheetViews>
    <sheetView view="pageLayout" workbookViewId="0">
      <selection activeCell="F2" sqref="F2"/>
    </sheetView>
  </sheetViews>
  <sheetFormatPr defaultRowHeight="12.75"/>
  <cols>
    <col min="1" max="1" width="34.33203125" style="167" customWidth="1"/>
    <col min="2" max="2" width="15.6640625" style="168" customWidth="1"/>
    <col min="3" max="3" width="16.33203125" style="168" customWidth="1"/>
    <col min="4" max="4" width="18" style="168" customWidth="1"/>
    <col min="5" max="6" width="16.6640625" style="168" customWidth="1"/>
    <col min="7" max="7" width="18.83203125" style="168" customWidth="1"/>
    <col min="8" max="9" width="12.83203125" style="168" customWidth="1"/>
    <col min="10" max="10" width="13.83203125" style="168" customWidth="1"/>
    <col min="11" max="16384" width="9.33203125" style="168"/>
  </cols>
  <sheetData>
    <row r="1" spans="1:7" ht="24.75" customHeight="1">
      <c r="A1" s="844" t="s">
        <v>525</v>
      </c>
      <c r="B1" s="844"/>
      <c r="C1" s="844"/>
      <c r="D1" s="844"/>
      <c r="E1" s="844"/>
      <c r="F1" s="844"/>
      <c r="G1" s="844"/>
    </row>
    <row r="2" spans="1:7" ht="23.25" customHeight="1">
      <c r="A2" s="74"/>
      <c r="B2" s="73"/>
      <c r="C2" s="73"/>
      <c r="D2" s="73"/>
      <c r="E2" s="73"/>
      <c r="F2" s="73"/>
      <c r="G2" s="169" t="s">
        <v>262</v>
      </c>
    </row>
    <row r="3" spans="1:7" s="170" customFormat="1" ht="48.75" customHeight="1">
      <c r="A3" s="76" t="s">
        <v>526</v>
      </c>
      <c r="B3" s="77" t="s">
        <v>372</v>
      </c>
      <c r="C3" s="77" t="s">
        <v>373</v>
      </c>
      <c r="D3" s="77" t="s">
        <v>527</v>
      </c>
      <c r="E3" s="77" t="s">
        <v>518</v>
      </c>
      <c r="F3" s="75" t="s">
        <v>519</v>
      </c>
      <c r="G3" s="78" t="s">
        <v>520</v>
      </c>
    </row>
    <row r="4" spans="1:7" s="73" customFormat="1" ht="15" customHeight="1">
      <c r="A4" s="171" t="s">
        <v>20</v>
      </c>
      <c r="B4" s="172" t="s">
        <v>21</v>
      </c>
      <c r="C4" s="172" t="s">
        <v>22</v>
      </c>
      <c r="D4" s="172" t="s">
        <v>232</v>
      </c>
      <c r="E4" s="172" t="s">
        <v>76</v>
      </c>
      <c r="F4" s="173" t="s">
        <v>98</v>
      </c>
      <c r="G4" s="174" t="s">
        <v>243</v>
      </c>
    </row>
    <row r="5" spans="1:7" ht="15.95" customHeight="1">
      <c r="A5" s="175" t="s">
        <v>528</v>
      </c>
      <c r="B5" s="176">
        <v>2000</v>
      </c>
      <c r="C5" s="177" t="s">
        <v>529</v>
      </c>
      <c r="D5" s="176"/>
      <c r="E5" s="176">
        <v>2000</v>
      </c>
      <c r="F5" s="176">
        <v>3838</v>
      </c>
      <c r="G5" s="178">
        <f t="shared" ref="G5:G22" si="0">B5-D5-E5</f>
        <v>0</v>
      </c>
    </row>
    <row r="6" spans="1:7" ht="15.95" customHeight="1">
      <c r="A6" s="175" t="s">
        <v>530</v>
      </c>
      <c r="B6" s="176">
        <v>12000</v>
      </c>
      <c r="C6" s="177" t="s">
        <v>529</v>
      </c>
      <c r="D6" s="176"/>
      <c r="E6" s="176">
        <v>12000</v>
      </c>
      <c r="F6" s="176">
        <v>12000</v>
      </c>
      <c r="G6" s="178">
        <f t="shared" si="0"/>
        <v>0</v>
      </c>
    </row>
    <row r="7" spans="1:7" ht="15.95" customHeight="1">
      <c r="A7" s="175" t="s">
        <v>554</v>
      </c>
      <c r="B7" s="176">
        <v>1000</v>
      </c>
      <c r="C7" s="177" t="s">
        <v>529</v>
      </c>
      <c r="D7" s="176"/>
      <c r="E7" s="176">
        <v>1000</v>
      </c>
      <c r="F7" s="176">
        <v>1000</v>
      </c>
      <c r="G7" s="178">
        <f t="shared" si="0"/>
        <v>0</v>
      </c>
    </row>
    <row r="8" spans="1:7" ht="15.95" customHeight="1">
      <c r="A8" s="175" t="s">
        <v>531</v>
      </c>
      <c r="B8" s="176">
        <v>6000</v>
      </c>
      <c r="C8" s="177" t="s">
        <v>529</v>
      </c>
      <c r="D8" s="176"/>
      <c r="E8" s="176">
        <v>6000</v>
      </c>
      <c r="F8" s="176">
        <v>6000</v>
      </c>
      <c r="G8" s="179">
        <f t="shared" si="0"/>
        <v>0</v>
      </c>
    </row>
    <row r="9" spans="1:7" ht="15.95" customHeight="1">
      <c r="A9" s="180" t="s">
        <v>532</v>
      </c>
      <c r="B9" s="176">
        <v>127</v>
      </c>
      <c r="C9" s="177" t="s">
        <v>529</v>
      </c>
      <c r="D9" s="176"/>
      <c r="E9" s="176">
        <v>127</v>
      </c>
      <c r="F9" s="176">
        <v>127</v>
      </c>
      <c r="G9" s="179">
        <f t="shared" si="0"/>
        <v>0</v>
      </c>
    </row>
    <row r="10" spans="1:7" ht="15.95" customHeight="1">
      <c r="A10" s="180" t="s">
        <v>533</v>
      </c>
      <c r="B10" s="176">
        <v>1000</v>
      </c>
      <c r="C10" s="177" t="s">
        <v>529</v>
      </c>
      <c r="D10" s="176"/>
      <c r="E10" s="176">
        <v>1000</v>
      </c>
      <c r="F10" s="176">
        <v>1000</v>
      </c>
      <c r="G10" s="179">
        <f t="shared" si="0"/>
        <v>0</v>
      </c>
    </row>
    <row r="11" spans="1:7" ht="15.95" customHeight="1">
      <c r="A11" s="180" t="s">
        <v>534</v>
      </c>
      <c r="B11" s="176">
        <v>6000</v>
      </c>
      <c r="C11" s="177" t="s">
        <v>529</v>
      </c>
      <c r="D11" s="176"/>
      <c r="E11" s="176">
        <v>6000</v>
      </c>
      <c r="F11" s="176">
        <v>6000</v>
      </c>
      <c r="G11" s="179">
        <f t="shared" si="0"/>
        <v>0</v>
      </c>
    </row>
    <row r="12" spans="1:7" ht="15.95" customHeight="1">
      <c r="A12" s="175" t="s">
        <v>535</v>
      </c>
      <c r="B12" s="176">
        <v>343</v>
      </c>
      <c r="C12" s="177" t="s">
        <v>529</v>
      </c>
      <c r="D12" s="176"/>
      <c r="E12" s="176">
        <v>343</v>
      </c>
      <c r="F12" s="176">
        <v>1662</v>
      </c>
      <c r="G12" s="179">
        <f t="shared" si="0"/>
        <v>0</v>
      </c>
    </row>
    <row r="13" spans="1:7" ht="15.95" customHeight="1">
      <c r="A13" s="180" t="s">
        <v>536</v>
      </c>
      <c r="B13" s="176">
        <v>173</v>
      </c>
      <c r="C13" s="177" t="s">
        <v>529</v>
      </c>
      <c r="D13" s="176"/>
      <c r="E13" s="176"/>
      <c r="F13" s="181">
        <v>173</v>
      </c>
      <c r="G13" s="179"/>
    </row>
    <row r="14" spans="1:7" ht="15.95" customHeight="1">
      <c r="A14" s="180"/>
      <c r="B14" s="176"/>
      <c r="C14" s="177"/>
      <c r="D14" s="176"/>
      <c r="E14" s="176"/>
      <c r="F14" s="181"/>
      <c r="G14" s="179"/>
    </row>
    <row r="15" spans="1:7" ht="15.95" customHeight="1">
      <c r="A15" s="182"/>
      <c r="B15" s="176"/>
      <c r="C15" s="177"/>
      <c r="D15" s="176"/>
      <c r="E15" s="176"/>
      <c r="F15" s="181"/>
      <c r="G15" s="179">
        <f>B15-D15-E15</f>
        <v>0</v>
      </c>
    </row>
    <row r="16" spans="1:7" ht="15.95" customHeight="1">
      <c r="A16" s="182"/>
      <c r="B16" s="176"/>
      <c r="C16" s="177"/>
      <c r="D16" s="176"/>
      <c r="E16" s="176"/>
      <c r="F16" s="181"/>
      <c r="G16" s="179">
        <f t="shared" si="0"/>
        <v>0</v>
      </c>
    </row>
    <row r="17" spans="1:7" ht="15.95" customHeight="1">
      <c r="A17" s="182"/>
      <c r="B17" s="176"/>
      <c r="C17" s="177"/>
      <c r="D17" s="176"/>
      <c r="E17" s="176"/>
      <c r="F17" s="181"/>
      <c r="G17" s="179">
        <f t="shared" si="0"/>
        <v>0</v>
      </c>
    </row>
    <row r="18" spans="1:7" ht="15.95" customHeight="1">
      <c r="A18" s="182"/>
      <c r="B18" s="176"/>
      <c r="C18" s="177"/>
      <c r="D18" s="176"/>
      <c r="E18" s="176"/>
      <c r="F18" s="181"/>
      <c r="G18" s="179">
        <f t="shared" si="0"/>
        <v>0</v>
      </c>
    </row>
    <row r="19" spans="1:7" ht="15.95" customHeight="1">
      <c r="A19" s="182"/>
      <c r="B19" s="176"/>
      <c r="C19" s="177"/>
      <c r="D19" s="176"/>
      <c r="E19" s="176"/>
      <c r="F19" s="181"/>
      <c r="G19" s="179">
        <f t="shared" si="0"/>
        <v>0</v>
      </c>
    </row>
    <row r="20" spans="1:7" ht="15.95" customHeight="1">
      <c r="A20" s="182"/>
      <c r="B20" s="176"/>
      <c r="C20" s="177"/>
      <c r="D20" s="176"/>
      <c r="E20" s="176"/>
      <c r="F20" s="181"/>
      <c r="G20" s="179">
        <f t="shared" si="0"/>
        <v>0</v>
      </c>
    </row>
    <row r="21" spans="1:7" ht="15.95" customHeight="1">
      <c r="A21" s="182"/>
      <c r="B21" s="176"/>
      <c r="C21" s="177"/>
      <c r="D21" s="176"/>
      <c r="E21" s="176"/>
      <c r="F21" s="181"/>
      <c r="G21" s="179">
        <f t="shared" si="0"/>
        <v>0</v>
      </c>
    </row>
    <row r="22" spans="1:7" ht="15.95" customHeight="1">
      <c r="A22" s="183"/>
      <c r="B22" s="184"/>
      <c r="C22" s="185"/>
      <c r="D22" s="184"/>
      <c r="E22" s="184"/>
      <c r="F22" s="186"/>
      <c r="G22" s="187">
        <f t="shared" si="0"/>
        <v>0</v>
      </c>
    </row>
    <row r="23" spans="1:7" s="192" customFormat="1" ht="18" customHeight="1">
      <c r="A23" s="188" t="s">
        <v>374</v>
      </c>
      <c r="B23" s="189">
        <f>SUM(B5:B22)</f>
        <v>28643</v>
      </c>
      <c r="C23" s="190"/>
      <c r="D23" s="189">
        <f>SUM(D5:D22)</f>
        <v>0</v>
      </c>
      <c r="E23" s="189">
        <f>SUM(E5:E22)</f>
        <v>28470</v>
      </c>
      <c r="F23" s="189">
        <f>SUM(F5:F22)</f>
        <v>31800</v>
      </c>
      <c r="G23" s="191">
        <f>SUM(G5:G22)</f>
        <v>0</v>
      </c>
    </row>
  </sheetData>
  <sheetProtection selectLockedCells="1" selectUnlockedCells="1"/>
  <mergeCells count="1">
    <mergeCell ref="A1:G1"/>
  </mergeCells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>&amp;R&amp;"Times New Roman CE,Félkövér dőlt"&amp;11 6. melléklet a 16/2016. (XII.10.)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6</vt:i4>
      </vt:variant>
    </vt:vector>
  </HeadingPairs>
  <TitlesOfParts>
    <vt:vector size="29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8.1. sz. mell</vt:lpstr>
      <vt:lpstr>8.1.1. sz. mell </vt:lpstr>
      <vt:lpstr>8.1.2. sz. mell  </vt:lpstr>
      <vt:lpstr>8.2. sz. mell</vt:lpstr>
      <vt:lpstr>8.2.1. sz. mell</vt:lpstr>
      <vt:lpstr>9.sz.mell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Munka1</vt:lpstr>
      <vt:lpstr>'8.1. sz. mell'!Nyomtatási_cím</vt:lpstr>
      <vt:lpstr>'8.1.1. sz. mell '!Nyomtatási_cím</vt:lpstr>
      <vt:lpstr>'8.1.2. sz. mell  '!Nyomtatási_cím</vt:lpstr>
      <vt:lpstr>'8.2. sz. mell'!Nyomtatási_cím</vt:lpstr>
      <vt:lpstr>'8.2.1. sz. mell'!Nyomtatási_cím</vt:lpstr>
      <vt:lpstr>'1.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Kocsis Zsófia Rebeka</cp:lastModifiedBy>
  <cp:lastPrinted>2017-01-05T08:54:07Z</cp:lastPrinted>
  <dcterms:created xsi:type="dcterms:W3CDTF">2015-01-23T11:34:49Z</dcterms:created>
  <dcterms:modified xsi:type="dcterms:W3CDTF">2017-01-05T10:42:12Z</dcterms:modified>
</cp:coreProperties>
</file>