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10"/>
  </bookViews>
  <sheets>
    <sheet name="1.1.sz.mell." sheetId="1" r:id="rId1"/>
    <sheet name="2.1.sz.mell  " sheetId="2" r:id="rId2"/>
    <sheet name="2.2.sz.mell  " sheetId="3" r:id="rId3"/>
    <sheet name="3.sz.mell." sheetId="4" r:id="rId4"/>
    <sheet name="4sz.mell." sheetId="5" r:id="rId5"/>
    <sheet name="5.sz.mell." sheetId="6" r:id="rId6"/>
    <sheet name="6.sz.mell." sheetId="7" r:id="rId7"/>
    <sheet name="7.1. sz. mell" sheetId="8" r:id="rId8"/>
    <sheet name="7.2. sz. mell" sheetId="9" r:id="rId9"/>
    <sheet name="7.3. sz. mell" sheetId="10" r:id="rId10"/>
    <sheet name="7.4. sz. mell " sheetId="11" r:id="rId11"/>
    <sheet name="Munka1" sheetId="12" r:id="rId12"/>
    <sheet name="Munka2" sheetId="13" r:id="rId13"/>
  </sheets>
  <definedNames>
    <definedName name="_xlfn.IFERROR" hidden="1">#NAME?</definedName>
    <definedName name="_xlnm.Print_Titles" localSheetId="7">'7.1. sz. mell'!$1:$7</definedName>
    <definedName name="_xlnm.Print_Titles" localSheetId="8">'7.2. sz. mell'!$1:$8</definedName>
    <definedName name="_xlnm.Print_Titles" localSheetId="9">'7.3. sz. mell'!$1:$8</definedName>
    <definedName name="_xlnm.Print_Titles" localSheetId="10">'7.4. sz. mell '!$1:$8</definedName>
    <definedName name="_xlnm.Print_Area" localSheetId="0">'1.1.sz.mell.'!$A$1:$G$161</definedName>
    <definedName name="_xlnm.Print_Area" localSheetId="1">'2.1.sz.mell  '!$A$1:$H$32</definedName>
    <definedName name="_xlnm.Print_Area" localSheetId="2">'2.2.sz.mell  '!$A$1:$G$34</definedName>
  </definedNames>
  <calcPr fullCalcOnLoad="1"/>
</workbook>
</file>

<file path=xl/sharedStrings.xml><?xml version="1.0" encoding="utf-8"?>
<sst xmlns="http://schemas.openxmlformats.org/spreadsheetml/2006/main" count="1259" uniqueCount="532">
  <si>
    <t>Beruházási (felhalmozási) kiadások előirányzata beruházásonként</t>
  </si>
  <si>
    <t>Felújítási kiadások előirányzata felújításonként</t>
  </si>
  <si>
    <t>Vállalkozási maradvány igénybevétele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</si>
  <si>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</si>
  <si>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</si>
  <si>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</si>
  <si>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</si>
  <si>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</si>
  <si>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</si>
  <si>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</si>
  <si>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</si>
  <si>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</si>
  <si>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</si>
  <si>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</si>
  <si>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</si>
  <si>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</si>
  <si>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</si>
  <si>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</si>
  <si>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</si>
  <si>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</si>
  <si>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</si>
  <si>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</si>
  <si>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</si>
  <si>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</si>
  <si>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</si>
  <si>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</si>
  <si>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</si>
  <si>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</si>
  <si>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</si>
  <si>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</si>
  <si>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</si>
  <si>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</si>
  <si>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</si>
  <si>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</si>
  <si>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</si>
  <si>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</si>
  <si>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</si>
  <si>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Bevételek</t>
  </si>
  <si>
    <t>Kiadások</t>
  </si>
  <si>
    <t>Egyéb fejlesztési célú kiadások</t>
  </si>
  <si>
    <t>Megnevezés</t>
  </si>
  <si>
    <t>Személyi juttatások</t>
  </si>
  <si>
    <t>Beruházás  megnevezése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</si>
  <si>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</si>
  <si>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</si>
  <si>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</si>
  <si>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</si>
  <si>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</si>
  <si>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</si>
  <si>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</si>
  <si>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</si>
  <si>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</si>
  <si>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</si>
  <si>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</si>
  <si>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</si>
  <si>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</si>
  <si>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</si>
  <si>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</si>
  <si>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</si>
  <si>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</si>
  <si>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</si>
  <si>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</si>
  <si>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</si>
  <si>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</si>
  <si>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</si>
  <si>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</si>
  <si>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</si>
  <si>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</si>
  <si>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</si>
  <si>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</si>
  <si>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</si>
  <si>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</si>
  <si>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</si>
  <si>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</si>
  <si>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</si>
  <si>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</si>
  <si>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</si>
  <si>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</si>
  <si>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</si>
  <si>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</si>
  <si>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</si>
  <si>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</si>
  <si>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</si>
  <si>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</si>
  <si>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</si>
  <si>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</si>
  <si>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</si>
  <si>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</si>
  <si>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</si>
  <si>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</si>
  <si>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</si>
  <si>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</si>
  <si>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</si>
  <si>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</si>
  <si>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</si>
  <si>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</si>
  <si>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</si>
  <si>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</si>
  <si>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</si>
  <si>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</si>
  <si>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</si>
  <si>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</si>
  <si>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</si>
  <si>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</si>
  <si>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</si>
  <si>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</si>
  <si>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</si>
  <si>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</si>
  <si>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</si>
  <si>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</si>
  <si>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</si>
  <si>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</si>
  <si>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</si>
  <si>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</si>
  <si>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</si>
  <si>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</si>
  <si>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</si>
  <si>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</si>
  <si>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</si>
  <si>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</si>
  <si>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</si>
  <si>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</si>
  <si>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</si>
  <si>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</si>
  <si>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</si>
  <si>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</si>
  <si>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</si>
  <si>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</si>
  <si>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</si>
  <si>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</si>
  <si>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</si>
  <si>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</si>
  <si>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</si>
  <si>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</si>
  <si>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</si>
  <si>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</si>
  <si>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</si>
  <si>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</si>
  <si>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</si>
  <si>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</si>
  <si>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</si>
  <si>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</si>
  <si>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</si>
  <si>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</si>
  <si>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</si>
  <si>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</si>
  <si>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</si>
  <si>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</si>
  <si>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</si>
  <si>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</si>
  <si>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</si>
  <si>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</si>
  <si>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</si>
  <si>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</si>
  <si>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</si>
  <si>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</si>
  <si>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</si>
  <si>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</si>
  <si>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</si>
  <si>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</si>
  <si>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</si>
  <si>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</si>
  <si>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</si>
  <si>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</si>
  <si>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</si>
  <si>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</si>
  <si>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</si>
  <si>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</si>
  <si>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</si>
  <si>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</si>
  <si>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</si>
  <si>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</si>
  <si>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</si>
  <si>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</si>
  <si>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</si>
  <si>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</si>
  <si>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</si>
  <si>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</si>
  <si>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</si>
  <si>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</si>
  <si>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</si>
  <si>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</si>
  <si>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</si>
  <si>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</si>
  <si>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</si>
  <si>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</si>
  <si>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</si>
  <si>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</si>
  <si>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</si>
  <si>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</si>
  <si>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</si>
  <si>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</si>
  <si>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</si>
  <si>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</si>
  <si>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</si>
  <si>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</si>
  <si>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</si>
  <si>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</si>
  <si>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</si>
  <si>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</si>
  <si>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</si>
  <si>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</si>
  <si>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</si>
  <si>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</si>
  <si>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</si>
  <si>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</si>
  <si>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</si>
  <si>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</si>
  <si>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</si>
  <si>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</si>
  <si>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</si>
  <si>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</si>
  <si>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</si>
  <si>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</si>
  <si>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</si>
  <si>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</si>
  <si>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</si>
  <si>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</si>
  <si>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</si>
  <si>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</si>
  <si>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</si>
  <si>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</si>
  <si>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</si>
  <si>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</si>
  <si>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</si>
  <si>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</si>
  <si>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</si>
  <si>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</si>
  <si>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</si>
  <si>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</si>
  <si>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</si>
  <si>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</si>
  <si>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</si>
  <si>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</si>
  <si>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</si>
  <si>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</si>
  <si>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</si>
  <si>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</si>
  <si>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</si>
  <si>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</si>
  <si>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</si>
  <si>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</si>
  <si>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</si>
  <si>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</si>
  <si>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</si>
  <si>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</si>
  <si>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</si>
  <si>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</si>
  <si>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</si>
  <si>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</si>
  <si>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</si>
  <si>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</si>
  <si>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</si>
  <si>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</si>
  <si>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</si>
  <si>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</si>
  <si>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</si>
  <si>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</si>
  <si>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</si>
  <si>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</si>
  <si>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</si>
  <si>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</si>
  <si>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</si>
  <si>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</si>
  <si>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</si>
  <si>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</si>
  <si>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</si>
  <si>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</si>
  <si>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</si>
  <si>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</si>
  <si>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</si>
  <si>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</si>
  <si>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</si>
  <si>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</si>
  <si>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</si>
  <si>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</si>
  <si>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</si>
  <si>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</si>
  <si>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</si>
  <si>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</si>
  <si>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</si>
  <si>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</si>
  <si>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</si>
  <si>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</si>
  <si>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</si>
  <si>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</si>
  <si>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</si>
  <si>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</si>
  <si>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</si>
  <si>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</si>
  <si>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</si>
  <si>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</si>
  <si>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</si>
  <si>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</si>
  <si>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</si>
  <si>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</si>
  <si>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</si>
  <si>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</si>
  <si>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</si>
  <si>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</si>
  <si>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</si>
  <si>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</si>
  <si>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</si>
  <si>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</si>
  <si>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</si>
  <si>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</si>
  <si>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</si>
  <si>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</si>
  <si>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</si>
  <si>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</si>
  <si>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</si>
  <si>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</si>
  <si>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</si>
  <si>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</si>
  <si>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</si>
  <si>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</si>
  <si>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</si>
  <si>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</si>
  <si>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</si>
  <si>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</si>
  <si>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</si>
  <si>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</si>
  <si>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</si>
  <si>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</si>
  <si>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</si>
  <si>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</si>
  <si>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</si>
  <si>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</si>
  <si>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</si>
  <si>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</si>
  <si>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</si>
  <si>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</si>
  <si>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</si>
  <si>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</si>
  <si>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</si>
  <si>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</si>
  <si>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</si>
  <si>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</si>
  <si>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</si>
  <si>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</si>
  <si>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</si>
  <si>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</si>
  <si>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</si>
  <si>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</si>
  <si>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</si>
  <si>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</si>
  <si>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</si>
  <si>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</si>
  <si>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</si>
  <si>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</si>
  <si>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</si>
  <si>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</si>
  <si>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</si>
  <si>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</si>
  <si>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</si>
  <si>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</si>
  <si>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</si>
  <si>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</si>
  <si>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</si>
  <si>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</si>
  <si>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</si>
  <si>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</si>
  <si>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</si>
  <si>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</si>
  <si>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</si>
  <si>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</si>
  <si>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</si>
  <si>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</si>
  <si>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</si>
  <si>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</si>
  <si>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</si>
  <si>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</si>
  <si>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</si>
  <si>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</si>
  <si>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</si>
  <si>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</si>
  <si>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</si>
  <si>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</si>
  <si>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</si>
  <si>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</si>
  <si>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</si>
  <si>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</si>
  <si>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</si>
  <si>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</si>
  <si>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</si>
  <si>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</si>
  <si>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</si>
  <si>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</si>
  <si>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</si>
  <si>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</si>
  <si>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</si>
  <si>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</si>
  <si>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</si>
  <si>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</si>
  <si>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</si>
  <si>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</si>
  <si>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</si>
  <si>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Költségvetési szerv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</si>
  <si>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</si>
  <si>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</si>
  <si>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</si>
  <si>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</si>
  <si>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</si>
  <si>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</si>
  <si>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</si>
  <si>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</si>
  <si>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 xml:space="preserve">   Váltóbevételek</t>
  </si>
  <si>
    <t>Kiemelt előirányzat, előirányzat megnevezése</t>
  </si>
  <si>
    <t>Magánszemélyek kommunális adója</t>
  </si>
  <si>
    <t>Központi, irányítószervi támogatás</t>
  </si>
  <si>
    <t>Polgármesteri Hivatal-porszívó</t>
  </si>
  <si>
    <t>Polgármesteri Hivatal-egyéb tárgyi eszközök</t>
  </si>
  <si>
    <t>Idősek Klubja-létravásárlás, zászló csaptelep vásárlás</t>
  </si>
  <si>
    <t>Idősek Klubja- mosógép</t>
  </si>
  <si>
    <t>Idősek Klubja - kávéföző</t>
  </si>
  <si>
    <t>Idősek Klubja- Wifi jelfogó, telefon</t>
  </si>
  <si>
    <t xml:space="preserve">Alattyáni Óvoda- poharak, tálkák </t>
  </si>
  <si>
    <t xml:space="preserve">Alattyáni Óvoda- kisértékű tárgyi eszközök </t>
  </si>
  <si>
    <t xml:space="preserve">Alattyáni Óvoda-udvari játékok cseréje </t>
  </si>
  <si>
    <t>Alattyán Község Önkormányzata- kamera rendszer kiép.</t>
  </si>
  <si>
    <t xml:space="preserve">     -kisértékű eszközök beszerzése</t>
  </si>
  <si>
    <t xml:space="preserve">     - Települési terv készítése</t>
  </si>
  <si>
    <t xml:space="preserve">      - Csapadékvíz elvezető pályázathoz tervek elkészítése</t>
  </si>
  <si>
    <t xml:space="preserve">      - Kerékpár beszerzés Házi orvoshoz</t>
  </si>
  <si>
    <t xml:space="preserve">     - Eszközök vásárlása védőnőhöz</t>
  </si>
  <si>
    <t xml:space="preserve">    - eszközök vásárlása ASP pályázathoz</t>
  </si>
  <si>
    <t xml:space="preserve">    - klima kiépítése</t>
  </si>
  <si>
    <t xml:space="preserve">  -közfoglakoztatási programhoz eszközök</t>
  </si>
  <si>
    <t>Idősek Klubja Alattyán</t>
  </si>
  <si>
    <t>Alattyáni Óvoda</t>
  </si>
  <si>
    <t>Alattyáni Polgármesteri Hivatal</t>
  </si>
  <si>
    <t>Államháztartáson belüli megelőlegezések vissszfizetése</t>
  </si>
  <si>
    <t xml:space="preserve">                                    - irodai székek vásárlása</t>
  </si>
  <si>
    <t>Alattyáni Óvoda- router vásárlása</t>
  </si>
  <si>
    <t xml:space="preserve">  - Arulati kézikönyv készítése</t>
  </si>
  <si>
    <t xml:space="preserve">   -Piactér bővítése engedélyes terv készítése</t>
  </si>
  <si>
    <t xml:space="preserve">   -József Attila u. 15. szám alatti  ingatlan vásárlása</t>
  </si>
  <si>
    <t xml:space="preserve">   -Vécs Kft törzstőke emelés</t>
  </si>
  <si>
    <t>2-bő EU-s támogatás</t>
  </si>
  <si>
    <t>Felhalmozási bevételek</t>
  </si>
  <si>
    <t>Alattyán Község Önkormányzata -Sportöltöző felújítása</t>
  </si>
  <si>
    <t>2.1</t>
  </si>
  <si>
    <t>1.8</t>
  </si>
  <si>
    <t>Tulajdonosi bevételk</t>
  </si>
  <si>
    <t>Tulajdonosi bevétel</t>
  </si>
  <si>
    <t xml:space="preserve"> forintban</t>
  </si>
  <si>
    <t>forintban</t>
  </si>
  <si>
    <t>Módosított előirányzat</t>
  </si>
  <si>
    <t>Ebből</t>
  </si>
  <si>
    <t>Kötelező feladat</t>
  </si>
  <si>
    <t>Önként vállalt feladat</t>
  </si>
  <si>
    <t>Államigazgatási feladat</t>
  </si>
  <si>
    <t>forintban !</t>
  </si>
  <si>
    <t xml:space="preserve"> forintban !</t>
  </si>
  <si>
    <t>Polgármesteri Hivatal összesen:</t>
  </si>
  <si>
    <t>Idősek Klubja összesen:</t>
  </si>
  <si>
    <t>Alattyáni Óvoda összesen:</t>
  </si>
  <si>
    <t>Mindösszesen:</t>
  </si>
  <si>
    <t>2017.évi eredeti előirányzat</t>
  </si>
  <si>
    <t>forintban!</t>
  </si>
  <si>
    <t>Alattyán Község Önkormányzat összesen:</t>
  </si>
  <si>
    <t>Alattyáni Óvoda- ingatlan, utcai kerítés felújítása</t>
  </si>
  <si>
    <t>Polgármesteri Hivatal - egyéb tárgyi eszközök felújítása</t>
  </si>
  <si>
    <t>Alattyán Község Önkormányzat - Közutak felújítása</t>
  </si>
  <si>
    <t xml:space="preserve"> Alattyán Község Önkormányzata  - Művelődési Házban Büfé felújítása</t>
  </si>
  <si>
    <t>Alattyáni Óvoda - egyéb tárgyi eszköz felújítása</t>
  </si>
  <si>
    <t>Alattyán Község Önkormányzata - Víziközmű rendszer felújítása</t>
  </si>
  <si>
    <t>Belföldi finanszírozás bevételei (13.1. + … + 13.2)</t>
  </si>
  <si>
    <t>Belföldi finanszírozás kiadásai (6.1. + … + 6.3)</t>
  </si>
  <si>
    <t>módosított előirányzat</t>
  </si>
  <si>
    <t>2017. évi</t>
  </si>
  <si>
    <t>Alattyán Község Önkormányzata saját bevételeinek részletezése az adósságot keletkeztető ügyletből származó tárgyévi fizetési kötelezettség megállapításához</t>
  </si>
  <si>
    <t>Sor-szám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</si>
  <si>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</si>
  <si>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</si>
  <si>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</si>
  <si>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</si>
  <si>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</si>
  <si>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</si>
  <si>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</si>
  <si>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</si>
  <si>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</si>
  <si>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eredeti előirányzat</t>
  </si>
  <si>
    <t>EU-s projekt neve, azonosítója:</t>
  </si>
  <si>
    <t>Források</t>
  </si>
  <si>
    <t>2017.</t>
  </si>
  <si>
    <t>2018.</t>
  </si>
  <si>
    <t>2018.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</si>
  <si>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</si>
  <si>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</si>
  <si>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</si>
  <si>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</si>
  <si>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</si>
  <si>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</si>
  <si>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</si>
  <si>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</si>
  <si>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</si>
  <si>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</si>
  <si>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Adminisztratív költségek</t>
  </si>
  <si>
    <t>Összesen:</t>
  </si>
  <si>
    <t>Önkormányzaton kívüli EU-s projektekhez történő hozzájárulás 2017. évi előirányzat</t>
  </si>
  <si>
    <t>Támogatott neve</t>
  </si>
  <si>
    <t xml:space="preserve"> forintban!</t>
  </si>
  <si>
    <t>Hozzájárulás  (Ft)</t>
  </si>
  <si>
    <t>TOP-1.4.1-15-JN1-2016-00017 Óvodafejlesztés</t>
  </si>
  <si>
    <t>Felújítás</t>
  </si>
  <si>
    <t>Szolgáltatások igénybe vétele dologi kiadás</t>
  </si>
  <si>
    <t>TOP-3.2.1-15-JN1-2016-00048 Önkormányzati épületek energetikai korszerűsítése</t>
  </si>
  <si>
    <t>Beruházások, felújítás</t>
  </si>
  <si>
    <t>Céltartalék</t>
  </si>
  <si>
    <t>Alattyán  Község Önkormányzata EU-s projektei</t>
  </si>
  <si>
    <t>Felhalmozási célú önkormányzati, költségvetési támogatások</t>
  </si>
  <si>
    <t>Felhalmozási célú önkormányzati, költségvetési  támogatások</t>
  </si>
  <si>
    <t>Alattyán Község Önkormányzata</t>
  </si>
  <si>
    <t>2017. ÉVI KÖLTSÉGVETÉSÉNEK ÖSSZEVONT MÓDOSÍTOTT MÉRLEGE</t>
  </si>
  <si>
    <t>Belterületi Utak felújítása pá,lyázatból</t>
  </si>
  <si>
    <t>Alattyán Község Önkormányzata 2017.évi költségvetése</t>
  </si>
  <si>
    <t>Alattyáni Polgármesteri Hivatal 2017. évi költségvetése</t>
  </si>
  <si>
    <t>7.3. melléklet a …/2017.(XI….) önkormányzati rendelethez</t>
  </si>
  <si>
    <t>Idősek Klubja Alattyán 2017. évi költségvetése</t>
  </si>
  <si>
    <t>7.4. melléklet a …/2017.(XI….) önkormányzati rendelethez</t>
  </si>
  <si>
    <t>Alattyáni Óvoda 2017. évi költségvetése</t>
  </si>
  <si>
    <t xml:space="preserve">     1.2. melléklet a 14/2017.(XI.28.) önkormányzati rendelethez</t>
  </si>
  <si>
    <t xml:space="preserve">     1.1. melléklet a 14/2017.(XI.28.) önkormányzati rendelethez</t>
  </si>
  <si>
    <t xml:space="preserve">                                                 2.1. melléklet a 14/2017.(XI.28.) önkormányzati rendelethez</t>
  </si>
  <si>
    <t xml:space="preserve">                                              2.2. melléklet a 14/2017.(XI.28.) önkormányzati rendelethez</t>
  </si>
  <si>
    <t xml:space="preserve">                                                         3. melléklet a 14/2017.(XI.28.) önkormányzati rendelethez</t>
  </si>
  <si>
    <t>4. melléklet a 14/2017.(XI.28.) önkormányzati rendelethez</t>
  </si>
  <si>
    <t xml:space="preserve">                                                         5. melléklet a 14/2017.(XI.28.) önkormányzati rendelethez</t>
  </si>
  <si>
    <t xml:space="preserve">          6. melléklet a 14/2017.(XI.28.) önkormányzati rendelethez</t>
  </si>
  <si>
    <t>7.1. melléklet a 14/2017.(XI.28.) önkormányzati rendelethez</t>
  </si>
  <si>
    <t>7.2. melléklet a 14/2017.(XI.28.)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</si>
</sst>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_-* #,##0.0\ _F_t_-;\-* #,##0.0\ _F_t_-;_-* &quot;-&quot;??\ _F_t_-;_-@_-"/>
    <numFmt numFmtId="175" formatCode="_-* #,##0.00\ _F_t_-;\-* #,##0.00\ _F_t_-;_-* \-??\ _F_t_-;_-@_-"/>
    <numFmt numFmtId="176" formatCode="_-* #,##0\ _F_t_-;\-* #,##0\ _F_t_-;_-* \-??\ _F_t_-;_-@_-"/>
    <numFmt numFmtId="177" formatCode="0\."/>
    <numFmt numFmtId="178" formatCode="mmm\ d/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4"/>
      <color indexed="10"/>
      <name val="Times New Roman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u val="single"/>
      <sz val="12"/>
      <color indexed="20"/>
      <name val="Times New Roman CE"/>
      <family val="1"/>
    </font>
    <font>
      <sz val="10"/>
      <name val="Times New Roman"/>
      <family val="1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Times New Roman CE"/>
      <family val="0"/>
    </font>
    <font>
      <sz val="10"/>
      <color indexed="10"/>
      <name val="Times New Roman CE"/>
      <family val="1"/>
    </font>
    <font>
      <sz val="8"/>
      <color indexed="8"/>
      <name val="Times New Roman CE"/>
      <family val="0"/>
    </font>
    <font>
      <b/>
      <sz val="9"/>
      <color indexed="8"/>
      <name val="Times New Roman CE"/>
      <family val="1"/>
    </font>
    <font>
      <b/>
      <sz val="8"/>
      <color indexed="8"/>
      <name val="Times New Roman"/>
      <family val="1"/>
    </font>
    <font>
      <sz val="12"/>
      <color indexed="8"/>
      <name val="Times New Roman CE"/>
      <family val="0"/>
    </font>
    <font>
      <b/>
      <i/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 CE"/>
      <family val="0"/>
    </font>
    <font>
      <sz val="10"/>
      <color rgb="FFFF0000"/>
      <name val="Times New Roman CE"/>
      <family val="1"/>
    </font>
    <font>
      <sz val="8"/>
      <color theme="1"/>
      <name val="Times New Roman CE"/>
      <family val="0"/>
    </font>
    <font>
      <b/>
      <sz val="9"/>
      <color theme="1"/>
      <name val="Times New Roman CE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 CE"/>
      <family val="0"/>
    </font>
    <font>
      <b/>
      <i/>
      <sz val="10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0" fontId="13" fillId="0" borderId="12" xfId="64" applyFont="1" applyFill="1" applyBorder="1" applyAlignment="1" applyProtection="1">
      <alignment horizontal="left" vertical="center" wrapText="1" indent="1"/>
      <protection/>
    </xf>
    <xf numFmtId="0" fontId="13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14" xfId="64" applyFont="1" applyFill="1" applyBorder="1" applyAlignment="1" applyProtection="1">
      <alignment horizontal="left" vertical="center" wrapText="1" indent="1"/>
      <protection/>
    </xf>
    <xf numFmtId="0" fontId="13" fillId="0" borderId="15" xfId="64" applyFont="1" applyFill="1" applyBorder="1" applyAlignment="1" applyProtection="1">
      <alignment horizontal="left" vertical="center" wrapText="1" indent="1"/>
      <protection/>
    </xf>
    <xf numFmtId="49" fontId="13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23" xfId="64" applyFont="1" applyFill="1" applyBorder="1" applyAlignment="1" applyProtection="1">
      <alignment horizontal="left" vertical="center" wrapText="1" indent="1"/>
      <protection/>
    </xf>
    <xf numFmtId="0" fontId="12" fillId="0" borderId="24" xfId="64" applyFont="1" applyFill="1" applyBorder="1" applyAlignment="1" applyProtection="1">
      <alignment horizontal="left" vertical="center" wrapText="1" indent="1"/>
      <protection/>
    </xf>
    <xf numFmtId="0" fontId="12" fillId="0" borderId="23" xfId="64" applyFont="1" applyFill="1" applyBorder="1" applyAlignment="1" applyProtection="1">
      <alignment vertical="center" wrapText="1"/>
      <protection/>
    </xf>
    <xf numFmtId="0" fontId="12" fillId="0" borderId="25" xfId="64" applyFont="1" applyFill="1" applyBorder="1" applyAlignment="1" applyProtection="1">
      <alignment vertical="center" wrapText="1"/>
      <protection/>
    </xf>
    <xf numFmtId="0" fontId="12" fillId="0" borderId="22" xfId="64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4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4" applyFont="1" applyFill="1" applyBorder="1" applyAlignment="1" applyProtection="1">
      <alignment horizontal="left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15" xfId="64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2" fillId="0" borderId="0" xfId="64" applyFont="1" applyFill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1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9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0" fontId="16" fillId="0" borderId="37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4" applyNumberFormat="1" applyFont="1" applyFill="1" applyBorder="1" applyAlignment="1" applyProtection="1">
      <alignment horizontal="center" vertical="center" wrapText="1"/>
      <protection/>
    </xf>
    <xf numFmtId="49" fontId="13" fillId="0" borderId="17" xfId="64" applyNumberFormat="1" applyFont="1" applyFill="1" applyBorder="1" applyAlignment="1" applyProtection="1">
      <alignment horizontal="center" vertical="center" wrapText="1"/>
      <protection/>
    </xf>
    <xf numFmtId="49" fontId="13" fillId="0" borderId="19" xfId="64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49" fontId="13" fillId="0" borderId="16" xfId="64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Border="1" applyAlignment="1" applyProtection="1">
      <alignment vertical="center" wrapText="1"/>
      <protection/>
    </xf>
    <xf numFmtId="0" fontId="16" fillId="0" borderId="38" xfId="0" applyFont="1" applyBorder="1" applyAlignment="1" applyProtection="1">
      <alignment vertical="center" wrapText="1"/>
      <protection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vertical="center" wrapText="1"/>
      <protection/>
    </xf>
    <xf numFmtId="0" fontId="12" fillId="0" borderId="38" xfId="64" applyFont="1" applyFill="1" applyBorder="1" applyAlignment="1" applyProtection="1">
      <alignment horizontal="left" vertical="center" wrapText="1" indent="1"/>
      <protection/>
    </xf>
    <xf numFmtId="0" fontId="12" fillId="0" borderId="37" xfId="64" applyFont="1" applyFill="1" applyBorder="1" applyAlignment="1" applyProtection="1">
      <alignment vertical="center" wrapText="1"/>
      <protection/>
    </xf>
    <xf numFmtId="0" fontId="13" fillId="0" borderId="39" xfId="64" applyFont="1" applyFill="1" applyBorder="1" applyAlignment="1" applyProtection="1">
      <alignment horizontal="left" vertical="center" wrapText="1" indent="7"/>
      <protection/>
    </xf>
    <xf numFmtId="0" fontId="12" fillId="0" borderId="22" xfId="64" applyFont="1" applyFill="1" applyBorder="1" applyAlignment="1" applyProtection="1">
      <alignment horizontal="left" vertical="center" wrapTex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4" applyNumberFormat="1" applyFont="1" applyFill="1" applyBorder="1" applyAlignment="1" applyProtection="1">
      <alignment horizontal="center" vertical="center" wrapText="1"/>
      <protection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164" fontId="12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0" applyNumberFormat="1" applyFont="1" applyBorder="1" applyAlignment="1" applyProtection="1">
      <alignment horizontal="right" vertical="center" wrapText="1" indent="1"/>
      <protection/>
    </xf>
    <xf numFmtId="164" fontId="16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164" fontId="13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center" vertical="center" wrapText="1"/>
      <protection/>
    </xf>
    <xf numFmtId="0" fontId="12" fillId="0" borderId="11" xfId="64" applyFont="1" applyFill="1" applyBorder="1" applyAlignment="1" applyProtection="1">
      <alignment horizontal="left" vertical="center" wrapText="1" indent="1"/>
      <protection/>
    </xf>
    <xf numFmtId="164" fontId="12" fillId="0" borderId="11" xfId="64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22" xfId="64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8" fillId="0" borderId="46" xfId="64" applyNumberFormat="1" applyFont="1" applyFill="1" applyBorder="1" applyAlignment="1" applyProtection="1">
      <alignment horizontal="left" vertical="center"/>
      <protection/>
    </xf>
    <xf numFmtId="164" fontId="18" fillId="0" borderId="46" xfId="64" applyNumberFormat="1" applyFont="1" applyFill="1" applyBorder="1" applyAlignment="1" applyProtection="1">
      <alignment horizontal="left"/>
      <protection/>
    </xf>
    <xf numFmtId="164" fontId="18" fillId="0" borderId="0" xfId="64" applyNumberFormat="1" applyFont="1" applyFill="1" applyBorder="1" applyAlignment="1" applyProtection="1">
      <alignment horizontal="left" vertical="center"/>
      <protection/>
    </xf>
    <xf numFmtId="164" fontId="73" fillId="0" borderId="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Border="1" applyAlignment="1" applyProtection="1">
      <alignment horizontal="right" vertical="center" wrapText="1" indent="1"/>
      <protection/>
    </xf>
    <xf numFmtId="164" fontId="14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4" applyFill="1" applyBorder="1" applyProtection="1">
      <alignment/>
      <protection/>
    </xf>
    <xf numFmtId="0" fontId="0" fillId="0" borderId="0" xfId="64" applyFont="1" applyFill="1" applyBorder="1" applyProtection="1">
      <alignment/>
      <protection/>
    </xf>
    <xf numFmtId="0" fontId="2" fillId="0" borderId="0" xfId="64" applyFill="1" applyBorder="1" applyAlignment="1" applyProtection="1">
      <alignment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0" applyFill="1" applyBorder="1" applyAlignment="1" applyProtection="1">
      <alignment vertical="center" wrapText="1"/>
      <protection/>
    </xf>
    <xf numFmtId="3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9" xfId="64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3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Fill="1" applyBorder="1" applyAlignment="1" applyProtection="1">
      <alignment vertical="center" wrapText="1"/>
      <protection/>
    </xf>
    <xf numFmtId="0" fontId="24" fillId="0" borderId="29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164" fontId="12" fillId="0" borderId="28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4" fillId="0" borderId="23" xfId="0" applyFont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Alignment="1" applyProtection="1">
      <alignment horizontal="right" vertical="center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55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6" xfId="0" applyNumberFormat="1" applyFont="1" applyFill="1" applyBorder="1" applyAlignment="1" applyProtection="1">
      <alignment vertical="center" wrapText="1"/>
      <protection locked="0"/>
    </xf>
    <xf numFmtId="164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5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61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>
      <alignment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61" xfId="0" applyNumberFormat="1" applyFont="1" applyFill="1" applyBorder="1" applyAlignment="1" applyProtection="1">
      <alignment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horizontal="left" vertical="center" wrapText="1"/>
      <protection/>
    </xf>
    <xf numFmtId="164" fontId="5" fillId="0" borderId="23" xfId="0" applyNumberFormat="1" applyFont="1" applyFill="1" applyBorder="1" applyAlignment="1" applyProtection="1">
      <alignment vertical="center" wrapText="1"/>
      <protection/>
    </xf>
    <xf numFmtId="3" fontId="0" fillId="0" borderId="0" xfId="64" applyNumberFormat="1" applyFont="1" applyFill="1" applyBorder="1" applyProtection="1">
      <alignment/>
      <protection/>
    </xf>
    <xf numFmtId="164" fontId="74" fillId="0" borderId="0" xfId="64" applyNumberFormat="1" applyFont="1" applyFill="1" applyBorder="1" applyProtection="1">
      <alignment/>
      <protection/>
    </xf>
    <xf numFmtId="164" fontId="73" fillId="0" borderId="23" xfId="64" applyNumberFormat="1" applyFont="1" applyFill="1" applyBorder="1" applyAlignment="1" applyProtection="1">
      <alignment horizontal="right" vertical="center" wrapText="1" indent="1"/>
      <protection/>
    </xf>
    <xf numFmtId="164" fontId="75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12" xfId="64" applyNumberFormat="1" applyFont="1" applyFill="1" applyBorder="1" applyAlignment="1" applyProtection="1">
      <alignment horizontal="right" vertical="center" wrapText="1" indent="1"/>
      <protection/>
    </xf>
    <xf numFmtId="164" fontId="73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0" fontId="76" fillId="0" borderId="63" xfId="64" applyFont="1" applyFill="1" applyBorder="1" applyAlignment="1" applyProtection="1">
      <alignment horizontal="center" vertical="center" wrapText="1"/>
      <protection/>
    </xf>
    <xf numFmtId="0" fontId="76" fillId="0" borderId="64" xfId="64" applyFont="1" applyFill="1" applyBorder="1" applyAlignment="1" applyProtection="1">
      <alignment horizontal="center" vertical="center" wrapText="1"/>
      <protection/>
    </xf>
    <xf numFmtId="164" fontId="73" fillId="0" borderId="25" xfId="64" applyNumberFormat="1" applyFont="1" applyFill="1" applyBorder="1" applyAlignment="1" applyProtection="1">
      <alignment horizontal="right" vertical="center" wrapText="1" indent="1"/>
      <protection/>
    </xf>
    <xf numFmtId="164" fontId="75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39" xfId="64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37" xfId="64" applyNumberFormat="1" applyFont="1" applyFill="1" applyBorder="1" applyAlignment="1" applyProtection="1">
      <alignment horizontal="right" vertical="center" wrapText="1" indent="1"/>
      <protection/>
    </xf>
    <xf numFmtId="164" fontId="75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23" xfId="64" applyNumberFormat="1" applyFont="1" applyFill="1" applyBorder="1" applyAlignment="1" applyProtection="1">
      <alignment horizontal="right" vertical="center" wrapText="1" indent="1"/>
      <protection/>
    </xf>
    <xf numFmtId="164" fontId="77" fillId="0" borderId="23" xfId="0" applyNumberFormat="1" applyFont="1" applyBorder="1" applyAlignment="1" applyProtection="1">
      <alignment horizontal="right" vertical="center" wrapText="1" indent="1"/>
      <protection/>
    </xf>
    <xf numFmtId="164" fontId="7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78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73" fillId="0" borderId="52" xfId="64" applyNumberFormat="1" applyFont="1" applyFill="1" applyBorder="1" applyAlignment="1" applyProtection="1">
      <alignment vertical="center" wrapText="1"/>
      <protection/>
    </xf>
    <xf numFmtId="164" fontId="73" fillId="0" borderId="23" xfId="64" applyNumberFormat="1" applyFont="1" applyFill="1" applyBorder="1" applyAlignment="1" applyProtection="1">
      <alignment vertical="center" wrapText="1"/>
      <protection/>
    </xf>
    <xf numFmtId="164" fontId="73" fillId="0" borderId="52" xfId="64" applyNumberFormat="1" applyFont="1" applyFill="1" applyBorder="1" applyAlignment="1" applyProtection="1">
      <alignment horizontal="right" vertical="center" wrapText="1" indent="1"/>
      <protection/>
    </xf>
    <xf numFmtId="0" fontId="76" fillId="0" borderId="40" xfId="64" applyFont="1" applyFill="1" applyBorder="1" applyAlignment="1" applyProtection="1">
      <alignment horizontal="center" vertical="center" wrapText="1"/>
      <protection/>
    </xf>
    <xf numFmtId="164" fontId="75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75" fillId="0" borderId="12" xfId="64" applyNumberFormat="1" applyFont="1" applyFill="1" applyBorder="1" applyAlignment="1" applyProtection="1">
      <alignment horizontal="right" vertical="center" wrapText="1" indent="1"/>
      <protection/>
    </xf>
    <xf numFmtId="164" fontId="75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0" fontId="76" fillId="0" borderId="65" xfId="64" applyFont="1" applyFill="1" applyBorder="1" applyAlignment="1" applyProtection="1">
      <alignment vertical="center" wrapText="1"/>
      <protection/>
    </xf>
    <xf numFmtId="0" fontId="79" fillId="0" borderId="0" xfId="64" applyFont="1" applyFill="1" applyAlignment="1" applyProtection="1">
      <alignment horizontal="right" vertical="center" indent="1"/>
      <protection/>
    </xf>
    <xf numFmtId="0" fontId="80" fillId="0" borderId="46" xfId="0" applyFont="1" applyFill="1" applyBorder="1" applyAlignment="1" applyProtection="1">
      <alignment horizontal="right" vertical="center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>
      <alignment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62" xfId="0" applyFont="1" applyFill="1" applyBorder="1" applyAlignment="1" applyProtection="1">
      <alignment vertical="center" wrapText="1"/>
      <protection/>
    </xf>
    <xf numFmtId="0" fontId="0" fillId="0" borderId="11" xfId="64" applyFont="1" applyFill="1" applyBorder="1" applyProtection="1">
      <alignment/>
      <protection/>
    </xf>
    <xf numFmtId="0" fontId="2" fillId="0" borderId="11" xfId="64" applyFill="1" applyBorder="1" applyProtection="1">
      <alignment/>
      <protection/>
    </xf>
    <xf numFmtId="164" fontId="24" fillId="0" borderId="0" xfId="64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1" fillId="0" borderId="0" xfId="64" applyFont="1" applyFill="1">
      <alignment/>
      <protection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 wrapText="1"/>
    </xf>
    <xf numFmtId="3" fontId="13" fillId="0" borderId="66" xfId="63" applyNumberFormat="1" applyFont="1" applyFill="1" applyBorder="1" applyAlignment="1" applyProtection="1">
      <alignment vertical="center"/>
      <protection/>
    </xf>
    <xf numFmtId="3" fontId="13" fillId="0" borderId="67" xfId="63" applyNumberFormat="1" applyFont="1" applyFill="1" applyBorder="1" applyAlignment="1" applyProtection="1">
      <alignment vertical="center"/>
      <protection/>
    </xf>
    <xf numFmtId="3" fontId="13" fillId="0" borderId="11" xfId="63" applyNumberFormat="1" applyFont="1" applyFill="1" applyBorder="1" applyAlignment="1" applyProtection="1">
      <alignment vertical="center"/>
      <protection/>
    </xf>
    <xf numFmtId="3" fontId="13" fillId="0" borderId="68" xfId="63" applyNumberFormat="1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/>
    </xf>
    <xf numFmtId="0" fontId="5" fillId="0" borderId="0" xfId="63" applyFont="1" applyFill="1" applyProtection="1">
      <alignment/>
      <protection/>
    </xf>
    <xf numFmtId="0" fontId="6" fillId="0" borderId="69" xfId="63" applyFont="1" applyFill="1" applyBorder="1" applyAlignment="1" applyProtection="1">
      <alignment vertical="center"/>
      <protection/>
    </xf>
    <xf numFmtId="0" fontId="6" fillId="0" borderId="70" xfId="63" applyFont="1" applyFill="1" applyBorder="1" applyAlignment="1" applyProtection="1">
      <alignment horizontal="center" vertical="center"/>
      <protection/>
    </xf>
    <xf numFmtId="0" fontId="6" fillId="0" borderId="66" xfId="63" applyFont="1" applyFill="1" applyBorder="1" applyAlignment="1" applyProtection="1">
      <alignment horizontal="center" vertical="center"/>
      <protection/>
    </xf>
    <xf numFmtId="49" fontId="13" fillId="0" borderId="71" xfId="63" applyNumberFormat="1" applyFont="1" applyFill="1" applyBorder="1" applyAlignment="1" applyProtection="1">
      <alignment vertical="center"/>
      <protection/>
    </xf>
    <xf numFmtId="3" fontId="13" fillId="0" borderId="72" xfId="63" applyNumberFormat="1" applyFont="1" applyFill="1" applyBorder="1" applyAlignment="1" applyProtection="1">
      <alignment vertical="center"/>
      <protection locked="0"/>
    </xf>
    <xf numFmtId="3" fontId="13" fillId="0" borderId="73" xfId="63" applyNumberFormat="1" applyFont="1" applyFill="1" applyBorder="1" applyAlignment="1" applyProtection="1">
      <alignment vertical="center"/>
      <protection/>
    </xf>
    <xf numFmtId="49" fontId="17" fillId="0" borderId="74" xfId="63" applyNumberFormat="1" applyFont="1" applyFill="1" applyBorder="1" applyAlignment="1" applyProtection="1">
      <alignment horizontal="left" vertical="center" indent="1"/>
      <protection/>
    </xf>
    <xf numFmtId="3" fontId="17" fillId="0" borderId="58" xfId="63" applyNumberFormat="1" applyFont="1" applyFill="1" applyBorder="1" applyAlignment="1" applyProtection="1">
      <alignment vertical="center"/>
      <protection locked="0"/>
    </xf>
    <xf numFmtId="3" fontId="17" fillId="0" borderId="75" xfId="63" applyNumberFormat="1" applyFont="1" applyFill="1" applyBorder="1" applyAlignment="1" applyProtection="1">
      <alignment vertical="center"/>
      <protection/>
    </xf>
    <xf numFmtId="49" fontId="13" fillId="0" borderId="74" xfId="63" applyNumberFormat="1" applyFont="1" applyFill="1" applyBorder="1" applyAlignment="1" applyProtection="1">
      <alignment vertical="center"/>
      <protection/>
    </xf>
    <xf numFmtId="3" fontId="13" fillId="0" borderId="58" xfId="63" applyNumberFormat="1" applyFont="1" applyFill="1" applyBorder="1" applyAlignment="1" applyProtection="1">
      <alignment vertical="center"/>
      <protection locked="0"/>
    </xf>
    <xf numFmtId="3" fontId="13" fillId="0" borderId="75" xfId="63" applyNumberFormat="1" applyFont="1" applyFill="1" applyBorder="1" applyAlignment="1" applyProtection="1">
      <alignment vertical="center"/>
      <protection/>
    </xf>
    <xf numFmtId="49" fontId="13" fillId="0" borderId="76" xfId="63" applyNumberFormat="1" applyFont="1" applyFill="1" applyBorder="1" applyAlignment="1" applyProtection="1">
      <alignment vertical="center"/>
      <protection locked="0"/>
    </xf>
    <xf numFmtId="3" fontId="13" fillId="0" borderId="61" xfId="63" applyNumberFormat="1" applyFont="1" applyFill="1" applyBorder="1" applyAlignment="1" applyProtection="1">
      <alignment vertical="center"/>
      <protection locked="0"/>
    </xf>
    <xf numFmtId="49" fontId="6" fillId="0" borderId="77" xfId="63" applyNumberFormat="1" applyFont="1" applyFill="1" applyBorder="1" applyAlignment="1" applyProtection="1">
      <alignment vertical="center"/>
      <protection/>
    </xf>
    <xf numFmtId="3" fontId="13" fillId="0" borderId="78" xfId="63" applyNumberFormat="1" applyFont="1" applyFill="1" applyBorder="1" applyAlignment="1" applyProtection="1">
      <alignment vertical="center"/>
      <protection/>
    </xf>
    <xf numFmtId="3" fontId="13" fillId="0" borderId="79" xfId="63" applyNumberFormat="1" applyFont="1" applyFill="1" applyBorder="1" applyAlignment="1" applyProtection="1">
      <alignment vertical="center"/>
      <protection/>
    </xf>
    <xf numFmtId="0" fontId="0" fillId="0" borderId="0" xfId="63" applyFill="1" applyAlignment="1" applyProtection="1">
      <alignment vertical="center"/>
      <protection/>
    </xf>
    <xf numFmtId="49" fontId="13" fillId="0" borderId="74" xfId="63" applyNumberFormat="1" applyFont="1" applyFill="1" applyBorder="1" applyAlignment="1" applyProtection="1">
      <alignment horizontal="left" vertical="center"/>
      <protection/>
    </xf>
    <xf numFmtId="49" fontId="13" fillId="0" borderId="74" xfId="63" applyNumberFormat="1" applyFont="1" applyFill="1" applyBorder="1" applyAlignment="1" applyProtection="1">
      <alignment vertical="center"/>
      <protection locked="0"/>
    </xf>
    <xf numFmtId="164" fontId="2" fillId="0" borderId="0" xfId="64" applyNumberFormat="1" applyFill="1" applyProtection="1">
      <alignment/>
      <protection/>
    </xf>
    <xf numFmtId="164" fontId="13" fillId="0" borderId="17" xfId="0" applyNumberFormat="1" applyFont="1" applyFill="1" applyBorder="1" applyAlignment="1" applyProtection="1" quotePrefix="1">
      <alignment vertical="center" wrapText="1"/>
      <protection locked="0"/>
    </xf>
    <xf numFmtId="0" fontId="3" fillId="0" borderId="0" xfId="0" applyFont="1" applyAlignment="1">
      <alignment horizontal="center"/>
    </xf>
    <xf numFmtId="3" fontId="13" fillId="0" borderId="0" xfId="63" applyNumberFormat="1" applyFont="1" applyFill="1" applyBorder="1" applyAlignment="1" applyProtection="1">
      <alignment vertical="center"/>
      <protection locked="0"/>
    </xf>
    <xf numFmtId="0" fontId="2" fillId="0" borderId="12" xfId="64" applyFill="1" applyBorder="1" applyProtection="1">
      <alignment/>
      <protection/>
    </xf>
    <xf numFmtId="164" fontId="13" fillId="0" borderId="80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39" xfId="64" applyFill="1" applyBorder="1" applyProtection="1">
      <alignment/>
      <protection/>
    </xf>
    <xf numFmtId="164" fontId="13" fillId="0" borderId="0" xfId="64" applyNumberFormat="1" applyFont="1" applyFill="1" applyBorder="1" applyProtection="1">
      <alignment/>
      <protection/>
    </xf>
    <xf numFmtId="164" fontId="73" fillId="0" borderId="29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25" xfId="64" applyFont="1" applyFill="1" applyBorder="1" applyAlignment="1" applyProtection="1">
      <alignment horizontal="left" vertical="center" wrapText="1" indent="1"/>
      <protection/>
    </xf>
    <xf numFmtId="0" fontId="2" fillId="0" borderId="15" xfId="64" applyFill="1" applyBorder="1" applyProtection="1">
      <alignment/>
      <protection/>
    </xf>
    <xf numFmtId="0" fontId="16" fillId="0" borderId="22" xfId="0" applyFont="1" applyBorder="1" applyAlignment="1" applyProtection="1">
      <alignment horizontal="left" vertical="center" wrapText="1" indent="1"/>
      <protection/>
    </xf>
    <xf numFmtId="164" fontId="0" fillId="0" borderId="29" xfId="64" applyNumberFormat="1" applyFont="1" applyFill="1" applyBorder="1" applyProtection="1">
      <alignment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0" xfId="64" applyFont="1" applyFill="1" applyBorder="1" applyAlignment="1" applyProtection="1">
      <alignment horizontal="left" vertical="center" wrapText="1" indent="1"/>
      <protection/>
    </xf>
    <xf numFmtId="164" fontId="78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10" xfId="64" applyFill="1" applyBorder="1" applyProtection="1">
      <alignment/>
      <protection/>
    </xf>
    <xf numFmtId="0" fontId="2" fillId="0" borderId="23" xfId="64" applyFill="1" applyBorder="1" applyProtection="1">
      <alignment/>
      <protection/>
    </xf>
    <xf numFmtId="0" fontId="2" fillId="0" borderId="29" xfId="64" applyFill="1" applyBorder="1" applyProtection="1">
      <alignment/>
      <protection/>
    </xf>
    <xf numFmtId="164" fontId="73" fillId="0" borderId="81" xfId="64" applyNumberFormat="1" applyFont="1" applyFill="1" applyBorder="1" applyAlignment="1" applyProtection="1">
      <alignment horizontal="right" vertical="center" wrapText="1" indent="1"/>
      <protection/>
    </xf>
    <xf numFmtId="164" fontId="73" fillId="0" borderId="22" xfId="64" applyNumberFormat="1" applyFont="1" applyFill="1" applyBorder="1" applyAlignment="1" applyProtection="1">
      <alignment horizontal="right" vertical="center" wrapText="1" indent="1"/>
      <protection/>
    </xf>
    <xf numFmtId="164" fontId="73" fillId="0" borderId="82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12" xfId="64" applyFont="1" applyFill="1" applyBorder="1" applyProtection="1">
      <alignment/>
      <protection/>
    </xf>
    <xf numFmtId="0" fontId="0" fillId="0" borderId="22" xfId="64" applyFont="1" applyFill="1" applyBorder="1" applyProtection="1">
      <alignment/>
      <protection/>
    </xf>
    <xf numFmtId="0" fontId="0" fillId="0" borderId="29" xfId="64" applyFont="1" applyFill="1" applyBorder="1" applyProtection="1">
      <alignment/>
      <protection/>
    </xf>
    <xf numFmtId="0" fontId="0" fillId="0" borderId="15" xfId="64" applyFont="1" applyFill="1" applyBorder="1" applyProtection="1">
      <alignment/>
      <protection/>
    </xf>
    <xf numFmtId="164" fontId="75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64" applyFont="1" applyFill="1" applyBorder="1" applyAlignment="1" applyProtection="1">
      <alignment horizontal="left" vertical="center" wrapText="1" indent="1"/>
      <protection/>
    </xf>
    <xf numFmtId="0" fontId="0" fillId="0" borderId="23" xfId="64" applyFont="1" applyFill="1" applyBorder="1" applyProtection="1">
      <alignment/>
      <protection/>
    </xf>
    <xf numFmtId="164" fontId="73" fillId="0" borderId="52" xfId="64" applyNumberFormat="1" applyFont="1" applyFill="1" applyBorder="1" applyAlignment="1" applyProtection="1">
      <alignment horizontal="right" vertical="center" wrapText="1" indent="1"/>
      <protection/>
    </xf>
    <xf numFmtId="3" fontId="74" fillId="0" borderId="12" xfId="64" applyNumberFormat="1" applyFont="1" applyFill="1" applyBorder="1" applyProtection="1">
      <alignment/>
      <protection/>
    </xf>
    <xf numFmtId="164" fontId="73" fillId="0" borderId="52" xfId="6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64" applyFont="1" applyFill="1" applyBorder="1" applyProtection="1">
      <alignment/>
      <protection/>
    </xf>
    <xf numFmtId="0" fontId="0" fillId="0" borderId="83" xfId="64" applyFont="1" applyFill="1" applyBorder="1" applyProtection="1">
      <alignment/>
      <protection/>
    </xf>
    <xf numFmtId="0" fontId="0" fillId="0" borderId="84" xfId="64" applyFont="1" applyFill="1" applyBorder="1" applyProtection="1">
      <alignment/>
      <protection/>
    </xf>
    <xf numFmtId="0" fontId="0" fillId="0" borderId="62" xfId="64" applyFont="1" applyFill="1" applyBorder="1" applyProtection="1">
      <alignment/>
      <protection/>
    </xf>
    <xf numFmtId="0" fontId="0" fillId="0" borderId="85" xfId="64" applyFont="1" applyFill="1" applyBorder="1" applyProtection="1">
      <alignment/>
      <protection/>
    </xf>
    <xf numFmtId="0" fontId="3" fillId="0" borderId="83" xfId="64" applyFont="1" applyFill="1" applyBorder="1" applyProtection="1">
      <alignment/>
      <protection/>
    </xf>
    <xf numFmtId="0" fontId="0" fillId="0" borderId="86" xfId="64" applyFont="1" applyFill="1" applyBorder="1" applyProtection="1">
      <alignment/>
      <protection/>
    </xf>
    <xf numFmtId="0" fontId="2" fillId="0" borderId="13" xfId="64" applyFill="1" applyBorder="1" applyProtection="1">
      <alignment/>
      <protection/>
    </xf>
    <xf numFmtId="0" fontId="2" fillId="0" borderId="87" xfId="64" applyFill="1" applyBorder="1" applyProtection="1">
      <alignment/>
      <protection/>
    </xf>
    <xf numFmtId="0" fontId="2" fillId="0" borderId="84" xfId="64" applyFill="1" applyBorder="1" applyProtection="1">
      <alignment/>
      <protection/>
    </xf>
    <xf numFmtId="0" fontId="2" fillId="0" borderId="53" xfId="64" applyFill="1" applyBorder="1" applyProtection="1">
      <alignment/>
      <protection/>
    </xf>
    <xf numFmtId="0" fontId="2" fillId="0" borderId="83" xfId="64" applyFill="1" applyBorder="1" applyProtection="1">
      <alignment/>
      <protection/>
    </xf>
    <xf numFmtId="0" fontId="2" fillId="0" borderId="62" xfId="64" applyFill="1" applyBorder="1" applyProtection="1">
      <alignment/>
      <protection/>
    </xf>
    <xf numFmtId="0" fontId="2" fillId="0" borderId="86" xfId="64" applyFill="1" applyBorder="1" applyProtection="1">
      <alignment/>
      <protection/>
    </xf>
    <xf numFmtId="164" fontId="75" fillId="0" borderId="11" xfId="64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9" xfId="0" applyNumberFormat="1" applyFont="1" applyFill="1" applyBorder="1" applyAlignment="1">
      <alignment vertical="center" wrapText="1"/>
    </xf>
    <xf numFmtId="0" fontId="3" fillId="0" borderId="88" xfId="64" applyFont="1" applyFill="1" applyBorder="1" applyAlignment="1" applyProtection="1">
      <alignment horizontal="center" vertical="center" wrapText="1"/>
      <protection/>
    </xf>
    <xf numFmtId="0" fontId="3" fillId="0" borderId="89" xfId="64" applyFont="1" applyFill="1" applyBorder="1" applyAlignment="1" applyProtection="1">
      <alignment horizontal="center" vertical="center" wrapText="1"/>
      <protection/>
    </xf>
    <xf numFmtId="0" fontId="3" fillId="0" borderId="23" xfId="64" applyFont="1" applyFill="1" applyBorder="1" applyAlignment="1" applyProtection="1">
      <alignment horizontal="center" vertical="center" wrapText="1"/>
      <protection/>
    </xf>
    <xf numFmtId="0" fontId="0" fillId="0" borderId="55" xfId="64" applyFont="1" applyFill="1" applyBorder="1" applyAlignment="1" applyProtection="1">
      <alignment horizontal="center" vertical="center"/>
      <protection/>
    </xf>
    <xf numFmtId="0" fontId="0" fillId="0" borderId="90" xfId="64" applyFont="1" applyFill="1" applyBorder="1" applyProtection="1">
      <alignment/>
      <protection/>
    </xf>
    <xf numFmtId="176" fontId="0" fillId="0" borderId="13" xfId="40" applyNumberFormat="1" applyFont="1" applyFill="1" applyBorder="1" applyAlignment="1" applyProtection="1">
      <alignment/>
      <protection locked="0"/>
    </xf>
    <xf numFmtId="164" fontId="0" fillId="0" borderId="87" xfId="0" applyNumberFormat="1" applyFont="1" applyFill="1" applyBorder="1" applyAlignment="1">
      <alignment vertical="center" wrapText="1"/>
    </xf>
    <xf numFmtId="0" fontId="0" fillId="0" borderId="57" xfId="64" applyFont="1" applyFill="1" applyBorder="1" applyAlignment="1" applyProtection="1">
      <alignment horizontal="center" vertical="center"/>
      <protection/>
    </xf>
    <xf numFmtId="0" fontId="26" fillId="0" borderId="68" xfId="0" applyFont="1" applyBorder="1" applyAlignment="1">
      <alignment horizontal="justify" wrapText="1"/>
    </xf>
    <xf numFmtId="176" fontId="0" fillId="0" borderId="11" xfId="40" applyNumberFormat="1" applyFont="1" applyFill="1" applyBorder="1" applyAlignment="1" applyProtection="1">
      <alignment/>
      <protection locked="0"/>
    </xf>
    <xf numFmtId="164" fontId="0" fillId="0" borderId="84" xfId="0" applyNumberFormat="1" applyFont="1" applyFill="1" applyBorder="1" applyAlignment="1">
      <alignment vertical="center" wrapText="1"/>
    </xf>
    <xf numFmtId="0" fontId="26" fillId="0" borderId="68" xfId="0" applyFont="1" applyBorder="1" applyAlignment="1">
      <alignment wrapText="1"/>
    </xf>
    <xf numFmtId="0" fontId="0" fillId="0" borderId="60" xfId="64" applyFont="1" applyFill="1" applyBorder="1" applyAlignment="1" applyProtection="1">
      <alignment horizontal="center" vertical="center"/>
      <protection/>
    </xf>
    <xf numFmtId="0" fontId="0" fillId="0" borderId="91" xfId="64" applyFont="1" applyFill="1" applyBorder="1" applyAlignment="1" applyProtection="1">
      <alignment horizontal="center" vertical="center"/>
      <protection/>
    </xf>
    <xf numFmtId="0" fontId="26" fillId="0" borderId="92" xfId="0" applyFont="1" applyBorder="1" applyAlignment="1">
      <alignment wrapText="1"/>
    </xf>
    <xf numFmtId="176" fontId="0" fillId="0" borderId="39" xfId="40" applyNumberFormat="1" applyFont="1" applyFill="1" applyBorder="1" applyAlignment="1" applyProtection="1">
      <alignment/>
      <protection locked="0"/>
    </xf>
    <xf numFmtId="164" fontId="0" fillId="0" borderId="53" xfId="0" applyNumberFormat="1" applyFont="1" applyFill="1" applyBorder="1" applyAlignment="1">
      <alignment vertical="center" wrapText="1"/>
    </xf>
    <xf numFmtId="176" fontId="3" fillId="0" borderId="23" xfId="40" applyNumberFormat="1" applyFont="1" applyFill="1" applyBorder="1" applyAlignment="1" applyProtection="1">
      <alignment/>
      <protection/>
    </xf>
    <xf numFmtId="176" fontId="3" fillId="0" borderId="29" xfId="40" applyNumberFormat="1" applyFont="1" applyFill="1" applyBorder="1" applyAlignment="1" applyProtection="1">
      <alignment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5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58" xfId="0" applyNumberFormat="1" applyFont="1" applyFill="1" applyBorder="1" applyAlignment="1" applyProtection="1">
      <alignment vertical="center" wrapText="1"/>
      <protection locked="0"/>
    </xf>
    <xf numFmtId="164" fontId="27" fillId="0" borderId="11" xfId="0" applyNumberFormat="1" applyFont="1" applyFill="1" applyBorder="1" applyAlignment="1" applyProtection="1">
      <alignment vertical="center" wrapText="1"/>
      <protection locked="0"/>
    </xf>
    <xf numFmtId="164" fontId="27" fillId="0" borderId="11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86" xfId="0" applyNumberFormat="1" applyFont="1" applyFill="1" applyBorder="1" applyAlignment="1" applyProtection="1">
      <alignment vertical="center" wrapText="1"/>
      <protection/>
    </xf>
    <xf numFmtId="164" fontId="2" fillId="0" borderId="6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84" xfId="0" applyNumberFormat="1" applyFont="1" applyFill="1" applyBorder="1" applyAlignment="1" applyProtection="1">
      <alignment vertical="center" wrapText="1"/>
      <protection/>
    </xf>
    <xf numFmtId="164" fontId="2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84" xfId="0" applyNumberFormat="1" applyFont="1" applyFill="1" applyBorder="1" applyAlignment="1" applyProtection="1">
      <alignment vertical="center" wrapText="1"/>
      <protection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84" xfId="0" applyNumberFormat="1" applyFont="1" applyFill="1" applyBorder="1" applyAlignment="1">
      <alignment vertical="center" wrapText="1"/>
    </xf>
    <xf numFmtId="164" fontId="5" fillId="0" borderId="29" xfId="0" applyNumberFormat="1" applyFont="1" applyFill="1" applyBorder="1" applyAlignment="1" applyProtection="1">
      <alignment vertical="center" wrapText="1"/>
      <protection/>
    </xf>
    <xf numFmtId="0" fontId="8" fillId="0" borderId="83" xfId="0" applyFont="1" applyFill="1" applyBorder="1" applyAlignment="1" applyProtection="1">
      <alignment vertical="center" wrapText="1"/>
      <protection/>
    </xf>
    <xf numFmtId="0" fontId="8" fillId="0" borderId="84" xfId="0" applyFont="1" applyFill="1" applyBorder="1" applyAlignment="1" applyProtection="1">
      <alignment vertical="center" wrapText="1"/>
      <protection/>
    </xf>
    <xf numFmtId="0" fontId="1" fillId="0" borderId="84" xfId="0" applyFont="1" applyFill="1" applyBorder="1" applyAlignment="1" applyProtection="1">
      <alignment vertical="center" wrapText="1"/>
      <protection/>
    </xf>
    <xf numFmtId="0" fontId="1" fillId="0" borderId="62" xfId="0" applyFont="1" applyFill="1" applyBorder="1" applyAlignment="1" applyProtection="1">
      <alignment vertical="center" wrapText="1"/>
      <protection/>
    </xf>
    <xf numFmtId="0" fontId="1" fillId="0" borderId="83" xfId="0" applyFont="1" applyFill="1" applyBorder="1" applyAlignment="1" applyProtection="1">
      <alignment vertical="center" wrapText="1"/>
      <protection/>
    </xf>
    <xf numFmtId="0" fontId="0" fillId="0" borderId="83" xfId="0" applyFill="1" applyBorder="1" applyAlignment="1" applyProtection="1">
      <alignment vertical="center" wrapText="1"/>
      <protection/>
    </xf>
    <xf numFmtId="0" fontId="0" fillId="0" borderId="84" xfId="0" applyFill="1" applyBorder="1" applyAlignment="1" applyProtection="1">
      <alignment vertical="center" wrapText="1"/>
      <protection/>
    </xf>
    <xf numFmtId="0" fontId="0" fillId="0" borderId="62" xfId="0" applyFill="1" applyBorder="1" applyAlignment="1" applyProtection="1">
      <alignment vertical="center" wrapText="1"/>
      <protection/>
    </xf>
    <xf numFmtId="0" fontId="7" fillId="0" borderId="83" xfId="0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9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2" fillId="0" borderId="0" xfId="64" applyFont="1" applyFill="1" applyAlignment="1" applyProtection="1">
      <alignment horizontal="right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0" fontId="80" fillId="0" borderId="46" xfId="0" applyFont="1" applyFill="1" applyBorder="1" applyAlignment="1" applyProtection="1">
      <alignment horizontal="right" vertical="center"/>
      <protection/>
    </xf>
    <xf numFmtId="164" fontId="18" fillId="0" borderId="46" xfId="64" applyNumberFormat="1" applyFont="1" applyFill="1" applyBorder="1" applyAlignment="1" applyProtection="1">
      <alignment horizontal="left" vertical="center"/>
      <protection/>
    </xf>
    <xf numFmtId="0" fontId="6" fillId="0" borderId="24" xfId="64" applyFont="1" applyFill="1" applyBorder="1" applyAlignment="1" applyProtection="1">
      <alignment horizontal="center" vertical="center" wrapText="1"/>
      <protection/>
    </xf>
    <xf numFmtId="0" fontId="6" fillId="0" borderId="38" xfId="64" applyFont="1" applyFill="1" applyBorder="1" applyAlignment="1" applyProtection="1">
      <alignment horizontal="center" vertical="center" wrapText="1"/>
      <protection/>
    </xf>
    <xf numFmtId="0" fontId="6" fillId="0" borderId="25" xfId="64" applyFont="1" applyFill="1" applyBorder="1" applyAlignment="1" applyProtection="1">
      <alignment horizontal="center" vertical="center" wrapText="1"/>
      <protection/>
    </xf>
    <xf numFmtId="0" fontId="6" fillId="0" borderId="37" xfId="64" applyFont="1" applyFill="1" applyBorder="1" applyAlignment="1" applyProtection="1">
      <alignment horizontal="center" vertical="center" wrapText="1"/>
      <protection/>
    </xf>
    <xf numFmtId="0" fontId="80" fillId="0" borderId="46" xfId="0" applyFont="1" applyFill="1" applyBorder="1" applyAlignment="1" applyProtection="1">
      <alignment horizontal="right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6" fillId="0" borderId="87" xfId="64" applyFont="1" applyFill="1" applyBorder="1" applyAlignment="1" applyProtection="1">
      <alignment horizontal="center" vertical="center" wrapText="1"/>
      <protection/>
    </xf>
    <xf numFmtId="164" fontId="18" fillId="0" borderId="46" xfId="64" applyNumberFormat="1" applyFont="1" applyFill="1" applyBorder="1" applyAlignment="1" applyProtection="1">
      <alignment horizontal="left"/>
      <protection/>
    </xf>
    <xf numFmtId="0" fontId="6" fillId="0" borderId="93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94" xfId="0" applyNumberFormat="1" applyFont="1" applyFill="1" applyBorder="1" applyAlignment="1" applyProtection="1">
      <alignment horizontal="center" vertical="center" wrapText="1"/>
      <protection/>
    </xf>
    <xf numFmtId="164" fontId="6" fillId="0" borderId="9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2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88" xfId="64" applyFont="1" applyFill="1" applyBorder="1" applyAlignment="1" applyProtection="1">
      <alignment horizontal="left"/>
      <protection/>
    </xf>
    <xf numFmtId="0" fontId="3" fillId="0" borderId="96" xfId="64" applyFont="1" applyFill="1" applyBorder="1" applyAlignment="1" applyProtection="1">
      <alignment horizontal="left"/>
      <protection/>
    </xf>
    <xf numFmtId="0" fontId="13" fillId="0" borderId="0" xfId="64" applyFont="1" applyFill="1" applyBorder="1" applyAlignment="1">
      <alignment horizontal="justify" vertical="center" wrapText="1"/>
      <protection/>
    </xf>
    <xf numFmtId="164" fontId="24" fillId="0" borderId="0" xfId="6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Font="1" applyFill="1" applyBorder="1" applyAlignment="1" applyProtection="1">
      <alignment horizontal="left"/>
      <protection/>
    </xf>
    <xf numFmtId="0" fontId="4" fillId="0" borderId="0" xfId="63" applyFont="1" applyFill="1" applyBorder="1" applyAlignment="1" applyProtection="1">
      <alignment horizontal="right"/>
      <protection/>
    </xf>
    <xf numFmtId="0" fontId="3" fillId="0" borderId="0" xfId="63" applyFont="1" applyFill="1" applyBorder="1" applyAlignment="1" applyProtection="1">
      <alignment horizontal="left" wrapText="1"/>
      <protection/>
    </xf>
    <xf numFmtId="0" fontId="13" fillId="0" borderId="97" xfId="63" applyFont="1" applyFill="1" applyBorder="1" applyAlignment="1" applyProtection="1">
      <alignment horizontal="right" indent="1"/>
      <protection locked="0"/>
    </xf>
    <xf numFmtId="0" fontId="6" fillId="0" borderId="77" xfId="63" applyFont="1" applyFill="1" applyBorder="1" applyAlignment="1" applyProtection="1">
      <alignment horizontal="left" indent="1"/>
      <protection/>
    </xf>
    <xf numFmtId="0" fontId="12" fillId="0" borderId="79" xfId="63" applyFont="1" applyFill="1" applyBorder="1" applyAlignment="1" applyProtection="1">
      <alignment horizontal="right" indent="1"/>
      <protection/>
    </xf>
    <xf numFmtId="0" fontId="6" fillId="0" borderId="69" xfId="63" applyFont="1" applyFill="1" applyBorder="1" applyAlignment="1" applyProtection="1">
      <alignment horizontal="center"/>
      <protection/>
    </xf>
    <xf numFmtId="0" fontId="6" fillId="0" borderId="66" xfId="63" applyFont="1" applyFill="1" applyBorder="1" applyAlignment="1" applyProtection="1">
      <alignment horizontal="center"/>
      <protection/>
    </xf>
    <xf numFmtId="0" fontId="13" fillId="0" borderId="71" xfId="63" applyFont="1" applyFill="1" applyBorder="1" applyAlignment="1" applyProtection="1">
      <alignment horizontal="left" indent="1"/>
      <protection locked="0"/>
    </xf>
    <xf numFmtId="0" fontId="13" fillId="0" borderId="73" xfId="63" applyFont="1" applyFill="1" applyBorder="1" applyAlignment="1" applyProtection="1">
      <alignment horizontal="right" indent="1"/>
      <protection locked="0"/>
    </xf>
    <xf numFmtId="0" fontId="13" fillId="0" borderId="76" xfId="63" applyFont="1" applyFill="1" applyBorder="1" applyAlignment="1" applyProtection="1">
      <alignment horizontal="left" indent="1"/>
      <protection locked="0"/>
    </xf>
    <xf numFmtId="0" fontId="6" fillId="0" borderId="39" xfId="64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9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24" fillId="0" borderId="36" xfId="0" applyFont="1" applyFill="1" applyBorder="1" applyAlignment="1" applyProtection="1">
      <alignment horizontal="center"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0" fontId="6" fillId="0" borderId="63" xfId="64" applyFont="1" applyFill="1" applyBorder="1" applyAlignment="1" applyProtection="1">
      <alignment horizontal="center" vertical="center" wrapText="1"/>
      <protection/>
    </xf>
    <xf numFmtId="0" fontId="6" fillId="0" borderId="64" xfId="64" applyFont="1" applyFill="1" applyBorder="1" applyAlignment="1" applyProtection="1">
      <alignment horizontal="center" vertical="center" wrapText="1"/>
      <protection/>
    </xf>
    <xf numFmtId="0" fontId="6" fillId="0" borderId="43" xfId="64" applyFont="1" applyFill="1" applyBorder="1" applyAlignment="1" applyProtection="1">
      <alignment horizontal="center" vertical="center" wrapText="1"/>
      <protection/>
    </xf>
    <xf numFmtId="0" fontId="6" fillId="0" borderId="46" xfId="64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10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perhivatkozás 2" xfId="47"/>
    <cellStyle name="Hyperlink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Followed Hyperlink" xfId="59"/>
    <cellStyle name="Magyarázó szöveg" xfId="60"/>
    <cellStyle name="Már látott hiperhivatkozás" xfId="61"/>
    <cellStyle name="Már látott hiperhivatkozás 2" xfId="62"/>
    <cellStyle name="Normál 2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4"/>
  <sheetViews>
    <sheetView zoomScale="112" zoomScaleNormal="112" zoomScaleSheetLayoutView="100" workbookViewId="0" topLeftCell="A1">
      <selection activeCell="B1" sqref="B1:G1"/>
    </sheetView>
  </sheetViews>
  <sheetFormatPr defaultColWidth="9.00390625" defaultRowHeight="12.75"/>
  <cols>
    <col min="1" max="1" width="9.50390625" style="113" customWidth="1"/>
    <col min="2" max="2" width="59.625" style="113" customWidth="1"/>
    <col min="3" max="3" width="19.875" style="113" customWidth="1"/>
    <col min="4" max="4" width="19.875" style="373" customWidth="1"/>
    <col min="5" max="5" width="15.375" style="132" customWidth="1"/>
    <col min="6" max="6" width="12.875" style="132" customWidth="1"/>
    <col min="7" max="7" width="14.625" style="132" customWidth="1"/>
    <col min="8" max="8" width="9.375" style="132" customWidth="1"/>
    <col min="9" max="9" width="13.375" style="132" customWidth="1"/>
    <col min="10" max="10" width="16.875" style="132" customWidth="1"/>
    <col min="11" max="11" width="11.625" style="132" bestFit="1" customWidth="1"/>
    <col min="12" max="16384" width="9.375" style="132" customWidth="1"/>
  </cols>
  <sheetData>
    <row r="1" spans="2:7" ht="15.75">
      <c r="B1" s="514" t="s">
        <v>523</v>
      </c>
      <c r="C1" s="514"/>
      <c r="D1" s="514"/>
      <c r="E1" s="514"/>
      <c r="F1" s="514"/>
      <c r="G1" s="514"/>
    </row>
    <row r="2" spans="1:7" ht="15.75">
      <c r="A2" s="513" t="s">
        <v>513</v>
      </c>
      <c r="B2" s="513"/>
      <c r="C2" s="513"/>
      <c r="D2" s="513"/>
      <c r="E2" s="513"/>
      <c r="F2" s="513"/>
      <c r="G2" s="513"/>
    </row>
    <row r="3" spans="1:7" ht="15.75">
      <c r="A3" s="513" t="s">
        <v>514</v>
      </c>
      <c r="B3" s="513"/>
      <c r="C3" s="513"/>
      <c r="D3" s="513"/>
      <c r="E3" s="513"/>
      <c r="F3" s="513"/>
      <c r="G3" s="513"/>
    </row>
    <row r="4" spans="1:7" ht="15.75" customHeight="1">
      <c r="A4" s="515" t="s">
        <v>4</v>
      </c>
      <c r="B4" s="515"/>
      <c r="C4" s="515"/>
      <c r="D4" s="515"/>
      <c r="E4" s="515"/>
      <c r="F4" s="515"/>
      <c r="G4" s="515"/>
    </row>
    <row r="5" spans="1:7" ht="15.75" customHeight="1" thickBot="1">
      <c r="A5" s="517"/>
      <c r="B5" s="517"/>
      <c r="C5" s="234"/>
      <c r="D5" s="516" t="s">
        <v>445</v>
      </c>
      <c r="E5" s="516"/>
      <c r="F5" s="516"/>
      <c r="G5" s="516"/>
    </row>
    <row r="6" spans="1:7" ht="15.75">
      <c r="A6" s="518" t="s">
        <v>44</v>
      </c>
      <c r="B6" s="520" t="s">
        <v>5</v>
      </c>
      <c r="C6" s="526" t="s">
        <v>470</v>
      </c>
      <c r="D6" s="527"/>
      <c r="E6" s="523" t="s">
        <v>448</v>
      </c>
      <c r="F6" s="523"/>
      <c r="G6" s="524"/>
    </row>
    <row r="7" spans="1:7" ht="39" thickBot="1">
      <c r="A7" s="519"/>
      <c r="B7" s="521"/>
      <c r="C7" s="181" t="s">
        <v>393</v>
      </c>
      <c r="D7" s="367" t="s">
        <v>469</v>
      </c>
      <c r="E7" s="267" t="s">
        <v>449</v>
      </c>
      <c r="F7" s="379" t="s">
        <v>450</v>
      </c>
      <c r="G7" s="380" t="s">
        <v>451</v>
      </c>
    </row>
    <row r="8" spans="1:7" s="133" customFormat="1" ht="12" customHeight="1" thickBot="1">
      <c r="A8" s="17" t="s">
        <v>6</v>
      </c>
      <c r="B8" s="18" t="s">
        <v>136</v>
      </c>
      <c r="C8" s="345">
        <f>+C9+C10+C11+C12+C13+C14</f>
        <v>147675782</v>
      </c>
      <c r="D8" s="360">
        <f>+D9+D10+D11+D12+D13+D14</f>
        <v>160809393</v>
      </c>
      <c r="E8" s="366">
        <f>+E9+E10+E11+E12+E13+E14</f>
        <v>160809393</v>
      </c>
      <c r="F8" s="437"/>
      <c r="G8" s="438"/>
    </row>
    <row r="9" spans="1:7" s="133" customFormat="1" ht="12" customHeight="1">
      <c r="A9" s="12" t="s">
        <v>56</v>
      </c>
      <c r="B9" s="134" t="s">
        <v>137</v>
      </c>
      <c r="C9" s="346">
        <v>45576459</v>
      </c>
      <c r="D9" s="359">
        <v>45758831</v>
      </c>
      <c r="E9" s="359">
        <v>45758831</v>
      </c>
      <c r="F9" s="436"/>
      <c r="G9" s="447"/>
    </row>
    <row r="10" spans="1:7" s="133" customFormat="1" ht="12" customHeight="1">
      <c r="A10" s="11" t="s">
        <v>57</v>
      </c>
      <c r="B10" s="135" t="s">
        <v>138</v>
      </c>
      <c r="C10" s="347">
        <v>38809966</v>
      </c>
      <c r="D10" s="355">
        <v>38265503</v>
      </c>
      <c r="E10" s="355">
        <v>38265503</v>
      </c>
      <c r="F10" s="381"/>
      <c r="G10" s="448"/>
    </row>
    <row r="11" spans="1:7" s="133" customFormat="1" ht="12" customHeight="1">
      <c r="A11" s="11" t="s">
        <v>58</v>
      </c>
      <c r="B11" s="135" t="s">
        <v>139</v>
      </c>
      <c r="C11" s="347">
        <v>60980857</v>
      </c>
      <c r="D11" s="355">
        <v>60688002</v>
      </c>
      <c r="E11" s="355">
        <v>60688002</v>
      </c>
      <c r="F11" s="381"/>
      <c r="G11" s="448"/>
    </row>
    <row r="12" spans="1:7" s="133" customFormat="1" ht="12" customHeight="1">
      <c r="A12" s="11" t="s">
        <v>59</v>
      </c>
      <c r="B12" s="135" t="s">
        <v>140</v>
      </c>
      <c r="C12" s="347">
        <v>2308500</v>
      </c>
      <c r="D12" s="355">
        <v>2308500</v>
      </c>
      <c r="E12" s="355">
        <v>2308500</v>
      </c>
      <c r="F12" s="381"/>
      <c r="G12" s="448"/>
    </row>
    <row r="13" spans="1:7" s="133" customFormat="1" ht="12" customHeight="1">
      <c r="A13" s="11" t="s">
        <v>76</v>
      </c>
      <c r="B13" s="70" t="s">
        <v>310</v>
      </c>
      <c r="C13" s="347"/>
      <c r="D13" s="355">
        <v>13788557</v>
      </c>
      <c r="E13" s="355">
        <v>13788557</v>
      </c>
      <c r="F13" s="381"/>
      <c r="G13" s="448"/>
    </row>
    <row r="14" spans="1:7" s="133" customFormat="1" ht="12" customHeight="1" thickBot="1">
      <c r="A14" s="13" t="s">
        <v>60</v>
      </c>
      <c r="B14" s="71" t="s">
        <v>311</v>
      </c>
      <c r="C14" s="348"/>
      <c r="D14" s="356"/>
      <c r="E14" s="356"/>
      <c r="F14" s="439"/>
      <c r="G14" s="449"/>
    </row>
    <row r="15" spans="1:7" s="133" customFormat="1" ht="21.75" thickBot="1">
      <c r="A15" s="441" t="s">
        <v>7</v>
      </c>
      <c r="B15" s="425" t="s">
        <v>141</v>
      </c>
      <c r="C15" s="345">
        <f>+C16+C17+C18+C19+C20</f>
        <v>81435646</v>
      </c>
      <c r="D15" s="360">
        <f>+D16+D17+D18+D19+D20</f>
        <v>81435646</v>
      </c>
      <c r="E15" s="360">
        <f>+E16+E17+E18+E19+E20</f>
        <v>81435646</v>
      </c>
      <c r="F15" s="442"/>
      <c r="G15" s="438"/>
    </row>
    <row r="16" spans="1:7" s="133" customFormat="1" ht="12" customHeight="1">
      <c r="A16" s="12" t="s">
        <v>62</v>
      </c>
      <c r="B16" s="134" t="s">
        <v>142</v>
      </c>
      <c r="C16" s="346"/>
      <c r="D16" s="359"/>
      <c r="E16" s="359"/>
      <c r="F16" s="436"/>
      <c r="G16" s="447"/>
    </row>
    <row r="17" spans="1:7" s="133" customFormat="1" ht="12" customHeight="1">
      <c r="A17" s="11" t="s">
        <v>63</v>
      </c>
      <c r="B17" s="135" t="s">
        <v>143</v>
      </c>
      <c r="C17" s="347"/>
      <c r="D17" s="355"/>
      <c r="E17" s="355"/>
      <c r="F17" s="381"/>
      <c r="G17" s="448"/>
    </row>
    <row r="18" spans="1:7" s="133" customFormat="1" ht="12" customHeight="1">
      <c r="A18" s="11" t="s">
        <v>64</v>
      </c>
      <c r="B18" s="135" t="s">
        <v>303</v>
      </c>
      <c r="C18" s="347"/>
      <c r="D18" s="355"/>
      <c r="E18" s="355"/>
      <c r="F18" s="381"/>
      <c r="G18" s="448"/>
    </row>
    <row r="19" spans="1:7" s="133" customFormat="1" ht="12" customHeight="1">
      <c r="A19" s="11" t="s">
        <v>65</v>
      </c>
      <c r="B19" s="135" t="s">
        <v>304</v>
      </c>
      <c r="C19" s="347"/>
      <c r="D19" s="355"/>
      <c r="E19" s="355"/>
      <c r="F19" s="381"/>
      <c r="G19" s="448"/>
    </row>
    <row r="20" spans="1:7" s="133" customFormat="1" ht="12" customHeight="1">
      <c r="A20" s="11" t="s">
        <v>66</v>
      </c>
      <c r="B20" s="135" t="s">
        <v>144</v>
      </c>
      <c r="C20" s="347">
        <v>81435646</v>
      </c>
      <c r="D20" s="368">
        <v>81435646</v>
      </c>
      <c r="E20" s="368">
        <v>81435646</v>
      </c>
      <c r="F20" s="381"/>
      <c r="G20" s="448"/>
    </row>
    <row r="21" spans="1:16" s="133" customFormat="1" ht="12" customHeight="1" thickBot="1">
      <c r="A21" s="13" t="s">
        <v>72</v>
      </c>
      <c r="B21" s="71" t="s">
        <v>145</v>
      </c>
      <c r="C21" s="348"/>
      <c r="D21" s="356"/>
      <c r="E21" s="356"/>
      <c r="F21" s="439"/>
      <c r="G21" s="449"/>
      <c r="I21" s="248"/>
      <c r="J21" s="248"/>
      <c r="K21" s="248"/>
      <c r="L21" s="248"/>
      <c r="M21" s="248"/>
      <c r="N21" s="248"/>
      <c r="O21" s="248"/>
      <c r="P21" s="248"/>
    </row>
    <row r="22" spans="1:16" s="133" customFormat="1" ht="12" customHeight="1" thickBot="1">
      <c r="A22" s="17" t="s">
        <v>8</v>
      </c>
      <c r="B22" s="18" t="s">
        <v>146</v>
      </c>
      <c r="C22" s="345">
        <f>+C23+C24+C25+C26+C27</f>
        <v>0</v>
      </c>
      <c r="D22" s="360">
        <f>+D23+D24+D25+D26+D27</f>
        <v>191319603</v>
      </c>
      <c r="E22" s="366">
        <f>+E23+E24+E25+E26+E27</f>
        <v>191319603</v>
      </c>
      <c r="F22" s="437"/>
      <c r="G22" s="438"/>
      <c r="I22" s="248"/>
      <c r="J22" s="248"/>
      <c r="K22" s="248"/>
      <c r="L22" s="248"/>
      <c r="M22" s="248"/>
      <c r="N22" s="248"/>
      <c r="O22" s="248"/>
      <c r="P22" s="248"/>
    </row>
    <row r="23" spans="1:16" s="133" customFormat="1" ht="12" customHeight="1">
      <c r="A23" s="12" t="s">
        <v>45</v>
      </c>
      <c r="B23" s="134" t="s">
        <v>512</v>
      </c>
      <c r="C23" s="346"/>
      <c r="D23" s="359">
        <v>14921496</v>
      </c>
      <c r="E23" s="359">
        <v>14921496</v>
      </c>
      <c r="F23" s="436"/>
      <c r="G23" s="447"/>
      <c r="I23" s="248"/>
      <c r="J23" s="248"/>
      <c r="K23" s="248"/>
      <c r="L23" s="248"/>
      <c r="M23" s="248"/>
      <c r="N23" s="248"/>
      <c r="O23" s="248"/>
      <c r="P23" s="248"/>
    </row>
    <row r="24" spans="1:16" s="133" customFormat="1" ht="12" customHeight="1">
      <c r="A24" s="11" t="s">
        <v>46</v>
      </c>
      <c r="B24" s="135" t="s">
        <v>148</v>
      </c>
      <c r="C24" s="347"/>
      <c r="D24" s="355"/>
      <c r="E24" s="355"/>
      <c r="F24" s="381"/>
      <c r="G24" s="448"/>
      <c r="I24" s="248"/>
      <c r="J24" s="248"/>
      <c r="K24" s="248"/>
      <c r="L24" s="248"/>
      <c r="M24" s="248"/>
      <c r="N24" s="248"/>
      <c r="O24" s="248"/>
      <c r="P24" s="248"/>
    </row>
    <row r="25" spans="1:16" s="133" customFormat="1" ht="12" customHeight="1">
      <c r="A25" s="11" t="s">
        <v>47</v>
      </c>
      <c r="B25" s="135" t="s">
        <v>305</v>
      </c>
      <c r="C25" s="347"/>
      <c r="D25" s="355"/>
      <c r="E25" s="355"/>
      <c r="F25" s="439"/>
      <c r="G25" s="448"/>
      <c r="I25" s="248"/>
      <c r="J25" s="248"/>
      <c r="K25" s="248"/>
      <c r="L25" s="248"/>
      <c r="M25" s="248"/>
      <c r="N25" s="248"/>
      <c r="O25" s="248"/>
      <c r="P25" s="248"/>
    </row>
    <row r="26" spans="1:16" s="133" customFormat="1" ht="12" customHeight="1">
      <c r="A26" s="11" t="s">
        <v>48</v>
      </c>
      <c r="B26" s="135" t="s">
        <v>306</v>
      </c>
      <c r="C26" s="347"/>
      <c r="D26" s="355"/>
      <c r="E26" s="440"/>
      <c r="F26" s="381"/>
      <c r="G26" s="450"/>
      <c r="I26" s="248"/>
      <c r="J26" s="248"/>
      <c r="K26" s="248"/>
      <c r="L26" s="248"/>
      <c r="M26" s="248"/>
      <c r="N26" s="248"/>
      <c r="O26" s="248"/>
      <c r="P26" s="248"/>
    </row>
    <row r="27" spans="1:16" s="133" customFormat="1" ht="11.25" customHeight="1">
      <c r="A27" s="11" t="s">
        <v>86</v>
      </c>
      <c r="B27" s="135" t="s">
        <v>149</v>
      </c>
      <c r="C27" s="347"/>
      <c r="D27" s="355">
        <v>176398107</v>
      </c>
      <c r="E27" s="355">
        <v>176398107</v>
      </c>
      <c r="F27" s="436"/>
      <c r="G27" s="448"/>
      <c r="I27" s="417"/>
      <c r="J27" s="248"/>
      <c r="K27" s="343"/>
      <c r="L27" s="248"/>
      <c r="M27" s="248"/>
      <c r="N27" s="248"/>
      <c r="O27" s="248"/>
      <c r="P27" s="248"/>
    </row>
    <row r="28" spans="1:16" s="133" customFormat="1" ht="12" customHeight="1" thickBot="1">
      <c r="A28" s="13" t="s">
        <v>87</v>
      </c>
      <c r="B28" s="136" t="s">
        <v>150</v>
      </c>
      <c r="C28" s="348"/>
      <c r="D28" s="355">
        <v>176398107</v>
      </c>
      <c r="E28" s="355">
        <v>176398107</v>
      </c>
      <c r="F28" s="439"/>
      <c r="G28" s="449"/>
      <c r="I28" s="248"/>
      <c r="J28" s="248"/>
      <c r="K28" s="248"/>
      <c r="L28" s="248"/>
      <c r="M28" s="248"/>
      <c r="N28" s="248"/>
      <c r="O28" s="248"/>
      <c r="P28" s="248"/>
    </row>
    <row r="29" spans="1:16" s="133" customFormat="1" ht="12" customHeight="1" thickBot="1">
      <c r="A29" s="17" t="s">
        <v>88</v>
      </c>
      <c r="B29" s="18" t="s">
        <v>404</v>
      </c>
      <c r="C29" s="345">
        <f>+C30+C31+C32+C33+C34+C35+C36</f>
        <v>34000000</v>
      </c>
      <c r="D29" s="345">
        <f>+D30+D31+D32+D33+D34+D35+D36</f>
        <v>35000000</v>
      </c>
      <c r="E29" s="443">
        <f>+E30+E31+E32+E33+E34+E35+E36</f>
        <v>35000000</v>
      </c>
      <c r="F29" s="437"/>
      <c r="G29" s="438"/>
      <c r="I29" s="248"/>
      <c r="J29" s="248"/>
      <c r="K29" s="248"/>
      <c r="L29" s="248"/>
      <c r="M29" s="248"/>
      <c r="N29" s="248"/>
      <c r="O29" s="248"/>
      <c r="P29" s="248"/>
    </row>
    <row r="30" spans="1:16" s="133" customFormat="1" ht="12" customHeight="1">
      <c r="A30" s="12" t="s">
        <v>151</v>
      </c>
      <c r="B30" s="134" t="s">
        <v>398</v>
      </c>
      <c r="C30" s="349"/>
      <c r="D30" s="369"/>
      <c r="E30" s="369"/>
      <c r="F30" s="436"/>
      <c r="G30" s="447"/>
      <c r="I30" s="248"/>
      <c r="J30" s="248"/>
      <c r="K30" s="248"/>
      <c r="L30" s="248"/>
      <c r="M30" s="248"/>
      <c r="N30" s="248"/>
      <c r="O30" s="248"/>
      <c r="P30" s="248"/>
    </row>
    <row r="31" spans="1:16" s="133" customFormat="1" ht="12" customHeight="1">
      <c r="A31" s="11" t="s">
        <v>152</v>
      </c>
      <c r="B31" s="135" t="s">
        <v>408</v>
      </c>
      <c r="C31" s="347">
        <v>2500000</v>
      </c>
      <c r="D31" s="355">
        <v>3500000</v>
      </c>
      <c r="E31" s="355">
        <v>3500000</v>
      </c>
      <c r="F31" s="381"/>
      <c r="G31" s="448"/>
      <c r="I31" s="248"/>
      <c r="J31" s="248"/>
      <c r="K31" s="248"/>
      <c r="L31" s="248"/>
      <c r="M31" s="248"/>
      <c r="N31" s="248"/>
      <c r="O31" s="248"/>
      <c r="P31" s="248"/>
    </row>
    <row r="32" spans="1:16" s="133" customFormat="1" ht="12" customHeight="1">
      <c r="A32" s="11" t="s">
        <v>153</v>
      </c>
      <c r="B32" s="135" t="s">
        <v>399</v>
      </c>
      <c r="C32" s="347">
        <v>25000000</v>
      </c>
      <c r="D32" s="355">
        <v>25000000</v>
      </c>
      <c r="E32" s="355">
        <v>25000000</v>
      </c>
      <c r="F32" s="381"/>
      <c r="G32" s="448"/>
      <c r="I32" s="248"/>
      <c r="J32" s="248"/>
      <c r="K32" s="248"/>
      <c r="L32" s="248"/>
      <c r="M32" s="248"/>
      <c r="N32" s="248"/>
      <c r="O32" s="248"/>
      <c r="P32" s="248"/>
    </row>
    <row r="33" spans="1:16" s="133" customFormat="1" ht="12" customHeight="1">
      <c r="A33" s="11" t="s">
        <v>154</v>
      </c>
      <c r="B33" s="135" t="s">
        <v>400</v>
      </c>
      <c r="C33" s="347">
        <v>2500000</v>
      </c>
      <c r="D33" s="355">
        <v>2500000</v>
      </c>
      <c r="E33" s="355">
        <v>2500000</v>
      </c>
      <c r="F33" s="381"/>
      <c r="G33" s="448"/>
      <c r="H33" s="248"/>
      <c r="I33" s="248"/>
      <c r="J33" s="248"/>
      <c r="K33" s="248"/>
      <c r="L33" s="248"/>
      <c r="M33" s="248"/>
      <c r="N33" s="248"/>
      <c r="O33" s="248"/>
      <c r="P33" s="248"/>
    </row>
    <row r="34" spans="1:16" s="133" customFormat="1" ht="12" customHeight="1">
      <c r="A34" s="11" t="s">
        <v>401</v>
      </c>
      <c r="B34" s="135" t="s">
        <v>155</v>
      </c>
      <c r="C34" s="347">
        <v>3500000</v>
      </c>
      <c r="D34" s="355">
        <v>3500000</v>
      </c>
      <c r="E34" s="355">
        <v>3500000</v>
      </c>
      <c r="F34" s="381"/>
      <c r="G34" s="448"/>
      <c r="H34" s="248"/>
      <c r="I34" s="248"/>
      <c r="J34" s="248"/>
      <c r="K34" s="248"/>
      <c r="L34" s="248"/>
      <c r="M34" s="248"/>
      <c r="N34" s="248"/>
      <c r="O34" s="248"/>
      <c r="P34" s="248"/>
    </row>
    <row r="35" spans="1:9" s="133" customFormat="1" ht="12" customHeight="1">
      <c r="A35" s="11" t="s">
        <v>402</v>
      </c>
      <c r="B35" s="135" t="s">
        <v>156</v>
      </c>
      <c r="C35" s="347"/>
      <c r="D35" s="355"/>
      <c r="E35" s="355"/>
      <c r="F35" s="381"/>
      <c r="G35" s="448"/>
      <c r="H35" s="248"/>
      <c r="I35" s="248"/>
    </row>
    <row r="36" spans="1:9" s="133" customFormat="1" ht="12" customHeight="1" thickBot="1">
      <c r="A36" s="13" t="s">
        <v>403</v>
      </c>
      <c r="B36" s="136" t="s">
        <v>157</v>
      </c>
      <c r="C36" s="348">
        <v>500000</v>
      </c>
      <c r="D36" s="356">
        <v>500000</v>
      </c>
      <c r="E36" s="356">
        <v>500000</v>
      </c>
      <c r="F36" s="439"/>
      <c r="G36" s="449"/>
      <c r="H36" s="248"/>
      <c r="I36" s="248"/>
    </row>
    <row r="37" spans="1:9" s="133" customFormat="1" ht="12" customHeight="1" thickBot="1">
      <c r="A37" s="17" t="s">
        <v>10</v>
      </c>
      <c r="B37" s="18" t="s">
        <v>312</v>
      </c>
      <c r="C37" s="345">
        <f>SUM(C38:C48)</f>
        <v>27292235</v>
      </c>
      <c r="D37" s="360">
        <f>SUM(D38:D48)</f>
        <v>27396410</v>
      </c>
      <c r="E37" s="366">
        <f>SUM(E38:E48)</f>
        <v>27396410</v>
      </c>
      <c r="F37" s="437"/>
      <c r="G37" s="438"/>
      <c r="H37" s="248"/>
      <c r="I37" s="248"/>
    </row>
    <row r="38" spans="1:9" s="133" customFormat="1" ht="12" customHeight="1">
      <c r="A38" s="12" t="s">
        <v>49</v>
      </c>
      <c r="B38" s="134" t="s">
        <v>160</v>
      </c>
      <c r="C38" s="346"/>
      <c r="D38" s="359"/>
      <c r="E38" s="359"/>
      <c r="F38" s="436"/>
      <c r="G38" s="447"/>
      <c r="H38" s="248"/>
      <c r="I38" s="248"/>
    </row>
    <row r="39" spans="1:9" s="133" customFormat="1" ht="12" customHeight="1">
      <c r="A39" s="11" t="s">
        <v>50</v>
      </c>
      <c r="B39" s="135" t="s">
        <v>161</v>
      </c>
      <c r="C39" s="347">
        <v>10962201</v>
      </c>
      <c r="D39" s="355">
        <v>11066376</v>
      </c>
      <c r="E39" s="355">
        <v>11066376</v>
      </c>
      <c r="F39" s="381"/>
      <c r="G39" s="448"/>
      <c r="H39" s="248"/>
      <c r="I39" s="248"/>
    </row>
    <row r="40" spans="1:9" s="133" customFormat="1" ht="12" customHeight="1">
      <c r="A40" s="11" t="s">
        <v>51</v>
      </c>
      <c r="B40" s="135" t="s">
        <v>162</v>
      </c>
      <c r="C40" s="347">
        <v>1342608</v>
      </c>
      <c r="D40" s="355">
        <v>1342608</v>
      </c>
      <c r="E40" s="355">
        <v>1342608</v>
      </c>
      <c r="F40" s="381"/>
      <c r="G40" s="448"/>
      <c r="H40" s="248"/>
      <c r="I40" s="248"/>
    </row>
    <row r="41" spans="1:9" s="133" customFormat="1" ht="12" customHeight="1">
      <c r="A41" s="11" t="s">
        <v>90</v>
      </c>
      <c r="B41" s="135" t="s">
        <v>163</v>
      </c>
      <c r="C41" s="347">
        <v>1200000</v>
      </c>
      <c r="D41" s="355">
        <v>1200000</v>
      </c>
      <c r="E41" s="355">
        <v>1200000</v>
      </c>
      <c r="F41" s="381"/>
      <c r="G41" s="448"/>
      <c r="H41" s="248"/>
      <c r="I41" s="248"/>
    </row>
    <row r="42" spans="1:9" s="133" customFormat="1" ht="12" customHeight="1">
      <c r="A42" s="11" t="s">
        <v>91</v>
      </c>
      <c r="B42" s="135" t="s">
        <v>164</v>
      </c>
      <c r="C42" s="347">
        <v>8361577</v>
      </c>
      <c r="D42" s="355">
        <v>8361577</v>
      </c>
      <c r="E42" s="355">
        <v>8361577</v>
      </c>
      <c r="F42" s="381"/>
      <c r="G42" s="448"/>
      <c r="H42" s="248"/>
      <c r="I42" s="248"/>
    </row>
    <row r="43" spans="1:9" s="133" customFormat="1" ht="12" customHeight="1">
      <c r="A43" s="11" t="s">
        <v>92</v>
      </c>
      <c r="B43" s="135" t="s">
        <v>165</v>
      </c>
      <c r="C43" s="347">
        <v>4416849</v>
      </c>
      <c r="D43" s="355">
        <v>4416849</v>
      </c>
      <c r="E43" s="355">
        <v>4416849</v>
      </c>
      <c r="F43" s="381"/>
      <c r="G43" s="448"/>
      <c r="H43" s="248"/>
      <c r="I43" s="248"/>
    </row>
    <row r="44" spans="1:9" s="133" customFormat="1" ht="12" customHeight="1">
      <c r="A44" s="11" t="s">
        <v>93</v>
      </c>
      <c r="B44" s="135" t="s">
        <v>166</v>
      </c>
      <c r="C44" s="347">
        <v>1000000</v>
      </c>
      <c r="D44" s="355">
        <v>1000000</v>
      </c>
      <c r="E44" s="355">
        <v>1000000</v>
      </c>
      <c r="F44" s="381"/>
      <c r="G44" s="448"/>
      <c r="H44" s="248"/>
      <c r="I44" s="248"/>
    </row>
    <row r="45" spans="1:9" s="133" customFormat="1" ht="12" customHeight="1">
      <c r="A45" s="11" t="s">
        <v>94</v>
      </c>
      <c r="B45" s="135" t="s">
        <v>405</v>
      </c>
      <c r="C45" s="347"/>
      <c r="D45" s="355"/>
      <c r="E45" s="355"/>
      <c r="F45" s="381"/>
      <c r="G45" s="448"/>
      <c r="H45" s="248"/>
      <c r="I45" s="248"/>
    </row>
    <row r="46" spans="1:9" s="133" customFormat="1" ht="12" customHeight="1">
      <c r="A46" s="11" t="s">
        <v>158</v>
      </c>
      <c r="B46" s="135" t="s">
        <v>168</v>
      </c>
      <c r="C46" s="347"/>
      <c r="D46" s="347"/>
      <c r="E46" s="347"/>
      <c r="F46" s="381"/>
      <c r="G46" s="448"/>
      <c r="H46" s="248"/>
      <c r="I46" s="248"/>
    </row>
    <row r="47" spans="1:9" s="133" customFormat="1" ht="12" customHeight="1">
      <c r="A47" s="13" t="s">
        <v>159</v>
      </c>
      <c r="B47" s="136" t="s">
        <v>314</v>
      </c>
      <c r="C47" s="348"/>
      <c r="D47" s="348"/>
      <c r="E47" s="348"/>
      <c r="F47" s="381"/>
      <c r="G47" s="448"/>
      <c r="H47" s="248"/>
      <c r="I47" s="248"/>
    </row>
    <row r="48" spans="1:9" s="133" customFormat="1" ht="12" customHeight="1" thickBot="1">
      <c r="A48" s="13" t="s">
        <v>313</v>
      </c>
      <c r="B48" s="71" t="s">
        <v>169</v>
      </c>
      <c r="C48" s="348">
        <v>9000</v>
      </c>
      <c r="D48" s="348">
        <v>9000</v>
      </c>
      <c r="E48" s="348">
        <v>9000</v>
      </c>
      <c r="F48" s="439"/>
      <c r="G48" s="449"/>
      <c r="H48" s="248"/>
      <c r="I48" s="248"/>
    </row>
    <row r="49" spans="1:9" s="133" customFormat="1" ht="12" customHeight="1" thickBot="1">
      <c r="A49" s="17" t="s">
        <v>11</v>
      </c>
      <c r="B49" s="18" t="s">
        <v>170</v>
      </c>
      <c r="C49" s="345">
        <f>SUM(C50:C54)</f>
        <v>0</v>
      </c>
      <c r="D49" s="360">
        <f>SUM(D50:D54)</f>
        <v>50000</v>
      </c>
      <c r="E49" s="366">
        <f>SUM(E50:E54)</f>
        <v>50000</v>
      </c>
      <c r="F49" s="437"/>
      <c r="G49" s="438"/>
      <c r="H49" s="248"/>
      <c r="I49" s="248"/>
    </row>
    <row r="50" spans="1:9" s="133" customFormat="1" ht="12" customHeight="1">
      <c r="A50" s="12" t="s">
        <v>52</v>
      </c>
      <c r="B50" s="134" t="s">
        <v>174</v>
      </c>
      <c r="C50" s="346"/>
      <c r="D50" s="346"/>
      <c r="E50" s="346"/>
      <c r="F50" s="436"/>
      <c r="G50" s="447"/>
      <c r="H50" s="248"/>
      <c r="I50" s="248"/>
    </row>
    <row r="51" spans="1:9" s="133" customFormat="1" ht="12" customHeight="1">
      <c r="A51" s="11" t="s">
        <v>53</v>
      </c>
      <c r="B51" s="135" t="s">
        <v>175</v>
      </c>
      <c r="C51" s="347"/>
      <c r="D51" s="370">
        <v>50000</v>
      </c>
      <c r="E51" s="370">
        <v>50000</v>
      </c>
      <c r="F51" s="381"/>
      <c r="G51" s="448"/>
      <c r="H51" s="248"/>
      <c r="I51" s="248"/>
    </row>
    <row r="52" spans="1:9" s="133" customFormat="1" ht="12" customHeight="1">
      <c r="A52" s="11" t="s">
        <v>171</v>
      </c>
      <c r="B52" s="135" t="s">
        <v>176</v>
      </c>
      <c r="C52" s="347"/>
      <c r="D52" s="347"/>
      <c r="E52" s="347"/>
      <c r="F52" s="381"/>
      <c r="G52" s="448"/>
      <c r="H52" s="248"/>
      <c r="I52" s="248"/>
    </row>
    <row r="53" spans="1:9" s="133" customFormat="1" ht="12" customHeight="1">
      <c r="A53" s="11" t="s">
        <v>172</v>
      </c>
      <c r="B53" s="135" t="s">
        <v>177</v>
      </c>
      <c r="C53" s="347"/>
      <c r="D53" s="347"/>
      <c r="E53" s="347"/>
      <c r="F53" s="381"/>
      <c r="G53" s="448"/>
      <c r="H53" s="248"/>
      <c r="I53" s="248"/>
    </row>
    <row r="54" spans="1:9" s="133" customFormat="1" ht="12" customHeight="1" thickBot="1">
      <c r="A54" s="13" t="s">
        <v>173</v>
      </c>
      <c r="B54" s="71" t="s">
        <v>178</v>
      </c>
      <c r="C54" s="348"/>
      <c r="D54" s="348"/>
      <c r="E54" s="348"/>
      <c r="F54" s="439"/>
      <c r="G54" s="449"/>
      <c r="H54" s="248"/>
      <c r="I54" s="248"/>
    </row>
    <row r="55" spans="1:9" s="133" customFormat="1" ht="12" customHeight="1" thickBot="1">
      <c r="A55" s="17" t="s">
        <v>95</v>
      </c>
      <c r="B55" s="18" t="s">
        <v>179</v>
      </c>
      <c r="C55" s="345">
        <f>SUM(C56:C58)</f>
        <v>30000</v>
      </c>
      <c r="D55" s="360">
        <f>SUM(D56:D58)</f>
        <v>2911920</v>
      </c>
      <c r="E55" s="366">
        <f>SUM(E56:E58)</f>
        <v>2911920</v>
      </c>
      <c r="F55" s="437"/>
      <c r="G55" s="438"/>
      <c r="H55" s="248"/>
      <c r="I55" s="248"/>
    </row>
    <row r="56" spans="1:9" s="133" customFormat="1" ht="12" customHeight="1">
      <c r="A56" s="12" t="s">
        <v>54</v>
      </c>
      <c r="B56" s="134" t="s">
        <v>180</v>
      </c>
      <c r="C56" s="346"/>
      <c r="D56" s="359"/>
      <c r="E56" s="359"/>
      <c r="F56" s="436"/>
      <c r="G56" s="447"/>
      <c r="H56" s="248"/>
      <c r="I56" s="248"/>
    </row>
    <row r="57" spans="1:9" s="133" customFormat="1" ht="12" customHeight="1">
      <c r="A57" s="11" t="s">
        <v>55</v>
      </c>
      <c r="B57" s="135" t="s">
        <v>307</v>
      </c>
      <c r="C57" s="347"/>
      <c r="D57" s="368">
        <v>2666920</v>
      </c>
      <c r="E57" s="368">
        <v>2666920</v>
      </c>
      <c r="F57" s="381"/>
      <c r="G57" s="448"/>
      <c r="H57" s="248"/>
      <c r="I57" s="248"/>
    </row>
    <row r="58" spans="1:9" s="133" customFormat="1" ht="12" customHeight="1">
      <c r="A58" s="11" t="s">
        <v>183</v>
      </c>
      <c r="B58" s="135" t="s">
        <v>181</v>
      </c>
      <c r="C58" s="347">
        <v>30000</v>
      </c>
      <c r="D58" s="355">
        <v>245000</v>
      </c>
      <c r="E58" s="355">
        <v>245000</v>
      </c>
      <c r="F58" s="381"/>
      <c r="G58" s="448"/>
      <c r="H58" s="248"/>
      <c r="I58" s="248"/>
    </row>
    <row r="59" spans="1:9" s="133" customFormat="1" ht="12" customHeight="1" thickBot="1">
      <c r="A59" s="13" t="s">
        <v>184</v>
      </c>
      <c r="B59" s="71" t="s">
        <v>182</v>
      </c>
      <c r="C59" s="348"/>
      <c r="D59" s="356"/>
      <c r="E59" s="356"/>
      <c r="F59" s="439"/>
      <c r="G59" s="449"/>
      <c r="H59" s="248"/>
      <c r="I59" s="248"/>
    </row>
    <row r="60" spans="1:9" s="133" customFormat="1" ht="12" customHeight="1" thickBot="1">
      <c r="A60" s="17" t="s">
        <v>13</v>
      </c>
      <c r="B60" s="69" t="s">
        <v>185</v>
      </c>
      <c r="C60" s="345">
        <f>SUM(C61:C63)</f>
        <v>500000</v>
      </c>
      <c r="D60" s="360">
        <f>SUM(D61:D63)</f>
        <v>500000</v>
      </c>
      <c r="E60" s="366">
        <f>SUM(E61:E63)</f>
        <v>500000</v>
      </c>
      <c r="F60" s="437"/>
      <c r="G60" s="438"/>
      <c r="H60" s="248"/>
      <c r="I60" s="248"/>
    </row>
    <row r="61" spans="1:9" s="133" customFormat="1" ht="12" customHeight="1">
      <c r="A61" s="12" t="s">
        <v>96</v>
      </c>
      <c r="B61" s="134" t="s">
        <v>187</v>
      </c>
      <c r="C61" s="347">
        <v>500000</v>
      </c>
      <c r="D61" s="347">
        <v>500000</v>
      </c>
      <c r="E61" s="347">
        <v>500000</v>
      </c>
      <c r="F61" s="436"/>
      <c r="G61" s="447"/>
      <c r="H61" s="248"/>
      <c r="I61" s="248"/>
    </row>
    <row r="62" spans="1:9" s="133" customFormat="1" ht="12" customHeight="1">
      <c r="A62" s="11" t="s">
        <v>97</v>
      </c>
      <c r="B62" s="135" t="s">
        <v>308</v>
      </c>
      <c r="C62" s="347"/>
      <c r="D62" s="347"/>
      <c r="E62" s="347"/>
      <c r="F62" s="381"/>
      <c r="G62" s="448"/>
      <c r="H62" s="248"/>
      <c r="I62" s="248"/>
    </row>
    <row r="63" spans="1:9" s="133" customFormat="1" ht="12" customHeight="1">
      <c r="A63" s="11" t="s">
        <v>117</v>
      </c>
      <c r="B63" s="135" t="s">
        <v>188</v>
      </c>
      <c r="C63" s="347"/>
      <c r="D63" s="347"/>
      <c r="E63" s="347"/>
      <c r="F63" s="381"/>
      <c r="G63" s="448"/>
      <c r="H63" s="248"/>
      <c r="I63" s="248"/>
    </row>
    <row r="64" spans="1:9" s="133" customFormat="1" ht="12" customHeight="1" thickBot="1">
      <c r="A64" s="13" t="s">
        <v>186</v>
      </c>
      <c r="B64" s="71" t="s">
        <v>189</v>
      </c>
      <c r="C64" s="347"/>
      <c r="D64" s="347"/>
      <c r="E64" s="347"/>
      <c r="F64" s="439"/>
      <c r="G64" s="449"/>
      <c r="H64" s="248"/>
      <c r="I64" s="248"/>
    </row>
    <row r="65" spans="1:9" s="133" customFormat="1" ht="12" customHeight="1" thickBot="1">
      <c r="A65" s="174" t="s">
        <v>353</v>
      </c>
      <c r="B65" s="18" t="s">
        <v>190</v>
      </c>
      <c r="C65" s="345">
        <f>+C8+C15+C22+C29+C37+C49+C55+C60</f>
        <v>290933663</v>
      </c>
      <c r="D65" s="345">
        <f>+D8+D15+D22+D29+D37+D49+D55+D60</f>
        <v>499422972</v>
      </c>
      <c r="E65" s="443">
        <f>+E8+E15+E22+E29+E37+E49+E55+E60</f>
        <v>499422972</v>
      </c>
      <c r="F65" s="437"/>
      <c r="G65" s="438"/>
      <c r="H65" s="248"/>
      <c r="I65" s="248"/>
    </row>
    <row r="66" spans="1:9" s="133" customFormat="1" ht="12" customHeight="1" thickBot="1">
      <c r="A66" s="167" t="s">
        <v>191</v>
      </c>
      <c r="B66" s="69" t="s">
        <v>192</v>
      </c>
      <c r="C66" s="345">
        <f>SUM(C67:C69)</f>
        <v>0</v>
      </c>
      <c r="D66" s="360">
        <f>SUM(D67:D69)</f>
        <v>0</v>
      </c>
      <c r="E66" s="366">
        <f>SUM(E67:E69)</f>
        <v>0</v>
      </c>
      <c r="F66" s="437"/>
      <c r="G66" s="438"/>
      <c r="H66" s="248"/>
      <c r="I66" s="248"/>
    </row>
    <row r="67" spans="1:9" s="133" customFormat="1" ht="12" customHeight="1">
      <c r="A67" s="12" t="s">
        <v>222</v>
      </c>
      <c r="B67" s="134" t="s">
        <v>193</v>
      </c>
      <c r="C67" s="347"/>
      <c r="D67" s="347"/>
      <c r="E67" s="347"/>
      <c r="F67" s="436"/>
      <c r="G67" s="447"/>
      <c r="H67" s="248"/>
      <c r="I67" s="248"/>
    </row>
    <row r="68" spans="1:9" s="133" customFormat="1" ht="12" customHeight="1">
      <c r="A68" s="11" t="s">
        <v>231</v>
      </c>
      <c r="B68" s="135" t="s">
        <v>194</v>
      </c>
      <c r="C68" s="347"/>
      <c r="D68" s="347"/>
      <c r="E68" s="347"/>
      <c r="F68" s="381"/>
      <c r="G68" s="448"/>
      <c r="H68" s="248"/>
      <c r="I68" s="248"/>
    </row>
    <row r="69" spans="1:9" s="133" customFormat="1" ht="12" customHeight="1" thickBot="1">
      <c r="A69" s="13" t="s">
        <v>232</v>
      </c>
      <c r="B69" s="170" t="s">
        <v>339</v>
      </c>
      <c r="C69" s="347"/>
      <c r="D69" s="347"/>
      <c r="E69" s="347"/>
      <c r="F69" s="439"/>
      <c r="G69" s="449"/>
      <c r="H69" s="248"/>
      <c r="I69" s="248"/>
    </row>
    <row r="70" spans="1:9" s="133" customFormat="1" ht="12" customHeight="1" thickBot="1">
      <c r="A70" s="167" t="s">
        <v>196</v>
      </c>
      <c r="B70" s="69" t="s">
        <v>197</v>
      </c>
      <c r="C70" s="345">
        <f>SUM(C71:C74)</f>
        <v>0</v>
      </c>
      <c r="D70" s="360">
        <f>SUM(D71:D74)</f>
        <v>0</v>
      </c>
      <c r="E70" s="366">
        <f>SUM(E71:E74)</f>
        <v>0</v>
      </c>
      <c r="F70" s="437"/>
      <c r="G70" s="438"/>
      <c r="H70" s="248"/>
      <c r="I70" s="248"/>
    </row>
    <row r="71" spans="1:9" s="133" customFormat="1" ht="12" customHeight="1">
      <c r="A71" s="12" t="s">
        <v>77</v>
      </c>
      <c r="B71" s="134" t="s">
        <v>198</v>
      </c>
      <c r="C71" s="347"/>
      <c r="D71" s="347"/>
      <c r="E71" s="347"/>
      <c r="F71" s="436"/>
      <c r="G71" s="447"/>
      <c r="H71" s="248"/>
      <c r="I71" s="248"/>
    </row>
    <row r="72" spans="1:9" s="133" customFormat="1" ht="12" customHeight="1">
      <c r="A72" s="11" t="s">
        <v>78</v>
      </c>
      <c r="B72" s="135" t="s">
        <v>199</v>
      </c>
      <c r="C72" s="347"/>
      <c r="D72" s="347"/>
      <c r="E72" s="347"/>
      <c r="F72" s="381"/>
      <c r="G72" s="448"/>
      <c r="H72" s="248"/>
      <c r="I72" s="248"/>
    </row>
    <row r="73" spans="1:9" s="133" customFormat="1" ht="12" customHeight="1">
      <c r="A73" s="11" t="s">
        <v>223</v>
      </c>
      <c r="B73" s="135" t="s">
        <v>200</v>
      </c>
      <c r="C73" s="347"/>
      <c r="D73" s="347"/>
      <c r="E73" s="347"/>
      <c r="F73" s="381"/>
      <c r="G73" s="448"/>
      <c r="H73" s="248"/>
      <c r="I73" s="248"/>
    </row>
    <row r="74" spans="1:9" s="133" customFormat="1" ht="12" customHeight="1" thickBot="1">
      <c r="A74" s="13" t="s">
        <v>224</v>
      </c>
      <c r="B74" s="71" t="s">
        <v>201</v>
      </c>
      <c r="C74" s="347"/>
      <c r="D74" s="347"/>
      <c r="E74" s="347"/>
      <c r="F74" s="439"/>
      <c r="G74" s="449"/>
      <c r="H74" s="248"/>
      <c r="I74" s="248"/>
    </row>
    <row r="75" spans="1:9" s="133" customFormat="1" ht="12" customHeight="1" thickBot="1">
      <c r="A75" s="167" t="s">
        <v>202</v>
      </c>
      <c r="B75" s="69" t="s">
        <v>203</v>
      </c>
      <c r="C75" s="345">
        <f>SUM(C76:C77)</f>
        <v>57402646</v>
      </c>
      <c r="D75" s="360">
        <f>SUM(D76:D77)</f>
        <v>118848719</v>
      </c>
      <c r="E75" s="366">
        <f>SUM(E76:E77)</f>
        <v>118848719</v>
      </c>
      <c r="F75" s="437"/>
      <c r="G75" s="438"/>
      <c r="H75" s="248"/>
      <c r="I75" s="248"/>
    </row>
    <row r="76" spans="1:9" s="133" customFormat="1" ht="12" customHeight="1">
      <c r="A76" s="12" t="s">
        <v>225</v>
      </c>
      <c r="B76" s="134" t="s">
        <v>204</v>
      </c>
      <c r="C76" s="347">
        <v>57402646</v>
      </c>
      <c r="D76" s="347">
        <v>118848719</v>
      </c>
      <c r="E76" s="347">
        <v>118848719</v>
      </c>
      <c r="F76" s="444"/>
      <c r="G76" s="451"/>
      <c r="H76" s="248"/>
      <c r="I76" s="343"/>
    </row>
    <row r="77" spans="1:9" s="133" customFormat="1" ht="12" customHeight="1" thickBot="1">
      <c r="A77" s="13" t="s">
        <v>226</v>
      </c>
      <c r="B77" s="71" t="s">
        <v>205</v>
      </c>
      <c r="C77" s="348"/>
      <c r="D77" s="348"/>
      <c r="E77" s="348"/>
      <c r="F77" s="439"/>
      <c r="G77" s="449"/>
      <c r="H77" s="248"/>
      <c r="I77" s="248"/>
    </row>
    <row r="78" spans="1:9" s="133" customFormat="1" ht="12" customHeight="1" thickBot="1">
      <c r="A78" s="167" t="s">
        <v>206</v>
      </c>
      <c r="B78" s="69" t="s">
        <v>467</v>
      </c>
      <c r="C78" s="345">
        <f>SUM(C79:C80)</f>
        <v>0</v>
      </c>
      <c r="D78" s="360">
        <f>SUM(D79:D80)</f>
        <v>0</v>
      </c>
      <c r="E78" s="360">
        <f>SUM(E79:E80)</f>
        <v>0</v>
      </c>
      <c r="F78" s="442"/>
      <c r="G78" s="438"/>
      <c r="H78" s="248"/>
      <c r="I78" s="248"/>
    </row>
    <row r="79" spans="1:9" s="133" customFormat="1" ht="12" customHeight="1">
      <c r="A79" s="12" t="s">
        <v>227</v>
      </c>
      <c r="B79" s="134" t="s">
        <v>208</v>
      </c>
      <c r="C79" s="346"/>
      <c r="D79" s="346"/>
      <c r="E79" s="346"/>
      <c r="F79" s="436"/>
      <c r="G79" s="447"/>
      <c r="H79" s="248"/>
      <c r="I79" s="248"/>
    </row>
    <row r="80" spans="1:9" s="133" customFormat="1" ht="12" customHeight="1" thickBot="1">
      <c r="A80" s="11" t="s">
        <v>228</v>
      </c>
      <c r="B80" s="135" t="s">
        <v>209</v>
      </c>
      <c r="C80" s="347"/>
      <c r="D80" s="347"/>
      <c r="E80" s="347"/>
      <c r="F80" s="439"/>
      <c r="G80" s="449"/>
      <c r="H80" s="248"/>
      <c r="I80" s="248"/>
    </row>
    <row r="81" spans="1:9" s="133" customFormat="1" ht="12" customHeight="1" thickBot="1">
      <c r="A81" s="167" t="s">
        <v>210</v>
      </c>
      <c r="B81" s="69" t="s">
        <v>230</v>
      </c>
      <c r="C81" s="345">
        <f>SUM(C82:C85)</f>
        <v>0</v>
      </c>
      <c r="D81" s="360">
        <f>SUM(D82:D85)</f>
        <v>0</v>
      </c>
      <c r="E81" s="366">
        <f>SUM(E82:E85)</f>
        <v>0</v>
      </c>
      <c r="F81" s="437"/>
      <c r="G81" s="438"/>
      <c r="H81" s="248"/>
      <c r="I81" s="248"/>
    </row>
    <row r="82" spans="1:9" s="133" customFormat="1" ht="12" customHeight="1">
      <c r="A82" s="138" t="s">
        <v>211</v>
      </c>
      <c r="B82" s="134" t="s">
        <v>212</v>
      </c>
      <c r="C82" s="347"/>
      <c r="D82" s="347"/>
      <c r="E82" s="347"/>
      <c r="F82" s="436"/>
      <c r="G82" s="447"/>
      <c r="H82" s="248"/>
      <c r="I82" s="248"/>
    </row>
    <row r="83" spans="1:9" s="133" customFormat="1" ht="12" customHeight="1">
      <c r="A83" s="139" t="s">
        <v>213</v>
      </c>
      <c r="B83" s="135" t="s">
        <v>214</v>
      </c>
      <c r="C83" s="347"/>
      <c r="D83" s="347"/>
      <c r="E83" s="347"/>
      <c r="F83" s="381"/>
      <c r="G83" s="448"/>
      <c r="H83" s="248"/>
      <c r="I83" s="248"/>
    </row>
    <row r="84" spans="1:9" s="133" customFormat="1" ht="12" customHeight="1">
      <c r="A84" s="139" t="s">
        <v>215</v>
      </c>
      <c r="B84" s="135" t="s">
        <v>216</v>
      </c>
      <c r="C84" s="347"/>
      <c r="D84" s="347"/>
      <c r="E84" s="347"/>
      <c r="F84" s="381"/>
      <c r="G84" s="448"/>
      <c r="H84" s="248"/>
      <c r="I84" s="248"/>
    </row>
    <row r="85" spans="1:9" s="133" customFormat="1" ht="12" customHeight="1" thickBot="1">
      <c r="A85" s="140" t="s">
        <v>217</v>
      </c>
      <c r="B85" s="71" t="s">
        <v>218</v>
      </c>
      <c r="C85" s="347"/>
      <c r="D85" s="347"/>
      <c r="E85" s="347"/>
      <c r="F85" s="439"/>
      <c r="G85" s="449"/>
      <c r="H85" s="248"/>
      <c r="I85" s="248"/>
    </row>
    <row r="86" spans="1:9" s="133" customFormat="1" ht="12" customHeight="1" thickBot="1">
      <c r="A86" s="167" t="s">
        <v>219</v>
      </c>
      <c r="B86" s="69" t="s">
        <v>352</v>
      </c>
      <c r="C86" s="350"/>
      <c r="D86" s="371"/>
      <c r="E86" s="445"/>
      <c r="F86" s="437"/>
      <c r="G86" s="438"/>
      <c r="H86" s="248"/>
      <c r="I86" s="248"/>
    </row>
    <row r="87" spans="1:9" s="133" customFormat="1" ht="13.5" customHeight="1" thickBot="1">
      <c r="A87" s="167" t="s">
        <v>221</v>
      </c>
      <c r="B87" s="69" t="s">
        <v>220</v>
      </c>
      <c r="C87" s="350"/>
      <c r="D87" s="371"/>
      <c r="E87" s="371"/>
      <c r="F87" s="446"/>
      <c r="G87" s="452"/>
      <c r="H87" s="248"/>
      <c r="I87" s="248"/>
    </row>
    <row r="88" spans="1:9" s="133" customFormat="1" ht="15.75" customHeight="1" thickBot="1">
      <c r="A88" s="167" t="s">
        <v>233</v>
      </c>
      <c r="B88" s="141" t="s">
        <v>355</v>
      </c>
      <c r="C88" s="345">
        <f>+C66+C70+C75+C78+C81+C87+C86</f>
        <v>57402646</v>
      </c>
      <c r="D88" s="345">
        <f>+D66+D70+D75+D78+D81+D87+D86</f>
        <v>118848719</v>
      </c>
      <c r="E88" s="443">
        <f>+E66+E70+E75+E78+E81+E87+E86</f>
        <v>118848719</v>
      </c>
      <c r="F88" s="437"/>
      <c r="G88" s="438"/>
      <c r="H88" s="248"/>
      <c r="I88" s="248"/>
    </row>
    <row r="89" spans="1:9" s="133" customFormat="1" ht="25.5" customHeight="1" thickBot="1">
      <c r="A89" s="168" t="s">
        <v>354</v>
      </c>
      <c r="B89" s="142" t="s">
        <v>356</v>
      </c>
      <c r="C89" s="345">
        <f>+C65+C88</f>
        <v>348336309</v>
      </c>
      <c r="D89" s="345">
        <f>+D65+D88</f>
        <v>618271691</v>
      </c>
      <c r="E89" s="443">
        <f>+E65+E88</f>
        <v>618271691</v>
      </c>
      <c r="F89" s="437"/>
      <c r="G89" s="438"/>
      <c r="H89" s="248"/>
      <c r="I89" s="248"/>
    </row>
    <row r="90" spans="1:9" s="133" customFormat="1" ht="25.5" customHeight="1">
      <c r="A90" s="377"/>
      <c r="B90" s="378"/>
      <c r="C90" s="235"/>
      <c r="D90" s="235"/>
      <c r="E90" s="344"/>
      <c r="F90" s="248"/>
      <c r="G90" s="248"/>
      <c r="H90" s="248"/>
      <c r="I90" s="248"/>
    </row>
    <row r="91" spans="1:9" s="133" customFormat="1" ht="15" customHeight="1">
      <c r="A91" s="3"/>
      <c r="B91" s="514" t="s">
        <v>522</v>
      </c>
      <c r="C91" s="514"/>
      <c r="D91" s="514"/>
      <c r="E91" s="514"/>
      <c r="F91" s="514"/>
      <c r="G91" s="514"/>
      <c r="H91" s="248"/>
      <c r="I91" s="248"/>
    </row>
    <row r="92" spans="1:9" ht="16.5" customHeight="1">
      <c r="A92" s="515" t="s">
        <v>34</v>
      </c>
      <c r="B92" s="515"/>
      <c r="C92" s="515"/>
      <c r="D92" s="515"/>
      <c r="E92" s="515"/>
      <c r="F92" s="515"/>
      <c r="G92" s="515"/>
      <c r="H92" s="247"/>
      <c r="I92" s="247"/>
    </row>
    <row r="93" spans="1:9" s="143" customFormat="1" ht="16.5" customHeight="1" thickBot="1">
      <c r="A93" s="525"/>
      <c r="B93" s="525"/>
      <c r="C93" s="233"/>
      <c r="D93" s="522" t="s">
        <v>446</v>
      </c>
      <c r="E93" s="522"/>
      <c r="F93" s="522"/>
      <c r="G93" s="522"/>
      <c r="H93" s="249"/>
      <c r="I93" s="249"/>
    </row>
    <row r="94" spans="1:9" ht="15.75">
      <c r="A94" s="518" t="s">
        <v>44</v>
      </c>
      <c r="B94" s="520" t="s">
        <v>394</v>
      </c>
      <c r="C94" s="351"/>
      <c r="D94" s="372"/>
      <c r="E94" s="523" t="s">
        <v>448</v>
      </c>
      <c r="F94" s="523"/>
      <c r="G94" s="524"/>
      <c r="H94" s="247"/>
      <c r="I94" s="247"/>
    </row>
    <row r="95" spans="1:9" ht="39" thickBot="1">
      <c r="A95" s="519"/>
      <c r="B95" s="521"/>
      <c r="C95" s="352" t="s">
        <v>393</v>
      </c>
      <c r="D95" s="367" t="s">
        <v>469</v>
      </c>
      <c r="E95" s="267" t="s">
        <v>449</v>
      </c>
      <c r="F95" s="379" t="s">
        <v>450</v>
      </c>
      <c r="G95" s="380" t="s">
        <v>451</v>
      </c>
      <c r="H95" s="247"/>
      <c r="I95" s="247"/>
    </row>
    <row r="96" spans="1:9" ht="12" customHeight="1" thickBot="1">
      <c r="A96" s="19" t="s">
        <v>6</v>
      </c>
      <c r="B96" s="21" t="s">
        <v>315</v>
      </c>
      <c r="C96" s="353">
        <f>C97+C98+C99+C100+C101+C114</f>
        <v>316863535</v>
      </c>
      <c r="D96" s="353">
        <f>D97+D98+D99+D100+D101+D114</f>
        <v>560934039</v>
      </c>
      <c r="E96" s="433">
        <f>E97+E98+E99+E100+E101+E114</f>
        <v>556689811</v>
      </c>
      <c r="F96" s="434">
        <f>F97+F98+F99+F100+F101+F114</f>
        <v>4244228</v>
      </c>
      <c r="G96" s="432"/>
      <c r="H96" s="247"/>
      <c r="I96" s="247"/>
    </row>
    <row r="97" spans="1:9" ht="12" customHeight="1">
      <c r="A97" s="14" t="s">
        <v>56</v>
      </c>
      <c r="B97" s="7" t="s">
        <v>35</v>
      </c>
      <c r="C97" s="354">
        <v>159495817</v>
      </c>
      <c r="D97" s="354">
        <v>165300188</v>
      </c>
      <c r="E97" s="354">
        <v>165300188</v>
      </c>
      <c r="F97" s="453"/>
      <c r="G97" s="454"/>
      <c r="H97" s="247"/>
      <c r="I97" s="247"/>
    </row>
    <row r="98" spans="1:9" ht="12" customHeight="1">
      <c r="A98" s="11" t="s">
        <v>57</v>
      </c>
      <c r="B98" s="5" t="s">
        <v>98</v>
      </c>
      <c r="C98" s="355">
        <v>30544291</v>
      </c>
      <c r="D98" s="355">
        <v>30544291</v>
      </c>
      <c r="E98" s="355">
        <v>30544291</v>
      </c>
      <c r="F98" s="382"/>
      <c r="G98" s="455"/>
      <c r="H98" s="247"/>
      <c r="I98" s="247"/>
    </row>
    <row r="99" spans="1:9" ht="12" customHeight="1">
      <c r="A99" s="11" t="s">
        <v>58</v>
      </c>
      <c r="B99" s="5" t="s">
        <v>75</v>
      </c>
      <c r="C99" s="356">
        <v>90702295</v>
      </c>
      <c r="D99" s="356">
        <v>135409646</v>
      </c>
      <c r="E99" s="356">
        <v>135409646</v>
      </c>
      <c r="F99" s="382"/>
      <c r="G99" s="455"/>
      <c r="H99" s="247"/>
      <c r="I99" s="247"/>
    </row>
    <row r="100" spans="1:9" ht="12" customHeight="1">
      <c r="A100" s="11" t="s">
        <v>59</v>
      </c>
      <c r="B100" s="8" t="s">
        <v>99</v>
      </c>
      <c r="C100" s="356">
        <v>1550000</v>
      </c>
      <c r="D100" s="356">
        <v>1582430</v>
      </c>
      <c r="E100" s="356">
        <v>1582430</v>
      </c>
      <c r="F100" s="382"/>
      <c r="G100" s="455"/>
      <c r="H100" s="247"/>
      <c r="I100" s="247"/>
    </row>
    <row r="101" spans="1:9" ht="12" customHeight="1">
      <c r="A101" s="11" t="s">
        <v>67</v>
      </c>
      <c r="B101" s="16" t="s">
        <v>100</v>
      </c>
      <c r="C101" s="356">
        <f>SUM(C102:C113)</f>
        <v>7970483</v>
      </c>
      <c r="D101" s="356">
        <f>SUM(D102:D113)</f>
        <v>11733928</v>
      </c>
      <c r="E101" s="356">
        <f>SUM(E102:E113)</f>
        <v>7489700</v>
      </c>
      <c r="F101" s="355">
        <f>SUM(F102:F113)</f>
        <v>4244228</v>
      </c>
      <c r="G101" s="455"/>
      <c r="H101" s="247"/>
      <c r="I101" s="247"/>
    </row>
    <row r="102" spans="1:9" ht="12" customHeight="1">
      <c r="A102" s="11" t="s">
        <v>60</v>
      </c>
      <c r="B102" s="5" t="s">
        <v>320</v>
      </c>
      <c r="C102" s="356"/>
      <c r="D102" s="356">
        <v>298000</v>
      </c>
      <c r="E102" s="356">
        <v>298000</v>
      </c>
      <c r="F102" s="382"/>
      <c r="G102" s="455"/>
      <c r="H102" s="247"/>
      <c r="I102" s="247"/>
    </row>
    <row r="103" spans="1:9" ht="12" customHeight="1">
      <c r="A103" s="11" t="s">
        <v>61</v>
      </c>
      <c r="B103" s="45" t="s">
        <v>319</v>
      </c>
      <c r="C103" s="356"/>
      <c r="D103" s="356">
        <v>0</v>
      </c>
      <c r="E103" s="356">
        <v>0</v>
      </c>
      <c r="F103" s="382"/>
      <c r="G103" s="455"/>
      <c r="H103" s="247"/>
      <c r="I103" s="247"/>
    </row>
    <row r="104" spans="1:9" ht="12" customHeight="1">
      <c r="A104" s="11" t="s">
        <v>68</v>
      </c>
      <c r="B104" s="45" t="s">
        <v>318</v>
      </c>
      <c r="C104" s="356"/>
      <c r="D104" s="356">
        <v>0</v>
      </c>
      <c r="E104" s="356">
        <v>0</v>
      </c>
      <c r="F104" s="382"/>
      <c r="G104" s="455"/>
      <c r="H104" s="247"/>
      <c r="I104" s="247"/>
    </row>
    <row r="105" spans="1:9" ht="12" customHeight="1">
      <c r="A105" s="11" t="s">
        <v>69</v>
      </c>
      <c r="B105" s="43" t="s">
        <v>236</v>
      </c>
      <c r="C105" s="356"/>
      <c r="D105" s="356">
        <v>0</v>
      </c>
      <c r="E105" s="356">
        <v>0</v>
      </c>
      <c r="F105" s="382"/>
      <c r="G105" s="455"/>
      <c r="H105" s="247"/>
      <c r="I105" s="247"/>
    </row>
    <row r="106" spans="1:9" ht="12" customHeight="1">
      <c r="A106" s="11" t="s">
        <v>70</v>
      </c>
      <c r="B106" s="44" t="s">
        <v>237</v>
      </c>
      <c r="C106" s="356"/>
      <c r="D106" s="356">
        <v>0</v>
      </c>
      <c r="E106" s="356">
        <v>0</v>
      </c>
      <c r="F106" s="382"/>
      <c r="G106" s="455"/>
      <c r="H106" s="247"/>
      <c r="I106" s="247"/>
    </row>
    <row r="107" spans="1:9" ht="12" customHeight="1">
      <c r="A107" s="11" t="s">
        <v>71</v>
      </c>
      <c r="B107" s="44" t="s">
        <v>238</v>
      </c>
      <c r="C107" s="356"/>
      <c r="D107" s="356">
        <v>0</v>
      </c>
      <c r="E107" s="356">
        <v>0</v>
      </c>
      <c r="F107" s="382"/>
      <c r="G107" s="455"/>
      <c r="H107" s="247"/>
      <c r="I107" s="247"/>
    </row>
    <row r="108" spans="1:9" ht="12" customHeight="1">
      <c r="A108" s="11" t="s">
        <v>73</v>
      </c>
      <c r="B108" s="43" t="s">
        <v>239</v>
      </c>
      <c r="C108" s="356">
        <v>219483</v>
      </c>
      <c r="D108" s="356">
        <v>2340700</v>
      </c>
      <c r="E108" s="356">
        <v>2340700</v>
      </c>
      <c r="F108" s="382"/>
      <c r="G108" s="455"/>
      <c r="H108" s="247"/>
      <c r="I108" s="247"/>
    </row>
    <row r="109" spans="1:9" ht="12" customHeight="1">
      <c r="A109" s="11" t="s">
        <v>101</v>
      </c>
      <c r="B109" s="43" t="s">
        <v>240</v>
      </c>
      <c r="C109" s="356">
        <v>4851000</v>
      </c>
      <c r="D109" s="356">
        <v>4851000</v>
      </c>
      <c r="E109" s="356">
        <v>4851000</v>
      </c>
      <c r="F109" s="382"/>
      <c r="G109" s="455"/>
      <c r="H109" s="247"/>
      <c r="I109" s="247"/>
    </row>
    <row r="110" spans="1:9" ht="12" customHeight="1">
      <c r="A110" s="11" t="s">
        <v>234</v>
      </c>
      <c r="B110" s="44" t="s">
        <v>241</v>
      </c>
      <c r="C110" s="356"/>
      <c r="D110" s="356">
        <v>0</v>
      </c>
      <c r="E110" s="356">
        <v>0</v>
      </c>
      <c r="F110" s="382"/>
      <c r="G110" s="455"/>
      <c r="H110" s="247"/>
      <c r="I110" s="247"/>
    </row>
    <row r="111" spans="1:9" ht="12" customHeight="1">
      <c r="A111" s="10" t="s">
        <v>235</v>
      </c>
      <c r="B111" s="45" t="s">
        <v>242</v>
      </c>
      <c r="C111" s="356"/>
      <c r="D111" s="356">
        <v>0</v>
      </c>
      <c r="E111" s="356">
        <v>0</v>
      </c>
      <c r="F111" s="382"/>
      <c r="G111" s="455"/>
      <c r="H111" s="247"/>
      <c r="I111" s="247"/>
    </row>
    <row r="112" spans="1:9" ht="12" customHeight="1">
      <c r="A112" s="11" t="s">
        <v>316</v>
      </c>
      <c r="B112" s="45" t="s">
        <v>243</v>
      </c>
      <c r="C112" s="356"/>
      <c r="D112" s="356">
        <v>0</v>
      </c>
      <c r="E112" s="355">
        <v>0</v>
      </c>
      <c r="F112" s="382"/>
      <c r="G112" s="455"/>
      <c r="H112" s="247"/>
      <c r="I112" s="247"/>
    </row>
    <row r="113" spans="1:9" ht="12" customHeight="1">
      <c r="A113" s="13" t="s">
        <v>317</v>
      </c>
      <c r="B113" s="45" t="s">
        <v>244</v>
      </c>
      <c r="C113" s="356">
        <v>2900000</v>
      </c>
      <c r="D113" s="356">
        <v>4244228</v>
      </c>
      <c r="E113" s="382"/>
      <c r="F113" s="355">
        <v>4244228</v>
      </c>
      <c r="G113" s="455"/>
      <c r="H113" s="247"/>
      <c r="I113" s="247"/>
    </row>
    <row r="114" spans="1:10" ht="12" customHeight="1">
      <c r="A114" s="11" t="s">
        <v>321</v>
      </c>
      <c r="B114" s="8" t="s">
        <v>36</v>
      </c>
      <c r="C114" s="355">
        <f>SUM(C115:C116)</f>
        <v>26600649</v>
      </c>
      <c r="D114" s="355">
        <v>216363556</v>
      </c>
      <c r="E114" s="355">
        <v>216363556</v>
      </c>
      <c r="F114" s="382"/>
      <c r="G114" s="455"/>
      <c r="H114" s="247"/>
      <c r="I114" s="247"/>
      <c r="J114" s="414"/>
    </row>
    <row r="115" spans="1:8" ht="12" customHeight="1">
      <c r="A115" s="11" t="s">
        <v>322</v>
      </c>
      <c r="B115" s="5" t="s">
        <v>324</v>
      </c>
      <c r="C115" s="355">
        <v>18943439</v>
      </c>
      <c r="D115" s="185">
        <v>39965449</v>
      </c>
      <c r="E115" s="185">
        <v>39965449</v>
      </c>
      <c r="F115" s="382"/>
      <c r="G115" s="455"/>
      <c r="H115" s="247"/>
    </row>
    <row r="116" spans="1:9" ht="12" customHeight="1" thickBot="1">
      <c r="A116" s="15" t="s">
        <v>323</v>
      </c>
      <c r="B116" s="173" t="s">
        <v>325</v>
      </c>
      <c r="C116" s="357">
        <v>7657210</v>
      </c>
      <c r="D116" s="419">
        <v>176398107</v>
      </c>
      <c r="E116" s="419">
        <v>176398107</v>
      </c>
      <c r="F116" s="420"/>
      <c r="G116" s="456"/>
      <c r="H116" s="247"/>
      <c r="I116" s="247"/>
    </row>
    <row r="117" spans="1:9" ht="12" customHeight="1" thickBot="1">
      <c r="A117" s="171" t="s">
        <v>7</v>
      </c>
      <c r="B117" s="172" t="s">
        <v>245</v>
      </c>
      <c r="C117" s="358">
        <f>+C118+C120+C122</f>
        <v>31223465</v>
      </c>
      <c r="D117" s="358">
        <f>+D118+D120+D122</f>
        <v>52019966</v>
      </c>
      <c r="E117" s="435">
        <f>+E118+E120+E122</f>
        <v>52019966</v>
      </c>
      <c r="F117" s="434"/>
      <c r="G117" s="432"/>
      <c r="H117" s="247"/>
      <c r="I117" s="247"/>
    </row>
    <row r="118" spans="1:9" ht="12" customHeight="1">
      <c r="A118" s="12" t="s">
        <v>62</v>
      </c>
      <c r="B118" s="5" t="s">
        <v>116</v>
      </c>
      <c r="C118" s="359">
        <v>21758935</v>
      </c>
      <c r="D118" s="359">
        <v>28387558</v>
      </c>
      <c r="E118" s="359">
        <v>28387558</v>
      </c>
      <c r="F118" s="418"/>
      <c r="G118" s="457"/>
      <c r="H118" s="247"/>
      <c r="I118" s="247"/>
    </row>
    <row r="119" spans="1:9" ht="12" customHeight="1">
      <c r="A119" s="12" t="s">
        <v>63</v>
      </c>
      <c r="B119" s="9" t="s">
        <v>249</v>
      </c>
      <c r="C119" s="359"/>
      <c r="D119" s="359">
        <v>0</v>
      </c>
      <c r="E119" s="359">
        <v>0</v>
      </c>
      <c r="F119" s="382"/>
      <c r="G119" s="455"/>
      <c r="H119" s="247"/>
      <c r="I119" s="247"/>
    </row>
    <row r="120" spans="1:9" ht="12" customHeight="1">
      <c r="A120" s="12" t="s">
        <v>64</v>
      </c>
      <c r="B120" s="9" t="s">
        <v>102</v>
      </c>
      <c r="C120" s="355">
        <v>9464530</v>
      </c>
      <c r="D120" s="355">
        <v>23632408</v>
      </c>
      <c r="E120" s="355">
        <v>23632408</v>
      </c>
      <c r="F120" s="382"/>
      <c r="G120" s="455"/>
      <c r="H120" s="247"/>
      <c r="I120" s="247"/>
    </row>
    <row r="121" spans="1:9" ht="12" customHeight="1">
      <c r="A121" s="12" t="s">
        <v>65</v>
      </c>
      <c r="B121" s="9" t="s">
        <v>250</v>
      </c>
      <c r="C121" s="355"/>
      <c r="D121" s="355"/>
      <c r="E121" s="355"/>
      <c r="F121" s="382"/>
      <c r="G121" s="455"/>
      <c r="H121" s="247"/>
      <c r="I121" s="247"/>
    </row>
    <row r="122" spans="1:9" ht="12" customHeight="1">
      <c r="A122" s="12" t="s">
        <v>66</v>
      </c>
      <c r="B122" s="71" t="s">
        <v>118</v>
      </c>
      <c r="C122" s="355"/>
      <c r="D122" s="355"/>
      <c r="E122" s="355"/>
      <c r="F122" s="382"/>
      <c r="G122" s="455"/>
      <c r="H122" s="247"/>
      <c r="I122" s="247"/>
    </row>
    <row r="123" spans="1:9" ht="12" customHeight="1">
      <c r="A123" s="12" t="s">
        <v>72</v>
      </c>
      <c r="B123" s="70" t="s">
        <v>309</v>
      </c>
      <c r="C123" s="355"/>
      <c r="D123" s="355"/>
      <c r="E123" s="355"/>
      <c r="F123" s="382"/>
      <c r="G123" s="455"/>
      <c r="H123" s="247"/>
      <c r="I123" s="247"/>
    </row>
    <row r="124" spans="1:9" ht="12" customHeight="1">
      <c r="A124" s="12" t="s">
        <v>74</v>
      </c>
      <c r="B124" s="131" t="s">
        <v>255</v>
      </c>
      <c r="C124" s="355"/>
      <c r="D124" s="355"/>
      <c r="E124" s="355"/>
      <c r="F124" s="382"/>
      <c r="G124" s="455"/>
      <c r="H124" s="247"/>
      <c r="I124" s="247"/>
    </row>
    <row r="125" spans="1:9" ht="13.5" customHeight="1">
      <c r="A125" s="12" t="s">
        <v>103</v>
      </c>
      <c r="B125" s="44" t="s">
        <v>238</v>
      </c>
      <c r="C125" s="355"/>
      <c r="D125" s="355"/>
      <c r="E125" s="355"/>
      <c r="F125" s="382"/>
      <c r="G125" s="455"/>
      <c r="H125" s="247"/>
      <c r="I125" s="247"/>
    </row>
    <row r="126" spans="1:9" ht="12" customHeight="1">
      <c r="A126" s="12" t="s">
        <v>104</v>
      </c>
      <c r="B126" s="44" t="s">
        <v>254</v>
      </c>
      <c r="C126" s="355"/>
      <c r="D126" s="355"/>
      <c r="E126" s="355"/>
      <c r="F126" s="382"/>
      <c r="G126" s="455"/>
      <c r="H126" s="247"/>
      <c r="I126" s="247"/>
    </row>
    <row r="127" spans="1:9" ht="12" customHeight="1">
      <c r="A127" s="12" t="s">
        <v>105</v>
      </c>
      <c r="B127" s="44" t="s">
        <v>253</v>
      </c>
      <c r="C127" s="355"/>
      <c r="D127" s="355"/>
      <c r="E127" s="355"/>
      <c r="F127" s="382"/>
      <c r="G127" s="455"/>
      <c r="H127" s="247"/>
      <c r="I127" s="247"/>
    </row>
    <row r="128" spans="1:9" ht="12" customHeight="1">
      <c r="A128" s="12" t="s">
        <v>246</v>
      </c>
      <c r="B128" s="44" t="s">
        <v>241</v>
      </c>
      <c r="C128" s="355"/>
      <c r="D128" s="355"/>
      <c r="E128" s="355"/>
      <c r="F128" s="382"/>
      <c r="G128" s="455"/>
      <c r="H128" s="247"/>
      <c r="I128" s="247"/>
    </row>
    <row r="129" spans="1:9" ht="12" customHeight="1">
      <c r="A129" s="12" t="s">
        <v>247</v>
      </c>
      <c r="B129" s="44" t="s">
        <v>252</v>
      </c>
      <c r="C129" s="355"/>
      <c r="D129" s="355"/>
      <c r="E129" s="355"/>
      <c r="F129" s="382"/>
      <c r="G129" s="455"/>
      <c r="H129" s="247"/>
      <c r="I129" s="247"/>
    </row>
    <row r="130" spans="1:9" ht="23.25" thickBot="1">
      <c r="A130" s="10" t="s">
        <v>248</v>
      </c>
      <c r="B130" s="44" t="s">
        <v>251</v>
      </c>
      <c r="C130" s="356"/>
      <c r="D130" s="356"/>
      <c r="E130" s="356"/>
      <c r="F130" s="424"/>
      <c r="G130" s="458"/>
      <c r="H130" s="247"/>
      <c r="I130" s="247"/>
    </row>
    <row r="131" spans="1:9" ht="12" customHeight="1" thickBot="1">
      <c r="A131" s="19" t="s">
        <v>8</v>
      </c>
      <c r="B131" s="423" t="s">
        <v>326</v>
      </c>
      <c r="C131" s="353">
        <f>+C96+C117</f>
        <v>348087000</v>
      </c>
      <c r="D131" s="353">
        <f>+D96+D117</f>
        <v>612954005</v>
      </c>
      <c r="E131" s="433">
        <f>+E96+E117</f>
        <v>608709777</v>
      </c>
      <c r="F131" s="434">
        <f>+F96+F117</f>
        <v>4244228</v>
      </c>
      <c r="G131" s="432"/>
      <c r="H131" s="247"/>
      <c r="I131" s="247"/>
    </row>
    <row r="132" spans="1:9" ht="12" customHeight="1" thickBot="1">
      <c r="A132" s="17" t="s">
        <v>9</v>
      </c>
      <c r="B132" s="39" t="s">
        <v>395</v>
      </c>
      <c r="C132" s="360">
        <f>+C133+C134+C135</f>
        <v>0</v>
      </c>
      <c r="D132" s="360">
        <f>+D133+D134+D135</f>
        <v>0</v>
      </c>
      <c r="E132" s="360">
        <f>+E133+E134+E135</f>
        <v>0</v>
      </c>
      <c r="F132" s="431"/>
      <c r="G132" s="432"/>
      <c r="H132" s="247"/>
      <c r="I132" s="247"/>
    </row>
    <row r="133" spans="1:9" ht="12" customHeight="1">
      <c r="A133" s="12" t="s">
        <v>151</v>
      </c>
      <c r="B133" s="4" t="s">
        <v>334</v>
      </c>
      <c r="C133" s="359"/>
      <c r="D133" s="359"/>
      <c r="E133" s="359"/>
      <c r="F133" s="418"/>
      <c r="G133" s="457"/>
      <c r="H133" s="247"/>
      <c r="I133" s="247"/>
    </row>
    <row r="134" spans="1:9" ht="12" customHeight="1">
      <c r="A134" s="12" t="s">
        <v>152</v>
      </c>
      <c r="B134" s="9" t="s">
        <v>335</v>
      </c>
      <c r="C134" s="355"/>
      <c r="D134" s="355"/>
      <c r="E134" s="355"/>
      <c r="F134" s="382"/>
      <c r="G134" s="455"/>
      <c r="H134" s="247"/>
      <c r="I134" s="247"/>
    </row>
    <row r="135" spans="1:9" ht="12" customHeight="1" thickBot="1">
      <c r="A135" s="10" t="s">
        <v>153</v>
      </c>
      <c r="B135" s="9" t="s">
        <v>336</v>
      </c>
      <c r="C135" s="356"/>
      <c r="D135" s="356"/>
      <c r="E135" s="356"/>
      <c r="F135" s="424"/>
      <c r="G135" s="458"/>
      <c r="H135" s="247"/>
      <c r="I135" s="247"/>
    </row>
    <row r="136" spans="1:9" ht="12" customHeight="1" thickBot="1">
      <c r="A136" s="17" t="s">
        <v>10</v>
      </c>
      <c r="B136" s="39" t="s">
        <v>328</v>
      </c>
      <c r="C136" s="360">
        <f>SUM(C137:C142)</f>
        <v>0</v>
      </c>
      <c r="D136" s="360">
        <f>SUM(D137:D142)</f>
        <v>0</v>
      </c>
      <c r="E136" s="360">
        <f>SUM(E137:E142)</f>
        <v>0</v>
      </c>
      <c r="F136" s="431"/>
      <c r="G136" s="432"/>
      <c r="H136" s="247"/>
      <c r="I136" s="247"/>
    </row>
    <row r="137" spans="1:9" ht="12" customHeight="1">
      <c r="A137" s="12" t="s">
        <v>49</v>
      </c>
      <c r="B137" s="6" t="s">
        <v>337</v>
      </c>
      <c r="C137" s="359"/>
      <c r="D137" s="359"/>
      <c r="E137" s="359"/>
      <c r="F137" s="418"/>
      <c r="G137" s="457"/>
      <c r="H137" s="247"/>
      <c r="I137" s="247"/>
    </row>
    <row r="138" spans="1:9" ht="12" customHeight="1">
      <c r="A138" s="12" t="s">
        <v>50</v>
      </c>
      <c r="B138" s="6" t="s">
        <v>329</v>
      </c>
      <c r="C138" s="355"/>
      <c r="D138" s="355"/>
      <c r="E138" s="355"/>
      <c r="F138" s="382"/>
      <c r="G138" s="455"/>
      <c r="H138" s="247"/>
      <c r="I138" s="247"/>
    </row>
    <row r="139" spans="1:9" ht="12" customHeight="1">
      <c r="A139" s="12" t="s">
        <v>51</v>
      </c>
      <c r="B139" s="6" t="s">
        <v>330</v>
      </c>
      <c r="C139" s="355"/>
      <c r="D139" s="355"/>
      <c r="E139" s="355"/>
      <c r="F139" s="382"/>
      <c r="G139" s="455"/>
      <c r="H139" s="247"/>
      <c r="I139" s="247"/>
    </row>
    <row r="140" spans="1:9" ht="12" customHeight="1">
      <c r="A140" s="12" t="s">
        <v>90</v>
      </c>
      <c r="B140" s="6" t="s">
        <v>331</v>
      </c>
      <c r="C140" s="355"/>
      <c r="D140" s="355"/>
      <c r="E140" s="355"/>
      <c r="F140" s="382"/>
      <c r="G140" s="455"/>
      <c r="H140" s="247"/>
      <c r="I140" s="247"/>
    </row>
    <row r="141" spans="1:9" ht="12" customHeight="1">
      <c r="A141" s="12" t="s">
        <v>91</v>
      </c>
      <c r="B141" s="6" t="s">
        <v>332</v>
      </c>
      <c r="C141" s="355"/>
      <c r="D141" s="355"/>
      <c r="E141" s="355"/>
      <c r="F141" s="382"/>
      <c r="G141" s="455"/>
      <c r="H141" s="247"/>
      <c r="I141" s="247"/>
    </row>
    <row r="142" spans="1:9" ht="12" customHeight="1" thickBot="1">
      <c r="A142" s="10" t="s">
        <v>92</v>
      </c>
      <c r="B142" s="4" t="s">
        <v>333</v>
      </c>
      <c r="C142" s="356"/>
      <c r="D142" s="356"/>
      <c r="E142" s="356"/>
      <c r="F142" s="424"/>
      <c r="G142" s="458"/>
      <c r="H142" s="247"/>
      <c r="I142" s="247"/>
    </row>
    <row r="143" spans="1:9" ht="12" customHeight="1" thickBot="1">
      <c r="A143" s="17" t="s">
        <v>11</v>
      </c>
      <c r="B143" s="39" t="s">
        <v>468</v>
      </c>
      <c r="C143" s="345">
        <f>+C144+C145+C146</f>
        <v>249309</v>
      </c>
      <c r="D143" s="345">
        <v>5317686</v>
      </c>
      <c r="E143" s="345">
        <v>5317686</v>
      </c>
      <c r="F143" s="431"/>
      <c r="G143" s="432"/>
      <c r="H143" s="247"/>
      <c r="I143" s="247"/>
    </row>
    <row r="144" spans="1:9" ht="12" customHeight="1">
      <c r="A144" s="12" t="s">
        <v>52</v>
      </c>
      <c r="B144" s="6" t="s">
        <v>256</v>
      </c>
      <c r="C144" s="359"/>
      <c r="D144" s="359">
        <v>0</v>
      </c>
      <c r="E144" s="359">
        <v>0</v>
      </c>
      <c r="F144" s="418"/>
      <c r="G144" s="457"/>
      <c r="H144" s="247"/>
      <c r="I144" s="247"/>
    </row>
    <row r="145" spans="1:9" ht="12" customHeight="1">
      <c r="A145" s="12" t="s">
        <v>53</v>
      </c>
      <c r="B145" s="6" t="s">
        <v>257</v>
      </c>
      <c r="C145" s="355">
        <v>249309</v>
      </c>
      <c r="D145" s="355">
        <v>5317686</v>
      </c>
      <c r="E145" s="355">
        <v>5317686</v>
      </c>
      <c r="F145" s="382"/>
      <c r="G145" s="455"/>
      <c r="H145" s="247"/>
      <c r="I145" s="247"/>
    </row>
    <row r="146" spans="1:9" ht="12" customHeight="1" thickBot="1">
      <c r="A146" s="10" t="s">
        <v>171</v>
      </c>
      <c r="B146" s="4" t="s">
        <v>341</v>
      </c>
      <c r="C146" s="356"/>
      <c r="D146" s="356"/>
      <c r="E146" s="356"/>
      <c r="F146" s="424"/>
      <c r="G146" s="458"/>
      <c r="H146" s="247"/>
      <c r="I146" s="247"/>
    </row>
    <row r="147" spans="1:9" ht="12" customHeight="1" thickBot="1">
      <c r="A147" s="17" t="s">
        <v>12</v>
      </c>
      <c r="B147" s="39" t="s">
        <v>342</v>
      </c>
      <c r="C147" s="361">
        <f>SUM(C148:C152)</f>
        <v>0</v>
      </c>
      <c r="D147" s="361">
        <f>SUM(D148:D152)</f>
        <v>0</v>
      </c>
      <c r="E147" s="361">
        <f>SUM(E148:E152)</f>
        <v>0</v>
      </c>
      <c r="F147" s="431"/>
      <c r="G147" s="432"/>
      <c r="H147" s="247"/>
      <c r="I147" s="247"/>
    </row>
    <row r="148" spans="1:9" ht="12" customHeight="1">
      <c r="A148" s="12" t="s">
        <v>54</v>
      </c>
      <c r="B148" s="6" t="s">
        <v>338</v>
      </c>
      <c r="C148" s="359"/>
      <c r="D148" s="359"/>
      <c r="E148" s="359"/>
      <c r="F148" s="418"/>
      <c r="G148" s="457"/>
      <c r="H148" s="247"/>
      <c r="I148" s="247"/>
    </row>
    <row r="149" spans="1:9" ht="12" customHeight="1">
      <c r="A149" s="12" t="s">
        <v>55</v>
      </c>
      <c r="B149" s="6" t="s">
        <v>344</v>
      </c>
      <c r="C149" s="355"/>
      <c r="D149" s="355"/>
      <c r="E149" s="355"/>
      <c r="F149" s="382"/>
      <c r="G149" s="455"/>
      <c r="H149" s="247"/>
      <c r="I149" s="247"/>
    </row>
    <row r="150" spans="1:9" ht="12" customHeight="1">
      <c r="A150" s="12" t="s">
        <v>183</v>
      </c>
      <c r="B150" s="6" t="s">
        <v>340</v>
      </c>
      <c r="C150" s="355"/>
      <c r="D150" s="355"/>
      <c r="E150" s="355"/>
      <c r="F150" s="382"/>
      <c r="G150" s="455"/>
      <c r="H150" s="247"/>
      <c r="I150" s="247"/>
    </row>
    <row r="151" spans="1:9" ht="12" customHeight="1">
      <c r="A151" s="12" t="s">
        <v>184</v>
      </c>
      <c r="B151" s="6" t="s">
        <v>345</v>
      </c>
      <c r="C151" s="355"/>
      <c r="D151" s="355"/>
      <c r="E151" s="355"/>
      <c r="F151" s="382"/>
      <c r="G151" s="455"/>
      <c r="H151" s="247"/>
      <c r="I151" s="247"/>
    </row>
    <row r="152" spans="1:9" ht="12" customHeight="1" thickBot="1">
      <c r="A152" s="10" t="s">
        <v>343</v>
      </c>
      <c r="B152" s="4" t="s">
        <v>346</v>
      </c>
      <c r="C152" s="356"/>
      <c r="D152" s="356"/>
      <c r="E152" s="356"/>
      <c r="F152" s="424"/>
      <c r="G152" s="458"/>
      <c r="H152" s="247"/>
      <c r="I152" s="247"/>
    </row>
    <row r="153" spans="1:9" ht="12" customHeight="1" thickBot="1">
      <c r="A153" s="17" t="s">
        <v>13</v>
      </c>
      <c r="B153" s="39" t="s">
        <v>347</v>
      </c>
      <c r="C153" s="362"/>
      <c r="D153" s="362"/>
      <c r="E153" s="362"/>
      <c r="F153" s="431"/>
      <c r="G153" s="432"/>
      <c r="H153" s="247"/>
      <c r="I153" s="247"/>
    </row>
    <row r="154" spans="1:9" ht="12" customHeight="1" thickBot="1">
      <c r="A154" s="17" t="s">
        <v>14</v>
      </c>
      <c r="B154" s="39" t="s">
        <v>348</v>
      </c>
      <c r="C154" s="362"/>
      <c r="D154" s="362"/>
      <c r="E154" s="362"/>
      <c r="F154" s="431"/>
      <c r="G154" s="432"/>
      <c r="H154" s="247"/>
      <c r="I154" s="247"/>
    </row>
    <row r="155" spans="1:9" ht="15" customHeight="1" thickBot="1">
      <c r="A155" s="427" t="s">
        <v>15</v>
      </c>
      <c r="B155" s="428" t="s">
        <v>350</v>
      </c>
      <c r="C155" s="429">
        <f>+C132+C136+C143+C147+C153+C154</f>
        <v>249309</v>
      </c>
      <c r="D155" s="429">
        <f>+D132+D136+D143+D147+D153+D154</f>
        <v>5317686</v>
      </c>
      <c r="E155" s="429">
        <f>+E132+E136+E143+E147+E153+E154</f>
        <v>5317686</v>
      </c>
      <c r="F155" s="430"/>
      <c r="G155" s="459"/>
      <c r="H155" s="247"/>
      <c r="I155" s="247"/>
    </row>
    <row r="156" spans="1:9" s="133" customFormat="1" ht="12.75" customHeight="1" thickBot="1">
      <c r="A156" s="425" t="s">
        <v>16</v>
      </c>
      <c r="B156" s="319" t="s">
        <v>349</v>
      </c>
      <c r="C156" s="363">
        <f>+C131+C155</f>
        <v>348336309</v>
      </c>
      <c r="D156" s="363">
        <f>+D131+D155</f>
        <v>618271691</v>
      </c>
      <c r="E156" s="363">
        <f>+E131+E155</f>
        <v>614027463</v>
      </c>
      <c r="F156" s="363">
        <f>+F131+F155</f>
        <v>4244228</v>
      </c>
      <c r="G156" s="426"/>
      <c r="H156" s="248"/>
      <c r="I156" s="248"/>
    </row>
    <row r="157" spans="5:9" ht="17.25" customHeight="1">
      <c r="E157" s="247"/>
      <c r="F157" s="247"/>
      <c r="G157" s="247"/>
      <c r="H157" s="247"/>
      <c r="I157" s="247"/>
    </row>
    <row r="158" spans="1:9" ht="15.75">
      <c r="A158" s="513" t="s">
        <v>258</v>
      </c>
      <c r="B158" s="513"/>
      <c r="C158" s="513"/>
      <c r="D158" s="513"/>
      <c r="E158" s="247"/>
      <c r="F158" s="421"/>
      <c r="G158" s="247"/>
      <c r="H158" s="247"/>
      <c r="I158" s="247"/>
    </row>
    <row r="159" spans="1:9" ht="15" customHeight="1" thickBot="1">
      <c r="A159" s="517" t="s">
        <v>79</v>
      </c>
      <c r="B159" s="517"/>
      <c r="C159" s="232"/>
      <c r="D159" s="374" t="s">
        <v>446</v>
      </c>
      <c r="E159" s="247"/>
      <c r="F159" s="247"/>
      <c r="G159" s="247"/>
      <c r="H159" s="247"/>
      <c r="I159" s="247"/>
    </row>
    <row r="160" spans="1:9" ht="25.5" customHeight="1" thickBot="1">
      <c r="A160" s="17">
        <v>1</v>
      </c>
      <c r="B160" s="20" t="s">
        <v>351</v>
      </c>
      <c r="C160" s="364">
        <f>C65-C131</f>
        <v>-57153337</v>
      </c>
      <c r="D160" s="422">
        <f>+D65-D131</f>
        <v>-113531033</v>
      </c>
      <c r="E160" s="247"/>
      <c r="F160" s="247"/>
      <c r="G160" s="247"/>
      <c r="H160" s="247"/>
      <c r="I160" s="247"/>
    </row>
    <row r="161" spans="1:9" ht="32.25" customHeight="1" thickBot="1">
      <c r="A161" s="17" t="s">
        <v>7</v>
      </c>
      <c r="B161" s="20" t="s">
        <v>357</v>
      </c>
      <c r="C161" s="365">
        <f>C88-C155</f>
        <v>57153337</v>
      </c>
      <c r="D161" s="360">
        <f>+D88-D155</f>
        <v>113531033</v>
      </c>
      <c r="E161" s="247"/>
      <c r="F161" s="247"/>
      <c r="G161" s="247"/>
      <c r="H161" s="247"/>
      <c r="I161" s="247"/>
    </row>
    <row r="162" spans="5:9" ht="15.75">
      <c r="E162" s="247"/>
      <c r="F162" s="247"/>
      <c r="G162" s="247"/>
      <c r="H162" s="247"/>
      <c r="I162" s="247"/>
    </row>
    <row r="163" spans="5:9" ht="15.75">
      <c r="E163" s="247"/>
      <c r="F163" s="247"/>
      <c r="G163" s="247"/>
      <c r="H163" s="247"/>
      <c r="I163" s="247"/>
    </row>
    <row r="164" spans="5:9" ht="15.75">
      <c r="E164" s="247"/>
      <c r="F164" s="247"/>
      <c r="G164" s="247"/>
      <c r="H164" s="247"/>
      <c r="I164" s="247"/>
    </row>
    <row r="165" spans="5:9" ht="15.75">
      <c r="E165" s="247"/>
      <c r="F165" s="247"/>
      <c r="G165" s="247"/>
      <c r="H165" s="247"/>
      <c r="I165" s="247"/>
    </row>
    <row r="166" spans="4:9" ht="15.75">
      <c r="D166" s="113"/>
      <c r="E166" s="247"/>
      <c r="F166" s="247"/>
      <c r="G166" s="247"/>
      <c r="H166" s="247"/>
      <c r="I166" s="247"/>
    </row>
    <row r="167" spans="5:9" ht="15.75">
      <c r="E167" s="247"/>
      <c r="F167" s="247"/>
      <c r="G167" s="247"/>
      <c r="H167" s="247"/>
      <c r="I167" s="247"/>
    </row>
    <row r="168" spans="5:9" ht="15.75">
      <c r="E168" s="247"/>
      <c r="F168" s="247"/>
      <c r="G168" s="247"/>
      <c r="H168" s="247"/>
      <c r="I168" s="247"/>
    </row>
    <row r="169" spans="5:9" ht="15.75">
      <c r="E169" s="247"/>
      <c r="F169" s="247"/>
      <c r="G169" s="247"/>
      <c r="H169" s="247"/>
      <c r="I169" s="247"/>
    </row>
    <row r="170" spans="5:9" ht="15.75">
      <c r="E170" s="247"/>
      <c r="F170" s="247"/>
      <c r="G170" s="247"/>
      <c r="H170" s="247"/>
      <c r="I170" s="247"/>
    </row>
    <row r="171" spans="5:9" ht="15.75">
      <c r="E171" s="247"/>
      <c r="F171" s="247"/>
      <c r="G171" s="247"/>
      <c r="H171" s="247"/>
      <c r="I171" s="247"/>
    </row>
    <row r="172" spans="5:9" ht="15.75">
      <c r="E172" s="247"/>
      <c r="F172" s="247"/>
      <c r="G172" s="247"/>
      <c r="H172" s="247"/>
      <c r="I172" s="247"/>
    </row>
    <row r="173" spans="5:9" ht="15.75">
      <c r="E173" s="247"/>
      <c r="F173" s="247"/>
      <c r="G173" s="247"/>
      <c r="H173" s="247"/>
      <c r="I173" s="247"/>
    </row>
    <row r="174" spans="5:9" ht="15.75">
      <c r="E174" s="247"/>
      <c r="F174" s="247"/>
      <c r="G174" s="247"/>
      <c r="H174" s="247"/>
      <c r="I174" s="247"/>
    </row>
  </sheetData>
  <sheetProtection/>
  <mergeCells count="19">
    <mergeCell ref="A158:D158"/>
    <mergeCell ref="B91:G91"/>
    <mergeCell ref="D93:G93"/>
    <mergeCell ref="A2:G2"/>
    <mergeCell ref="E6:G6"/>
    <mergeCell ref="E94:G94"/>
    <mergeCell ref="A5:B5"/>
    <mergeCell ref="A93:B93"/>
    <mergeCell ref="C6:D6"/>
    <mergeCell ref="A3:G3"/>
    <mergeCell ref="B1:G1"/>
    <mergeCell ref="A4:G4"/>
    <mergeCell ref="D5:G5"/>
    <mergeCell ref="A92:G92"/>
    <mergeCell ref="A159:B159"/>
    <mergeCell ref="A6:A7"/>
    <mergeCell ref="B6:B7"/>
    <mergeCell ref="A94:A95"/>
    <mergeCell ref="B94:B95"/>
  </mergeCells>
  <printOptions horizontalCentered="1"/>
  <pageMargins left="0.7874015748031497" right="0.7874015748031497" top="0.8661417322834646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</oddHeader>
  </headerFooter>
  <rowBreaks count="1" manualBreakCount="1">
    <brk id="8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63"/>
  <sheetViews>
    <sheetView zoomScale="156" zoomScaleNormal="156" workbookViewId="0" topLeftCell="A1">
      <selection activeCell="F1" sqref="F1"/>
    </sheetView>
  </sheetViews>
  <sheetFormatPr defaultColWidth="9.00390625" defaultRowHeight="12.75"/>
  <cols>
    <col min="1" max="1" width="13.875" style="64" customWidth="1"/>
    <col min="2" max="2" width="54.50390625" style="65" customWidth="1"/>
    <col min="3" max="5" width="15.875" style="65" customWidth="1"/>
    <col min="6" max="6" width="15.625" style="65" customWidth="1"/>
    <col min="7" max="7" width="18.875" style="65" customWidth="1"/>
    <col min="8" max="16384" width="9.375" style="65" customWidth="1"/>
  </cols>
  <sheetData>
    <row r="1" spans="1:7" s="52" customFormat="1" ht="15.75">
      <c r="A1" s="51"/>
      <c r="B1" s="53"/>
      <c r="C1" s="1"/>
      <c r="D1" s="1"/>
      <c r="G1" s="201" t="s">
        <v>518</v>
      </c>
    </row>
    <row r="2" spans="1:7" s="52" customFormat="1" ht="15.75">
      <c r="A2" s="51"/>
      <c r="B2" s="53"/>
      <c r="C2" s="1"/>
      <c r="D2" s="1"/>
      <c r="G2" s="201"/>
    </row>
    <row r="3" spans="1:7" s="52" customFormat="1" ht="24" customHeight="1">
      <c r="A3" s="579" t="s">
        <v>519</v>
      </c>
      <c r="B3" s="579"/>
      <c r="C3" s="579"/>
      <c r="D3" s="579"/>
      <c r="E3" s="579"/>
      <c r="F3" s="579"/>
      <c r="G3" s="579"/>
    </row>
    <row r="4" spans="1:7" s="52" customFormat="1" ht="19.5" thickBot="1">
      <c r="A4" s="512"/>
      <c r="B4" s="512"/>
      <c r="C4" s="512"/>
      <c r="D4" s="512"/>
      <c r="E4" s="512"/>
      <c r="F4" s="512"/>
      <c r="G4" s="512"/>
    </row>
    <row r="5" spans="1:7" s="161" customFormat="1" ht="25.5" customHeight="1" thickBot="1">
      <c r="A5" s="130" t="s">
        <v>397</v>
      </c>
      <c r="B5" s="580" t="s">
        <v>428</v>
      </c>
      <c r="C5" s="581"/>
      <c r="D5" s="581"/>
      <c r="E5" s="581"/>
      <c r="F5" s="581"/>
      <c r="G5" s="582"/>
    </row>
    <row r="6" spans="1:7" s="161" customFormat="1" ht="24.75" thickBot="1">
      <c r="A6" s="130" t="s">
        <v>110</v>
      </c>
      <c r="B6" s="583" t="s">
        <v>283</v>
      </c>
      <c r="C6" s="584"/>
      <c r="D6" s="584"/>
      <c r="E6" s="584"/>
      <c r="F6" s="584"/>
      <c r="G6" s="585"/>
    </row>
    <row r="7" spans="1:7" s="162" customFormat="1" ht="15.75" customHeight="1" thickBot="1">
      <c r="A7" s="54"/>
      <c r="B7" s="54"/>
      <c r="C7" s="55"/>
      <c r="D7" s="34"/>
      <c r="G7" s="55" t="s">
        <v>452</v>
      </c>
    </row>
    <row r="8" spans="1:7" ht="24.75" customHeight="1">
      <c r="A8" s="555" t="s">
        <v>111</v>
      </c>
      <c r="B8" s="556" t="s">
        <v>407</v>
      </c>
      <c r="C8" s="588" t="s">
        <v>393</v>
      </c>
      <c r="D8" s="586" t="s">
        <v>447</v>
      </c>
      <c r="E8" s="523" t="s">
        <v>448</v>
      </c>
      <c r="F8" s="523"/>
      <c r="G8" s="524"/>
    </row>
    <row r="9" spans="1:7" ht="26.25" thickBot="1">
      <c r="A9" s="591"/>
      <c r="B9" s="590"/>
      <c r="C9" s="589"/>
      <c r="D9" s="587"/>
      <c r="E9" s="267" t="s">
        <v>449</v>
      </c>
      <c r="F9" s="268" t="s">
        <v>450</v>
      </c>
      <c r="G9" s="269" t="s">
        <v>451</v>
      </c>
    </row>
    <row r="10" spans="1:5" s="163" customFormat="1" ht="15.75" customHeight="1" thickBot="1">
      <c r="A10" s="577" t="s">
        <v>37</v>
      </c>
      <c r="B10" s="577"/>
      <c r="C10" s="577"/>
      <c r="D10" s="577"/>
      <c r="E10" s="577"/>
    </row>
    <row r="11" spans="1:7" s="112" customFormat="1" ht="12" customHeight="1" thickBot="1">
      <c r="A11" s="50" t="s">
        <v>6</v>
      </c>
      <c r="B11" s="56"/>
      <c r="C11" s="76">
        <f>SUM(C12:C22)</f>
        <v>9539000</v>
      </c>
      <c r="D11" s="76">
        <f>SUM(D12:D22)</f>
        <v>9539000</v>
      </c>
      <c r="E11" s="250">
        <f>SUM(E12:E22)</f>
        <v>9539000</v>
      </c>
      <c r="F11" s="271"/>
      <c r="G11" s="272"/>
    </row>
    <row r="12" spans="1:7" s="112" customFormat="1" ht="12" customHeight="1">
      <c r="A12" s="158" t="s">
        <v>56</v>
      </c>
      <c r="B12" s="6" t="s">
        <v>160</v>
      </c>
      <c r="C12" s="72"/>
      <c r="D12" s="72"/>
      <c r="E12" s="72"/>
      <c r="F12" s="270"/>
      <c r="G12" s="502"/>
    </row>
    <row r="13" spans="1:7" s="112" customFormat="1" ht="12" customHeight="1">
      <c r="A13" s="157" t="s">
        <v>57</v>
      </c>
      <c r="B13" s="5" t="s">
        <v>161</v>
      </c>
      <c r="C13" s="73"/>
      <c r="D13" s="73"/>
      <c r="E13" s="73"/>
      <c r="F13" s="261"/>
      <c r="G13" s="503"/>
    </row>
    <row r="14" spans="1:7" s="112" customFormat="1" ht="12" customHeight="1">
      <c r="A14" s="157" t="s">
        <v>58</v>
      </c>
      <c r="B14" s="5" t="s">
        <v>162</v>
      </c>
      <c r="C14" s="73"/>
      <c r="D14" s="73"/>
      <c r="E14" s="73"/>
      <c r="F14" s="261"/>
      <c r="G14" s="503"/>
    </row>
    <row r="15" spans="1:7" s="112" customFormat="1" ht="12" customHeight="1">
      <c r="A15" s="157" t="s">
        <v>59</v>
      </c>
      <c r="B15" s="5" t="s">
        <v>443</v>
      </c>
      <c r="C15" s="73"/>
      <c r="D15" s="73"/>
      <c r="E15" s="73"/>
      <c r="F15" s="261"/>
      <c r="G15" s="503"/>
    </row>
    <row r="16" spans="1:7" s="112" customFormat="1" ht="15">
      <c r="A16" s="157" t="s">
        <v>76</v>
      </c>
      <c r="B16" s="5" t="s">
        <v>164</v>
      </c>
      <c r="C16" s="73">
        <v>6721000</v>
      </c>
      <c r="D16" s="73">
        <v>6721000</v>
      </c>
      <c r="E16" s="73">
        <v>6721000</v>
      </c>
      <c r="F16" s="261"/>
      <c r="G16" s="503"/>
    </row>
    <row r="17" spans="1:7" s="112" customFormat="1" ht="12" customHeight="1">
      <c r="A17" s="157" t="s">
        <v>60</v>
      </c>
      <c r="B17" s="5" t="s">
        <v>284</v>
      </c>
      <c r="C17" s="73">
        <v>1815000</v>
      </c>
      <c r="D17" s="73">
        <v>1815000</v>
      </c>
      <c r="E17" s="73">
        <v>1815000</v>
      </c>
      <c r="F17" s="261"/>
      <c r="G17" s="503"/>
    </row>
    <row r="18" spans="1:7" s="112" customFormat="1" ht="12" customHeight="1">
      <c r="A18" s="157" t="s">
        <v>61</v>
      </c>
      <c r="B18" s="4" t="s">
        <v>285</v>
      </c>
      <c r="C18" s="73">
        <v>1000000</v>
      </c>
      <c r="D18" s="73">
        <v>1000000</v>
      </c>
      <c r="E18" s="73">
        <v>1000000</v>
      </c>
      <c r="F18" s="261"/>
      <c r="G18" s="503"/>
    </row>
    <row r="19" spans="1:7" s="112" customFormat="1" ht="12" customHeight="1">
      <c r="A19" s="157" t="s">
        <v>442</v>
      </c>
      <c r="B19" s="5" t="s">
        <v>167</v>
      </c>
      <c r="C19" s="199"/>
      <c r="D19" s="199"/>
      <c r="E19" s="199"/>
      <c r="F19" s="261"/>
      <c r="G19" s="503"/>
    </row>
    <row r="20" spans="1:7" s="164" customFormat="1" ht="12" customHeight="1">
      <c r="A20" s="157" t="s">
        <v>69</v>
      </c>
      <c r="B20" s="5" t="s">
        <v>168</v>
      </c>
      <c r="C20" s="73"/>
      <c r="D20" s="73"/>
      <c r="E20" s="73"/>
      <c r="F20" s="262"/>
      <c r="G20" s="504"/>
    </row>
    <row r="21" spans="1:7" s="164" customFormat="1" ht="12" customHeight="1">
      <c r="A21" s="157" t="s">
        <v>70</v>
      </c>
      <c r="B21" s="5" t="s">
        <v>314</v>
      </c>
      <c r="C21" s="75"/>
      <c r="D21" s="75"/>
      <c r="E21" s="75"/>
      <c r="F21" s="262"/>
      <c r="G21" s="504"/>
    </row>
    <row r="22" spans="1:7" s="164" customFormat="1" ht="12" customHeight="1" thickBot="1">
      <c r="A22" s="214" t="s">
        <v>71</v>
      </c>
      <c r="B22" s="4" t="s">
        <v>169</v>
      </c>
      <c r="C22" s="75">
        <v>3000</v>
      </c>
      <c r="D22" s="75">
        <v>3000</v>
      </c>
      <c r="E22" s="75">
        <v>3000</v>
      </c>
      <c r="F22" s="273"/>
      <c r="G22" s="505"/>
    </row>
    <row r="23" spans="1:7" s="112" customFormat="1" ht="21.75" thickBot="1">
      <c r="A23" s="49" t="s">
        <v>7</v>
      </c>
      <c r="B23" s="56" t="s">
        <v>286</v>
      </c>
      <c r="C23" s="76">
        <f>SUM(C24:C26)</f>
        <v>0</v>
      </c>
      <c r="D23" s="195">
        <f>SUM(D24:D26)</f>
        <v>0</v>
      </c>
      <c r="E23" s="250">
        <f>SUM(E24:E26)</f>
        <v>0</v>
      </c>
      <c r="F23" s="271"/>
      <c r="G23" s="272"/>
    </row>
    <row r="24" spans="1:7" s="164" customFormat="1" ht="12" customHeight="1">
      <c r="A24" s="274" t="s">
        <v>62</v>
      </c>
      <c r="B24" s="4" t="s">
        <v>142</v>
      </c>
      <c r="C24" s="199"/>
      <c r="D24" s="211"/>
      <c r="E24" s="252">
        <f>C24+D24</f>
        <v>0</v>
      </c>
      <c r="F24" s="275"/>
      <c r="G24" s="506"/>
    </row>
    <row r="25" spans="1:7" s="164" customFormat="1" ht="25.5" customHeight="1">
      <c r="A25" s="157" t="s">
        <v>63</v>
      </c>
      <c r="B25" s="5" t="s">
        <v>287</v>
      </c>
      <c r="C25" s="73"/>
      <c r="D25" s="73"/>
      <c r="E25" s="254">
        <f>C25+D25</f>
        <v>0</v>
      </c>
      <c r="F25" s="262"/>
      <c r="G25" s="504"/>
    </row>
    <row r="26" spans="1:7" s="164" customFormat="1" ht="21" customHeight="1">
      <c r="A26" s="158" t="s">
        <v>64</v>
      </c>
      <c r="B26" s="6" t="s">
        <v>288</v>
      </c>
      <c r="C26" s="72"/>
      <c r="D26" s="220"/>
      <c r="E26" s="255">
        <f>C26+D26</f>
        <v>0</v>
      </c>
      <c r="F26" s="262"/>
      <c r="G26" s="504"/>
    </row>
    <row r="27" spans="1:7" s="164" customFormat="1" ht="12" customHeight="1" thickBot="1">
      <c r="A27" s="214" t="s">
        <v>65</v>
      </c>
      <c r="B27" s="9" t="s">
        <v>387</v>
      </c>
      <c r="C27" s="75"/>
      <c r="D27" s="194"/>
      <c r="E27" s="253">
        <f>C27+D27</f>
        <v>0</v>
      </c>
      <c r="F27" s="273"/>
      <c r="G27" s="505"/>
    </row>
    <row r="28" spans="1:7" s="164" customFormat="1" ht="12" customHeight="1" thickBot="1">
      <c r="A28" s="50" t="s">
        <v>8</v>
      </c>
      <c r="B28" s="39" t="s">
        <v>89</v>
      </c>
      <c r="C28" s="208"/>
      <c r="D28" s="210"/>
      <c r="E28" s="250">
        <f>C28+D28</f>
        <v>0</v>
      </c>
      <c r="F28" s="278"/>
      <c r="G28" s="279"/>
    </row>
    <row r="29" spans="1:7" s="164" customFormat="1" ht="21.75" thickBot="1">
      <c r="A29" s="50" t="s">
        <v>9</v>
      </c>
      <c r="B29" s="39" t="s">
        <v>289</v>
      </c>
      <c r="C29" s="76">
        <f>+C30+C31</f>
        <v>0</v>
      </c>
      <c r="D29" s="195">
        <f>+D30+D31</f>
        <v>0</v>
      </c>
      <c r="E29" s="250">
        <f>+E30+E31+E32</f>
        <v>0</v>
      </c>
      <c r="F29" s="278"/>
      <c r="G29" s="279"/>
    </row>
    <row r="30" spans="1:7" s="164" customFormat="1" ht="22.5">
      <c r="A30" s="158" t="s">
        <v>151</v>
      </c>
      <c r="B30" s="159" t="s">
        <v>287</v>
      </c>
      <c r="C30" s="200"/>
      <c r="D30" s="41"/>
      <c r="E30" s="256">
        <f>C30+D30</f>
        <v>0</v>
      </c>
      <c r="F30" s="275"/>
      <c r="G30" s="506"/>
    </row>
    <row r="31" spans="1:7" s="164" customFormat="1" ht="22.5">
      <c r="A31" s="158" t="s">
        <v>152</v>
      </c>
      <c r="B31" s="160" t="s">
        <v>290</v>
      </c>
      <c r="C31" s="77"/>
      <c r="D31" s="196"/>
      <c r="E31" s="251">
        <f>C31+D31</f>
        <v>0</v>
      </c>
      <c r="F31" s="262"/>
      <c r="G31" s="504"/>
    </row>
    <row r="32" spans="1:7" s="164" customFormat="1" ht="12" customHeight="1" thickBot="1">
      <c r="A32" s="214" t="s">
        <v>153</v>
      </c>
      <c r="B32" s="282" t="s">
        <v>388</v>
      </c>
      <c r="C32" s="217"/>
      <c r="D32" s="213"/>
      <c r="E32" s="253">
        <f>C32+D32</f>
        <v>0</v>
      </c>
      <c r="F32" s="273"/>
      <c r="G32" s="505"/>
    </row>
    <row r="33" spans="1:7" s="164" customFormat="1" ht="12" customHeight="1" thickBot="1">
      <c r="A33" s="50" t="s">
        <v>10</v>
      </c>
      <c r="B33" s="39" t="s">
        <v>291</v>
      </c>
      <c r="C33" s="76">
        <f>+C34+C35+C36</f>
        <v>0</v>
      </c>
      <c r="D33" s="76">
        <f>+D34+D35+D36</f>
        <v>0</v>
      </c>
      <c r="E33" s="257">
        <f>C33+D33</f>
        <v>0</v>
      </c>
      <c r="F33" s="278"/>
      <c r="G33" s="279"/>
    </row>
    <row r="34" spans="1:7" s="164" customFormat="1" ht="12" customHeight="1">
      <c r="A34" s="158" t="s">
        <v>49</v>
      </c>
      <c r="B34" s="159" t="s">
        <v>174</v>
      </c>
      <c r="C34" s="200"/>
      <c r="D34" s="41"/>
      <c r="E34" s="283">
        <f>+E35+E36+E37</f>
        <v>0</v>
      </c>
      <c r="F34" s="275"/>
      <c r="G34" s="506"/>
    </row>
    <row r="35" spans="1:7" s="164" customFormat="1" ht="12" customHeight="1">
      <c r="A35" s="158" t="s">
        <v>50</v>
      </c>
      <c r="B35" s="160" t="s">
        <v>175</v>
      </c>
      <c r="C35" s="77"/>
      <c r="D35" s="196"/>
      <c r="E35" s="256">
        <f>C35+D35</f>
        <v>0</v>
      </c>
      <c r="F35" s="262"/>
      <c r="G35" s="504"/>
    </row>
    <row r="36" spans="1:7" s="164" customFormat="1" ht="12" customHeight="1" thickBot="1">
      <c r="A36" s="214" t="s">
        <v>51</v>
      </c>
      <c r="B36" s="282" t="s">
        <v>176</v>
      </c>
      <c r="C36" s="217"/>
      <c r="D36" s="213"/>
      <c r="E36" s="258">
        <f>C36+D36</f>
        <v>0</v>
      </c>
      <c r="F36" s="273"/>
      <c r="G36" s="505"/>
    </row>
    <row r="37" spans="1:7" s="112" customFormat="1" ht="12" customHeight="1" thickBot="1">
      <c r="A37" s="50" t="s">
        <v>11</v>
      </c>
      <c r="B37" s="39" t="s">
        <v>261</v>
      </c>
      <c r="C37" s="208"/>
      <c r="D37" s="210"/>
      <c r="E37" s="259">
        <f>C37+D37</f>
        <v>0</v>
      </c>
      <c r="F37" s="271"/>
      <c r="G37" s="272"/>
    </row>
    <row r="38" spans="1:7" s="112" customFormat="1" ht="12" customHeight="1" thickBot="1">
      <c r="A38" s="50" t="s">
        <v>12</v>
      </c>
      <c r="B38" s="39" t="s">
        <v>292</v>
      </c>
      <c r="C38" s="208"/>
      <c r="D38" s="210"/>
      <c r="E38" s="250">
        <f>C38+D38</f>
        <v>0</v>
      </c>
      <c r="F38" s="271"/>
      <c r="G38" s="272"/>
    </row>
    <row r="39" spans="1:7" s="112" customFormat="1" ht="12" customHeight="1" thickBot="1">
      <c r="A39" s="49" t="s">
        <v>13</v>
      </c>
      <c r="B39" s="39" t="s">
        <v>389</v>
      </c>
      <c r="C39" s="76">
        <f>+C11+C23+C28+C29+C33+C37+C38</f>
        <v>9539000</v>
      </c>
      <c r="D39" s="195">
        <f>+D11+D23+D28+D29+D33+D37+D38</f>
        <v>9539000</v>
      </c>
      <c r="E39" s="195">
        <f>+E11+E23+E28+E29+E33+E37+E38</f>
        <v>9539000</v>
      </c>
      <c r="F39" s="271"/>
      <c r="G39" s="272"/>
    </row>
    <row r="40" spans="1:7" s="112" customFormat="1" ht="12" customHeight="1" thickBot="1">
      <c r="A40" s="57" t="s">
        <v>14</v>
      </c>
      <c r="B40" s="39" t="s">
        <v>294</v>
      </c>
      <c r="C40" s="76">
        <f>+C41+C42+C43</f>
        <v>21274405</v>
      </c>
      <c r="D40" s="76">
        <f>+D41+D42+D43</f>
        <v>23705436</v>
      </c>
      <c r="E40" s="76">
        <f>+E41+E42+E43</f>
        <v>23705436</v>
      </c>
      <c r="F40" s="271"/>
      <c r="G40" s="272"/>
    </row>
    <row r="41" spans="1:7" s="112" customFormat="1" ht="12" customHeight="1">
      <c r="A41" s="158" t="s">
        <v>295</v>
      </c>
      <c r="B41" s="159" t="s">
        <v>124</v>
      </c>
      <c r="C41" s="200">
        <v>801606</v>
      </c>
      <c r="D41" s="41">
        <v>986365</v>
      </c>
      <c r="E41" s="284">
        <v>986365</v>
      </c>
      <c r="F41" s="270"/>
      <c r="G41" s="502"/>
    </row>
    <row r="42" spans="1:7" s="112" customFormat="1" ht="12" customHeight="1">
      <c r="A42" s="158" t="s">
        <v>296</v>
      </c>
      <c r="B42" s="160" t="s">
        <v>2</v>
      </c>
      <c r="C42" s="77"/>
      <c r="D42" s="196"/>
      <c r="E42" s="256">
        <f>C42+D42</f>
        <v>0</v>
      </c>
      <c r="F42" s="261"/>
      <c r="G42" s="503"/>
    </row>
    <row r="43" spans="1:7" s="164" customFormat="1" ht="12" customHeight="1" thickBot="1">
      <c r="A43" s="214" t="s">
        <v>297</v>
      </c>
      <c r="B43" s="282" t="s">
        <v>298</v>
      </c>
      <c r="C43" s="217">
        <v>20472799</v>
      </c>
      <c r="D43" s="213">
        <v>22719071</v>
      </c>
      <c r="E43" s="258">
        <v>22719071</v>
      </c>
      <c r="F43" s="273"/>
      <c r="G43" s="505"/>
    </row>
    <row r="44" spans="1:7" s="164" customFormat="1" ht="15" customHeight="1" thickBot="1">
      <c r="A44" s="57" t="s">
        <v>15</v>
      </c>
      <c r="B44" s="58" t="s">
        <v>299</v>
      </c>
      <c r="C44" s="209">
        <f>+C39+C40</f>
        <v>30813405</v>
      </c>
      <c r="D44" s="207">
        <f>+D39+D40</f>
        <v>33244436</v>
      </c>
      <c r="E44" s="260">
        <f>E39+E40</f>
        <v>33244436</v>
      </c>
      <c r="F44" s="278"/>
      <c r="G44" s="279"/>
    </row>
    <row r="45" spans="1:5" s="164" customFormat="1" ht="15" customHeight="1">
      <c r="A45" s="59"/>
      <c r="B45" s="60"/>
      <c r="C45" s="109"/>
      <c r="E45" s="109"/>
    </row>
    <row r="46" spans="1:3" ht="13.5" thickBot="1">
      <c r="A46" s="61"/>
      <c r="B46" s="62"/>
      <c r="C46" s="110"/>
    </row>
    <row r="47" spans="1:7" s="163" customFormat="1" ht="16.5" customHeight="1" thickBot="1">
      <c r="A47" s="564" t="s">
        <v>38</v>
      </c>
      <c r="B47" s="565"/>
      <c r="C47" s="565"/>
      <c r="D47" s="565"/>
      <c r="E47" s="565"/>
      <c r="F47" s="565"/>
      <c r="G47" s="566"/>
    </row>
    <row r="48" spans="1:7" s="165" customFormat="1" ht="12" customHeight="1" thickBot="1">
      <c r="A48" s="50" t="s">
        <v>6</v>
      </c>
      <c r="B48" s="39" t="s">
        <v>300</v>
      </c>
      <c r="C48" s="76">
        <f>SUM(C49:C53)</f>
        <v>30638405</v>
      </c>
      <c r="D48" s="76">
        <f>SUM(D49:D53)</f>
        <v>33069436</v>
      </c>
      <c r="E48" s="76">
        <f>SUM(E49:E53)</f>
        <v>33069436</v>
      </c>
      <c r="F48" s="288"/>
      <c r="G48" s="289"/>
    </row>
    <row r="49" spans="1:7" ht="12" customHeight="1">
      <c r="A49" s="158" t="s">
        <v>56</v>
      </c>
      <c r="B49" s="6" t="s">
        <v>35</v>
      </c>
      <c r="C49" s="200">
        <v>14537890</v>
      </c>
      <c r="D49" s="41">
        <v>14637610</v>
      </c>
      <c r="E49" s="256">
        <v>14637610</v>
      </c>
      <c r="F49" s="287"/>
      <c r="G49" s="507"/>
    </row>
    <row r="50" spans="1:7" ht="12" customHeight="1">
      <c r="A50" s="157" t="s">
        <v>57</v>
      </c>
      <c r="B50" s="5" t="s">
        <v>98</v>
      </c>
      <c r="C50" s="32">
        <v>3298515</v>
      </c>
      <c r="D50" s="42">
        <v>3298515</v>
      </c>
      <c r="E50" s="263">
        <v>3298515</v>
      </c>
      <c r="F50" s="265"/>
      <c r="G50" s="508"/>
    </row>
    <row r="51" spans="1:7" ht="12" customHeight="1">
      <c r="A51" s="157" t="s">
        <v>58</v>
      </c>
      <c r="B51" s="5" t="s">
        <v>75</v>
      </c>
      <c r="C51" s="32">
        <v>12802000</v>
      </c>
      <c r="D51" s="42">
        <v>15133311</v>
      </c>
      <c r="E51" s="263">
        <v>15133311</v>
      </c>
      <c r="F51" s="265"/>
      <c r="G51" s="508"/>
    </row>
    <row r="52" spans="1:7" ht="12" customHeight="1">
      <c r="A52" s="157" t="s">
        <v>59</v>
      </c>
      <c r="B52" s="5" t="s">
        <v>99</v>
      </c>
      <c r="C52" s="32"/>
      <c r="D52" s="42"/>
      <c r="E52" s="263"/>
      <c r="F52" s="265"/>
      <c r="G52" s="508"/>
    </row>
    <row r="53" spans="1:7" ht="12" customHeight="1" thickBot="1">
      <c r="A53" s="214" t="s">
        <v>76</v>
      </c>
      <c r="B53" s="9" t="s">
        <v>100</v>
      </c>
      <c r="C53" s="217"/>
      <c r="D53" s="213"/>
      <c r="E53" s="290"/>
      <c r="F53" s="291"/>
      <c r="G53" s="509"/>
    </row>
    <row r="54" spans="1:7" ht="12" customHeight="1" thickBot="1">
      <c r="A54" s="50" t="s">
        <v>7</v>
      </c>
      <c r="B54" s="39" t="s">
        <v>301</v>
      </c>
      <c r="C54" s="76">
        <f>SUM(C55:C57)</f>
        <v>175000</v>
      </c>
      <c r="D54" s="76">
        <f>SUM(D55:D57)</f>
        <v>175000</v>
      </c>
      <c r="E54" s="76">
        <f>SUM(E55:E57)</f>
        <v>175000</v>
      </c>
      <c r="F54" s="293"/>
      <c r="G54" s="294"/>
    </row>
    <row r="55" spans="1:7" s="165" customFormat="1" ht="12" customHeight="1">
      <c r="A55" s="158" t="s">
        <v>62</v>
      </c>
      <c r="B55" s="6" t="s">
        <v>116</v>
      </c>
      <c r="C55" s="200">
        <v>175000</v>
      </c>
      <c r="D55" s="41">
        <v>175000</v>
      </c>
      <c r="E55" s="256">
        <v>175000</v>
      </c>
      <c r="F55" s="292"/>
      <c r="G55" s="510"/>
    </row>
    <row r="56" spans="1:7" ht="12" customHeight="1">
      <c r="A56" s="157" t="s">
        <v>63</v>
      </c>
      <c r="B56" s="5" t="s">
        <v>102</v>
      </c>
      <c r="C56" s="32"/>
      <c r="D56" s="42"/>
      <c r="E56" s="263"/>
      <c r="F56" s="265"/>
      <c r="G56" s="508"/>
    </row>
    <row r="57" spans="1:7" ht="12" customHeight="1">
      <c r="A57" s="157" t="s">
        <v>64</v>
      </c>
      <c r="B57" s="5" t="s">
        <v>39</v>
      </c>
      <c r="C57" s="32"/>
      <c r="D57" s="42"/>
      <c r="E57" s="263"/>
      <c r="F57" s="265"/>
      <c r="G57" s="508"/>
    </row>
    <row r="58" spans="1:7" ht="9.75" customHeight="1" thickBot="1">
      <c r="A58" s="214" t="s">
        <v>65</v>
      </c>
      <c r="B58" s="9" t="s">
        <v>386</v>
      </c>
      <c r="C58" s="217"/>
      <c r="D58" s="213"/>
      <c r="E58" s="290"/>
      <c r="F58" s="291"/>
      <c r="G58" s="509"/>
    </row>
    <row r="59" spans="1:7" ht="15" customHeight="1" thickBot="1">
      <c r="A59" s="50" t="s">
        <v>8</v>
      </c>
      <c r="B59" s="39" t="s">
        <v>3</v>
      </c>
      <c r="C59" s="208"/>
      <c r="D59" s="210"/>
      <c r="E59" s="250"/>
      <c r="F59" s="293"/>
      <c r="G59" s="294"/>
    </row>
    <row r="60" spans="1:7" ht="13.5" thickBot="1">
      <c r="A60" s="50" t="s">
        <v>9</v>
      </c>
      <c r="B60" s="63" t="s">
        <v>390</v>
      </c>
      <c r="C60" s="209">
        <f>+C48+C54+C59</f>
        <v>30813405</v>
      </c>
      <c r="D60" s="209">
        <f>+D48+D54+D59</f>
        <v>33244436</v>
      </c>
      <c r="E60" s="209">
        <f>+E48+E54+E59</f>
        <v>33244436</v>
      </c>
      <c r="F60" s="293"/>
      <c r="G60" s="294"/>
    </row>
    <row r="61" spans="3:5" ht="15" customHeight="1" thickBot="1">
      <c r="C61" s="111"/>
      <c r="E61" s="111"/>
    </row>
    <row r="62" spans="1:7" ht="14.25" customHeight="1" thickBot="1">
      <c r="A62" s="66" t="s">
        <v>382</v>
      </c>
      <c r="B62" s="67"/>
      <c r="C62" s="206">
        <v>6</v>
      </c>
      <c r="D62" s="206">
        <v>6</v>
      </c>
      <c r="E62" s="266">
        <v>6</v>
      </c>
      <c r="F62" s="293"/>
      <c r="G62" s="294"/>
    </row>
    <row r="63" spans="1:7" ht="13.5" thickBot="1">
      <c r="A63" s="66" t="s">
        <v>112</v>
      </c>
      <c r="B63" s="67"/>
      <c r="C63" s="206">
        <v>0</v>
      </c>
      <c r="D63" s="206">
        <v>0</v>
      </c>
      <c r="E63" s="266">
        <f>C63+D63</f>
        <v>0</v>
      </c>
      <c r="F63" s="293"/>
      <c r="G63" s="294"/>
    </row>
  </sheetData>
  <sheetProtection formatCells="0"/>
  <mergeCells count="10">
    <mergeCell ref="A3:G3"/>
    <mergeCell ref="A10:E10"/>
    <mergeCell ref="E8:G8"/>
    <mergeCell ref="B5:G5"/>
    <mergeCell ref="B6:G6"/>
    <mergeCell ref="A47:G47"/>
    <mergeCell ref="D8:D9"/>
    <mergeCell ref="C8:C9"/>
    <mergeCell ref="B8:B9"/>
    <mergeCell ref="A8:A9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2"/>
  <sheetViews>
    <sheetView tabSelected="1" zoomScale="160" zoomScaleNormal="160" workbookViewId="0" topLeftCell="A1">
      <selection activeCell="A2" sqref="A2:G2"/>
    </sheetView>
  </sheetViews>
  <sheetFormatPr defaultColWidth="9.00390625" defaultRowHeight="12.75"/>
  <cols>
    <col min="1" max="1" width="13.875" style="64" customWidth="1"/>
    <col min="2" max="2" width="54.50390625" style="65" customWidth="1"/>
    <col min="3" max="5" width="15.875" style="65" customWidth="1"/>
    <col min="6" max="6" width="15.00390625" style="65" customWidth="1"/>
    <col min="7" max="7" width="15.875" style="65" customWidth="1"/>
    <col min="8" max="16384" width="9.375" style="65" customWidth="1"/>
  </cols>
  <sheetData>
    <row r="1" spans="1:7" s="52" customFormat="1" ht="15.75">
      <c r="A1" s="51"/>
      <c r="B1" s="53"/>
      <c r="C1" s="1"/>
      <c r="D1" s="1"/>
      <c r="G1" s="201" t="s">
        <v>520</v>
      </c>
    </row>
    <row r="2" spans="1:7" s="52" customFormat="1" ht="35.25" customHeight="1">
      <c r="A2" s="592" t="s">
        <v>521</v>
      </c>
      <c r="B2" s="592"/>
      <c r="C2" s="592"/>
      <c r="D2" s="592"/>
      <c r="E2" s="592"/>
      <c r="F2" s="592"/>
      <c r="G2" s="592"/>
    </row>
    <row r="3" spans="1:7" s="52" customFormat="1" ht="16.5" thickBot="1">
      <c r="A3" s="51"/>
      <c r="B3" s="53"/>
      <c r="C3" s="1"/>
      <c r="D3" s="1"/>
      <c r="G3" s="201"/>
    </row>
    <row r="4" spans="1:7" s="161" customFormat="1" ht="25.5" customHeight="1" thickBot="1">
      <c r="A4" s="130" t="s">
        <v>397</v>
      </c>
      <c r="B4" s="558" t="s">
        <v>429</v>
      </c>
      <c r="C4" s="559"/>
      <c r="D4" s="559"/>
      <c r="E4" s="559"/>
      <c r="F4" s="559"/>
      <c r="G4" s="560"/>
    </row>
    <row r="5" spans="1:7" s="161" customFormat="1" ht="24.75" thickBot="1">
      <c r="A5" s="130" t="s">
        <v>110</v>
      </c>
      <c r="B5" s="561" t="s">
        <v>283</v>
      </c>
      <c r="C5" s="562"/>
      <c r="D5" s="562"/>
      <c r="E5" s="562"/>
      <c r="F5" s="562"/>
      <c r="G5" s="563"/>
    </row>
    <row r="6" spans="1:7" s="162" customFormat="1" ht="15.75" customHeight="1" thickBot="1">
      <c r="A6" s="54"/>
      <c r="B6" s="54"/>
      <c r="C6" s="55"/>
      <c r="D6" s="34"/>
      <c r="G6" s="55" t="s">
        <v>452</v>
      </c>
    </row>
    <row r="7" spans="1:7" ht="24.75" customHeight="1">
      <c r="A7" s="595" t="s">
        <v>111</v>
      </c>
      <c r="B7" s="593" t="s">
        <v>407</v>
      </c>
      <c r="C7" s="520" t="s">
        <v>393</v>
      </c>
      <c r="D7" s="520" t="s">
        <v>447</v>
      </c>
      <c r="E7" s="523" t="s">
        <v>448</v>
      </c>
      <c r="F7" s="523"/>
      <c r="G7" s="524"/>
    </row>
    <row r="8" spans="1:7" ht="26.25" thickBot="1">
      <c r="A8" s="596"/>
      <c r="B8" s="594"/>
      <c r="C8" s="521"/>
      <c r="D8" s="521"/>
      <c r="E8" s="267" t="s">
        <v>449</v>
      </c>
      <c r="F8" s="268" t="s">
        <v>450</v>
      </c>
      <c r="G8" s="269" t="s">
        <v>451</v>
      </c>
    </row>
    <row r="9" spans="1:7" s="163" customFormat="1" ht="15.75" customHeight="1" thickBot="1">
      <c r="A9" s="576" t="s">
        <v>37</v>
      </c>
      <c r="B9" s="577"/>
      <c r="C9" s="577"/>
      <c r="D9" s="577"/>
      <c r="E9" s="577"/>
      <c r="F9" s="577"/>
      <c r="G9" s="577"/>
    </row>
    <row r="10" spans="1:7" s="112" customFormat="1" ht="12" customHeight="1" thickBot="1">
      <c r="A10" s="50" t="s">
        <v>6</v>
      </c>
      <c r="B10" s="56"/>
      <c r="C10" s="76">
        <f>SUM(C11:C21)</f>
        <v>3000</v>
      </c>
      <c r="D10" s="76">
        <f>SUM(D11:D21)</f>
        <v>3000</v>
      </c>
      <c r="E10" s="250">
        <f>SUM(E11:E21)</f>
        <v>3000</v>
      </c>
      <c r="F10" s="271"/>
      <c r="G10" s="272"/>
    </row>
    <row r="11" spans="1:7" s="112" customFormat="1" ht="12" customHeight="1">
      <c r="A11" s="158" t="s">
        <v>56</v>
      </c>
      <c r="B11" s="6" t="s">
        <v>160</v>
      </c>
      <c r="C11" s="72"/>
      <c r="D11" s="72"/>
      <c r="E11" s="255">
        <f>C11+D11</f>
        <v>0</v>
      </c>
      <c r="F11" s="270"/>
      <c r="G11" s="502"/>
    </row>
    <row r="12" spans="1:7" s="112" customFormat="1" ht="12" customHeight="1">
      <c r="A12" s="157" t="s">
        <v>57</v>
      </c>
      <c r="B12" s="5" t="s">
        <v>161</v>
      </c>
      <c r="C12" s="73"/>
      <c r="D12" s="193"/>
      <c r="E12" s="251">
        <f aca="true" t="shared" si="0" ref="E12:E27">C12+D12</f>
        <v>0</v>
      </c>
      <c r="F12" s="261"/>
      <c r="G12" s="503"/>
    </row>
    <row r="13" spans="1:7" s="112" customFormat="1" ht="12" customHeight="1">
      <c r="A13" s="157" t="s">
        <v>58</v>
      </c>
      <c r="B13" s="5" t="s">
        <v>162</v>
      </c>
      <c r="C13" s="73"/>
      <c r="D13" s="193"/>
      <c r="E13" s="251">
        <f t="shared" si="0"/>
        <v>0</v>
      </c>
      <c r="F13" s="261"/>
      <c r="G13" s="503"/>
    </row>
    <row r="14" spans="1:7" s="112" customFormat="1" ht="12" customHeight="1">
      <c r="A14" s="157" t="s">
        <v>59</v>
      </c>
      <c r="B14" s="5" t="s">
        <v>444</v>
      </c>
      <c r="C14" s="73"/>
      <c r="D14" s="193"/>
      <c r="E14" s="251"/>
      <c r="F14" s="261"/>
      <c r="G14" s="503"/>
    </row>
    <row r="15" spans="1:7" s="112" customFormat="1" ht="15">
      <c r="A15" s="157" t="s">
        <v>76</v>
      </c>
      <c r="B15" s="5" t="s">
        <v>164</v>
      </c>
      <c r="C15" s="73"/>
      <c r="D15" s="193"/>
      <c r="E15" s="251">
        <f t="shared" si="0"/>
        <v>0</v>
      </c>
      <c r="F15" s="261"/>
      <c r="G15" s="503"/>
    </row>
    <row r="16" spans="1:7" s="112" customFormat="1" ht="12" customHeight="1">
      <c r="A16" s="157" t="s">
        <v>60</v>
      </c>
      <c r="B16" s="5" t="s">
        <v>284</v>
      </c>
      <c r="C16" s="73"/>
      <c r="D16" s="193"/>
      <c r="E16" s="251">
        <f t="shared" si="0"/>
        <v>0</v>
      </c>
      <c r="F16" s="261"/>
      <c r="G16" s="503"/>
    </row>
    <row r="17" spans="1:7" s="112" customFormat="1" ht="12" customHeight="1">
      <c r="A17" s="157" t="s">
        <v>61</v>
      </c>
      <c r="B17" s="4" t="s">
        <v>285</v>
      </c>
      <c r="C17" s="73"/>
      <c r="D17" s="193"/>
      <c r="E17" s="251">
        <f t="shared" si="0"/>
        <v>0</v>
      </c>
      <c r="F17" s="261"/>
      <c r="G17" s="503"/>
    </row>
    <row r="18" spans="1:7" s="112" customFormat="1" ht="12" customHeight="1">
      <c r="A18" s="157" t="s">
        <v>442</v>
      </c>
      <c r="B18" s="5" t="s">
        <v>167</v>
      </c>
      <c r="C18" s="199"/>
      <c r="D18" s="211"/>
      <c r="E18" s="252">
        <f t="shared" si="0"/>
        <v>0</v>
      </c>
      <c r="F18" s="261"/>
      <c r="G18" s="503"/>
    </row>
    <row r="19" spans="1:7" s="164" customFormat="1" ht="12" customHeight="1">
      <c r="A19" s="157" t="s">
        <v>69</v>
      </c>
      <c r="B19" s="5" t="s">
        <v>168</v>
      </c>
      <c r="C19" s="73"/>
      <c r="D19" s="193"/>
      <c r="E19" s="251">
        <f t="shared" si="0"/>
        <v>0</v>
      </c>
      <c r="F19" s="262"/>
      <c r="G19" s="504"/>
    </row>
    <row r="20" spans="1:7" s="164" customFormat="1" ht="12" customHeight="1">
      <c r="A20" s="157" t="s">
        <v>70</v>
      </c>
      <c r="B20" s="5" t="s">
        <v>314</v>
      </c>
      <c r="C20" s="75"/>
      <c r="D20" s="194"/>
      <c r="E20" s="253">
        <f t="shared" si="0"/>
        <v>0</v>
      </c>
      <c r="F20" s="262"/>
      <c r="G20" s="504"/>
    </row>
    <row r="21" spans="1:7" s="164" customFormat="1" ht="12" customHeight="1" thickBot="1">
      <c r="A21" s="214" t="s">
        <v>71</v>
      </c>
      <c r="B21" s="4" t="s">
        <v>169</v>
      </c>
      <c r="C21" s="75">
        <v>3000</v>
      </c>
      <c r="D21" s="194">
        <v>3000</v>
      </c>
      <c r="E21" s="253">
        <v>3000</v>
      </c>
      <c r="F21" s="273"/>
      <c r="G21" s="505"/>
    </row>
    <row r="22" spans="1:7" s="112" customFormat="1" ht="29.25" customHeight="1" thickBot="1">
      <c r="A22" s="49" t="s">
        <v>7</v>
      </c>
      <c r="B22" s="56" t="s">
        <v>286</v>
      </c>
      <c r="C22" s="76">
        <f>SUM(C23:C25)</f>
        <v>0</v>
      </c>
      <c r="D22" s="195">
        <f>SUM(D23:D25)</f>
        <v>0</v>
      </c>
      <c r="E22" s="250">
        <f>SUM(E23:E25)</f>
        <v>0</v>
      </c>
      <c r="F22" s="271"/>
      <c r="G22" s="272"/>
    </row>
    <row r="23" spans="1:7" s="164" customFormat="1" ht="15">
      <c r="A23" s="274" t="s">
        <v>62</v>
      </c>
      <c r="B23" s="4" t="s">
        <v>142</v>
      </c>
      <c r="C23" s="199"/>
      <c r="D23" s="211"/>
      <c r="E23" s="252">
        <f t="shared" si="0"/>
        <v>0</v>
      </c>
      <c r="F23" s="275"/>
      <c r="G23" s="506"/>
    </row>
    <row r="24" spans="1:7" s="164" customFormat="1" ht="22.5">
      <c r="A24" s="157" t="s">
        <v>63</v>
      </c>
      <c r="B24" s="5" t="s">
        <v>287</v>
      </c>
      <c r="C24" s="73"/>
      <c r="D24" s="73"/>
      <c r="E24" s="254">
        <f t="shared" si="0"/>
        <v>0</v>
      </c>
      <c r="F24" s="262"/>
      <c r="G24" s="504"/>
    </row>
    <row r="25" spans="1:7" s="164" customFormat="1" ht="22.5">
      <c r="A25" s="158" t="s">
        <v>64</v>
      </c>
      <c r="B25" s="6" t="s">
        <v>288</v>
      </c>
      <c r="C25" s="72"/>
      <c r="D25" s="220"/>
      <c r="E25" s="255">
        <f t="shared" si="0"/>
        <v>0</v>
      </c>
      <c r="F25" s="262"/>
      <c r="G25" s="504"/>
    </row>
    <row r="26" spans="1:7" s="164" customFormat="1" ht="15.75" thickBot="1">
      <c r="A26" s="214" t="s">
        <v>65</v>
      </c>
      <c r="B26" s="9" t="s">
        <v>387</v>
      </c>
      <c r="C26" s="75"/>
      <c r="D26" s="194"/>
      <c r="E26" s="253">
        <f t="shared" si="0"/>
        <v>0</v>
      </c>
      <c r="F26" s="273"/>
      <c r="G26" s="505"/>
    </row>
    <row r="27" spans="1:7" s="164" customFormat="1" ht="12" customHeight="1" thickBot="1">
      <c r="A27" s="50" t="s">
        <v>8</v>
      </c>
      <c r="B27" s="39" t="s">
        <v>89</v>
      </c>
      <c r="C27" s="276"/>
      <c r="D27" s="277"/>
      <c r="E27" s="257">
        <f t="shared" si="0"/>
        <v>0</v>
      </c>
      <c r="F27" s="280"/>
      <c r="G27" s="281"/>
    </row>
    <row r="28" spans="1:7" s="164" customFormat="1" ht="21.75" thickBot="1">
      <c r="A28" s="50" t="s">
        <v>9</v>
      </c>
      <c r="B28" s="39" t="s">
        <v>289</v>
      </c>
      <c r="C28" s="76">
        <f>+C29+C30</f>
        <v>0</v>
      </c>
      <c r="D28" s="195">
        <f>+D29+D30</f>
        <v>0</v>
      </c>
      <c r="E28" s="250">
        <f>+E29+E30+E31</f>
        <v>0</v>
      </c>
      <c r="F28" s="278"/>
      <c r="G28" s="279"/>
    </row>
    <row r="29" spans="1:7" s="164" customFormat="1" ht="22.5">
      <c r="A29" s="158" t="s">
        <v>151</v>
      </c>
      <c r="B29" s="159" t="s">
        <v>287</v>
      </c>
      <c r="C29" s="200"/>
      <c r="D29" s="41"/>
      <c r="E29" s="256">
        <f>C29+D29</f>
        <v>0</v>
      </c>
      <c r="F29" s="275"/>
      <c r="G29" s="506"/>
    </row>
    <row r="30" spans="1:7" s="164" customFormat="1" ht="22.5">
      <c r="A30" s="158" t="s">
        <v>152</v>
      </c>
      <c r="B30" s="160" t="s">
        <v>290</v>
      </c>
      <c r="C30" s="77"/>
      <c r="D30" s="196"/>
      <c r="E30" s="251">
        <f>C30+D30</f>
        <v>0</v>
      </c>
      <c r="F30" s="262"/>
      <c r="G30" s="504"/>
    </row>
    <row r="31" spans="1:7" s="164" customFormat="1" ht="12" customHeight="1" thickBot="1">
      <c r="A31" s="214" t="s">
        <v>153</v>
      </c>
      <c r="B31" s="282" t="s">
        <v>388</v>
      </c>
      <c r="C31" s="217"/>
      <c r="D31" s="213"/>
      <c r="E31" s="253">
        <f>C31+D31</f>
        <v>0</v>
      </c>
      <c r="F31" s="273"/>
      <c r="G31" s="505"/>
    </row>
    <row r="32" spans="1:7" s="164" customFormat="1" ht="12" customHeight="1" thickBot="1">
      <c r="A32" s="50" t="s">
        <v>10</v>
      </c>
      <c r="B32" s="39" t="s">
        <v>291</v>
      </c>
      <c r="C32" s="76">
        <f>+C33+C34+C35</f>
        <v>0</v>
      </c>
      <c r="D32" s="76">
        <f>+D33+D34+D35</f>
        <v>0</v>
      </c>
      <c r="E32" s="257">
        <f>C32+D32</f>
        <v>0</v>
      </c>
      <c r="F32" s="278"/>
      <c r="G32" s="279"/>
    </row>
    <row r="33" spans="1:7" s="164" customFormat="1" ht="12" customHeight="1">
      <c r="A33" s="158" t="s">
        <v>49</v>
      </c>
      <c r="B33" s="159" t="s">
        <v>174</v>
      </c>
      <c r="C33" s="200"/>
      <c r="D33" s="41"/>
      <c r="E33" s="283">
        <f>+E34+E35+E36</f>
        <v>0</v>
      </c>
      <c r="F33" s="275"/>
      <c r="G33" s="506"/>
    </row>
    <row r="34" spans="1:7" s="164" customFormat="1" ht="12" customHeight="1">
      <c r="A34" s="158" t="s">
        <v>50</v>
      </c>
      <c r="B34" s="160" t="s">
        <v>175</v>
      </c>
      <c r="C34" s="77"/>
      <c r="D34" s="196"/>
      <c r="E34" s="256">
        <f>C34+D34</f>
        <v>0</v>
      </c>
      <c r="F34" s="262"/>
      <c r="G34" s="504"/>
    </row>
    <row r="35" spans="1:7" s="164" customFormat="1" ht="12" customHeight="1" thickBot="1">
      <c r="A35" s="214" t="s">
        <v>51</v>
      </c>
      <c r="B35" s="282" t="s">
        <v>176</v>
      </c>
      <c r="C35" s="217"/>
      <c r="D35" s="213"/>
      <c r="E35" s="258">
        <f>C35+D35</f>
        <v>0</v>
      </c>
      <c r="F35" s="273"/>
      <c r="G35" s="505"/>
    </row>
    <row r="36" spans="1:7" s="112" customFormat="1" ht="12" customHeight="1" thickBot="1">
      <c r="A36" s="50" t="s">
        <v>11</v>
      </c>
      <c r="B36" s="39" t="s">
        <v>261</v>
      </c>
      <c r="C36" s="208"/>
      <c r="D36" s="210"/>
      <c r="E36" s="259">
        <f>C36+D36</f>
        <v>0</v>
      </c>
      <c r="F36" s="271"/>
      <c r="G36" s="272"/>
    </row>
    <row r="37" spans="1:7" s="112" customFormat="1" ht="12" customHeight="1" thickBot="1">
      <c r="A37" s="50" t="s">
        <v>12</v>
      </c>
      <c r="B37" s="39" t="s">
        <v>292</v>
      </c>
      <c r="C37" s="208"/>
      <c r="D37" s="210"/>
      <c r="E37" s="250">
        <f>C37+D37</f>
        <v>0</v>
      </c>
      <c r="F37" s="271"/>
      <c r="G37" s="272"/>
    </row>
    <row r="38" spans="1:7" s="112" customFormat="1" ht="12" customHeight="1" thickBot="1">
      <c r="A38" s="49" t="s">
        <v>13</v>
      </c>
      <c r="B38" s="39" t="s">
        <v>389</v>
      </c>
      <c r="C38" s="76">
        <f>+C10+C22+C27+C28+C32+C36+C37</f>
        <v>3000</v>
      </c>
      <c r="D38" s="195">
        <f>+D10+D22+D27+D28+D32+D36+D37</f>
        <v>3000</v>
      </c>
      <c r="E38" s="250">
        <v>3000</v>
      </c>
      <c r="F38" s="271"/>
      <c r="G38" s="272"/>
    </row>
    <row r="39" spans="1:7" s="112" customFormat="1" ht="12" customHeight="1" thickBot="1">
      <c r="A39" s="57" t="s">
        <v>14</v>
      </c>
      <c r="B39" s="39" t="s">
        <v>294</v>
      </c>
      <c r="C39" s="76">
        <f>+C40+C41+C42</f>
        <v>51730981</v>
      </c>
      <c r="D39" s="76">
        <f>+D40+D41+D42</f>
        <v>53799090</v>
      </c>
      <c r="E39" s="260">
        <f>+E40+E41+E42</f>
        <v>53799090</v>
      </c>
      <c r="F39" s="271"/>
      <c r="G39" s="272"/>
    </row>
    <row r="40" spans="1:7" s="112" customFormat="1" ht="12" customHeight="1">
      <c r="A40" s="158" t="s">
        <v>295</v>
      </c>
      <c r="B40" s="159" t="s">
        <v>124</v>
      </c>
      <c r="C40" s="200">
        <v>145388</v>
      </c>
      <c r="D40" s="41">
        <v>344332</v>
      </c>
      <c r="E40" s="284">
        <v>344332</v>
      </c>
      <c r="F40" s="270"/>
      <c r="G40" s="502"/>
    </row>
    <row r="41" spans="1:7" s="112" customFormat="1" ht="12" customHeight="1">
      <c r="A41" s="158" t="s">
        <v>296</v>
      </c>
      <c r="B41" s="160" t="s">
        <v>2</v>
      </c>
      <c r="C41" s="77"/>
      <c r="D41" s="196"/>
      <c r="E41" s="256">
        <f>C41+D41</f>
        <v>0</v>
      </c>
      <c r="F41" s="261"/>
      <c r="G41" s="503"/>
    </row>
    <row r="42" spans="1:7" s="164" customFormat="1" ht="12" customHeight="1" thickBot="1">
      <c r="A42" s="214" t="s">
        <v>297</v>
      </c>
      <c r="B42" s="282" t="s">
        <v>298</v>
      </c>
      <c r="C42" s="217">
        <v>51585593</v>
      </c>
      <c r="D42" s="213">
        <v>53454758</v>
      </c>
      <c r="E42" s="258">
        <v>53454758</v>
      </c>
      <c r="F42" s="273"/>
      <c r="G42" s="505"/>
    </row>
    <row r="43" spans="1:7" s="164" customFormat="1" ht="15" customHeight="1" thickBot="1">
      <c r="A43" s="57" t="s">
        <v>15</v>
      </c>
      <c r="B43" s="58" t="s">
        <v>299</v>
      </c>
      <c r="C43" s="209">
        <f>+C38+C39</f>
        <v>51733981</v>
      </c>
      <c r="D43" s="207">
        <f>+D38+D39</f>
        <v>53802090</v>
      </c>
      <c r="E43" s="260">
        <f>E39+E38</f>
        <v>53802090</v>
      </c>
      <c r="F43" s="285"/>
      <c r="G43" s="286"/>
    </row>
    <row r="44" spans="1:5" s="164" customFormat="1" ht="15" customHeight="1">
      <c r="A44" s="59"/>
      <c r="B44" s="60"/>
      <c r="C44" s="109"/>
      <c r="E44" s="109"/>
    </row>
    <row r="45" spans="1:3" ht="12.75">
      <c r="A45" s="61"/>
      <c r="B45" s="62"/>
      <c r="C45" s="110"/>
    </row>
    <row r="46" spans="1:7" s="163" customFormat="1" ht="16.5" customHeight="1" thickBot="1">
      <c r="A46" s="576" t="s">
        <v>38</v>
      </c>
      <c r="B46" s="577"/>
      <c r="C46" s="577"/>
      <c r="D46" s="577"/>
      <c r="E46" s="577"/>
      <c r="F46" s="577"/>
      <c r="G46" s="577"/>
    </row>
    <row r="47" spans="1:7" s="165" customFormat="1" ht="12" customHeight="1" thickBot="1">
      <c r="A47" s="50" t="s">
        <v>6</v>
      </c>
      <c r="B47" s="39" t="s">
        <v>300</v>
      </c>
      <c r="C47" s="76">
        <f>SUM(C48:C52)</f>
        <v>50870381</v>
      </c>
      <c r="D47" s="195">
        <f>SUM(D48:D52)</f>
        <v>53185962</v>
      </c>
      <c r="E47" s="250">
        <f>SUM(E48:E52)</f>
        <v>53185962</v>
      </c>
      <c r="F47" s="288"/>
      <c r="G47" s="289"/>
    </row>
    <row r="48" spans="1:7" ht="12" customHeight="1">
      <c r="A48" s="158" t="s">
        <v>56</v>
      </c>
      <c r="B48" s="6" t="s">
        <v>35</v>
      </c>
      <c r="C48" s="200">
        <v>33592760</v>
      </c>
      <c r="D48" s="41">
        <v>34020348</v>
      </c>
      <c r="E48" s="256">
        <v>34020348</v>
      </c>
      <c r="F48" s="287"/>
      <c r="G48" s="507"/>
    </row>
    <row r="49" spans="1:7" ht="12" customHeight="1">
      <c r="A49" s="157" t="s">
        <v>57</v>
      </c>
      <c r="B49" s="5" t="s">
        <v>98</v>
      </c>
      <c r="C49" s="32">
        <v>7624450</v>
      </c>
      <c r="D49" s="42">
        <v>7624450</v>
      </c>
      <c r="E49" s="263">
        <v>7624450</v>
      </c>
      <c r="F49" s="265"/>
      <c r="G49" s="508"/>
    </row>
    <row r="50" spans="1:7" ht="12" customHeight="1">
      <c r="A50" s="157" t="s">
        <v>58</v>
      </c>
      <c r="B50" s="5" t="s">
        <v>75</v>
      </c>
      <c r="C50" s="32">
        <v>9653171</v>
      </c>
      <c r="D50" s="42">
        <v>11541164</v>
      </c>
      <c r="E50" s="263">
        <v>11541164</v>
      </c>
      <c r="F50" s="265"/>
      <c r="G50" s="508"/>
    </row>
    <row r="51" spans="1:7" ht="12" customHeight="1">
      <c r="A51" s="157" t="s">
        <v>59</v>
      </c>
      <c r="B51" s="5" t="s">
        <v>99</v>
      </c>
      <c r="C51" s="32"/>
      <c r="D51" s="42"/>
      <c r="E51" s="263">
        <f>C51+D51</f>
        <v>0</v>
      </c>
      <c r="F51" s="265"/>
      <c r="G51" s="508"/>
    </row>
    <row r="52" spans="1:7" ht="12" customHeight="1" thickBot="1">
      <c r="A52" s="214" t="s">
        <v>76</v>
      </c>
      <c r="B52" s="9" t="s">
        <v>100</v>
      </c>
      <c r="C52" s="217"/>
      <c r="D52" s="213"/>
      <c r="E52" s="290">
        <f>C52+D52</f>
        <v>0</v>
      </c>
      <c r="F52" s="291"/>
      <c r="G52" s="509"/>
    </row>
    <row r="53" spans="1:7" ht="12" customHeight="1" thickBot="1">
      <c r="A53" s="50" t="s">
        <v>7</v>
      </c>
      <c r="B53" s="39" t="s">
        <v>301</v>
      </c>
      <c r="C53" s="76">
        <f>SUM(C54:C56)</f>
        <v>863600</v>
      </c>
      <c r="D53" s="195">
        <f>SUM(D54:D56)</f>
        <v>616128</v>
      </c>
      <c r="E53" s="250">
        <f>SUM(E54:E56)</f>
        <v>616128</v>
      </c>
      <c r="F53" s="293"/>
      <c r="G53" s="294"/>
    </row>
    <row r="54" spans="1:7" s="165" customFormat="1" ht="12" customHeight="1">
      <c r="A54" s="158" t="s">
        <v>62</v>
      </c>
      <c r="B54" s="6" t="s">
        <v>116</v>
      </c>
      <c r="C54" s="200">
        <v>558800</v>
      </c>
      <c r="D54" s="41">
        <v>405946</v>
      </c>
      <c r="E54" s="256">
        <v>405946</v>
      </c>
      <c r="F54" s="292"/>
      <c r="G54" s="510"/>
    </row>
    <row r="55" spans="1:7" ht="12" customHeight="1">
      <c r="A55" s="157" t="s">
        <v>63</v>
      </c>
      <c r="B55" s="5" t="s">
        <v>102</v>
      </c>
      <c r="C55" s="32">
        <v>304800</v>
      </c>
      <c r="D55" s="42">
        <v>210182</v>
      </c>
      <c r="E55" s="263">
        <v>210182</v>
      </c>
      <c r="F55" s="265"/>
      <c r="G55" s="508"/>
    </row>
    <row r="56" spans="1:7" ht="12" customHeight="1">
      <c r="A56" s="157" t="s">
        <v>64</v>
      </c>
      <c r="B56" s="5" t="s">
        <v>39</v>
      </c>
      <c r="C56" s="32"/>
      <c r="D56" s="42"/>
      <c r="E56" s="263">
        <f>C56+D56</f>
        <v>0</v>
      </c>
      <c r="F56" s="265"/>
      <c r="G56" s="508"/>
    </row>
    <row r="57" spans="1:7" ht="12" customHeight="1" thickBot="1">
      <c r="A57" s="214" t="s">
        <v>65</v>
      </c>
      <c r="B57" s="9" t="s">
        <v>386</v>
      </c>
      <c r="C57" s="217"/>
      <c r="D57" s="213"/>
      <c r="E57" s="290">
        <f>C57+D57</f>
        <v>0</v>
      </c>
      <c r="F57" s="291"/>
      <c r="G57" s="509"/>
    </row>
    <row r="58" spans="1:7" ht="15" customHeight="1" thickBot="1">
      <c r="A58" s="50" t="s">
        <v>8</v>
      </c>
      <c r="B58" s="39" t="s">
        <v>3</v>
      </c>
      <c r="C58" s="208"/>
      <c r="D58" s="210"/>
      <c r="E58" s="250">
        <f>C58+D58</f>
        <v>0</v>
      </c>
      <c r="F58" s="293"/>
      <c r="G58" s="294"/>
    </row>
    <row r="59" spans="1:7" ht="13.5" thickBot="1">
      <c r="A59" s="50" t="s">
        <v>9</v>
      </c>
      <c r="B59" s="63" t="s">
        <v>390</v>
      </c>
      <c r="C59" s="209">
        <f>+C47+C53+C58</f>
        <v>51733981</v>
      </c>
      <c r="D59" s="207">
        <f>+D47+D53+D58</f>
        <v>53802090</v>
      </c>
      <c r="E59" s="264">
        <f>+E47+E53+E58</f>
        <v>53802090</v>
      </c>
      <c r="F59" s="293"/>
      <c r="G59" s="294"/>
    </row>
    <row r="60" spans="3:5" ht="15" customHeight="1" thickBot="1">
      <c r="C60" s="111"/>
      <c r="E60" s="111"/>
    </row>
    <row r="61" spans="1:7" ht="14.25" customHeight="1" thickBot="1">
      <c r="A61" s="66" t="s">
        <v>382</v>
      </c>
      <c r="B61" s="67"/>
      <c r="C61" s="206">
        <v>11</v>
      </c>
      <c r="D61" s="206">
        <v>11</v>
      </c>
      <c r="E61" s="266">
        <f>C61+D61</f>
        <v>22</v>
      </c>
      <c r="F61" s="293"/>
      <c r="G61" s="294"/>
    </row>
    <row r="62" spans="1:7" ht="13.5" thickBot="1">
      <c r="A62" s="66" t="s">
        <v>112</v>
      </c>
      <c r="B62" s="67"/>
      <c r="C62" s="206">
        <v>0</v>
      </c>
      <c r="D62" s="206">
        <v>0</v>
      </c>
      <c r="E62" s="266">
        <f>C62+D62</f>
        <v>0</v>
      </c>
      <c r="F62" s="293"/>
      <c r="G62" s="294"/>
    </row>
  </sheetData>
  <sheetProtection formatCells="0"/>
  <mergeCells count="10">
    <mergeCell ref="A46:G46"/>
    <mergeCell ref="A9:G9"/>
    <mergeCell ref="C7:C8"/>
    <mergeCell ref="D7:D8"/>
    <mergeCell ref="A2:G2"/>
    <mergeCell ref="B7:B8"/>
    <mergeCell ref="A7:A8"/>
    <mergeCell ref="B4:G4"/>
    <mergeCell ref="B5:G5"/>
    <mergeCell ref="E7:G7"/>
  </mergeCells>
  <printOptions horizontalCentered="1"/>
  <pageMargins left="0" right="0" top="0.8661417322834646" bottom="0.6692913385826772" header="0.7874015748031497" footer="0.3937007874015748"/>
  <pageSetup horizontalDpi="600" verticalDpi="600" orientation="portrait" paperSize="9" scale="70" r:id="rId1"/>
  <headerFooter alignWithMargins="0">
    <oddHeader>&amp;C&amp;"Times New Roman CE,Félkövér"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8" sqref="H13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8" sqref="H13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3"/>
  <sheetViews>
    <sheetView zoomScale="115" zoomScaleNormal="115" zoomScaleSheetLayoutView="100" workbookViewId="0" topLeftCell="A37">
      <selection activeCell="E1" sqref="E1:G1"/>
    </sheetView>
  </sheetViews>
  <sheetFormatPr defaultColWidth="9.00390625" defaultRowHeight="12.75"/>
  <cols>
    <col min="1" max="1" width="6.875" style="28" customWidth="1"/>
    <col min="2" max="2" width="48.00390625" style="46" customWidth="1"/>
    <col min="3" max="4" width="15.50390625" style="28" customWidth="1"/>
    <col min="5" max="5" width="55.125" style="28" customWidth="1"/>
    <col min="6" max="6" width="15.50390625" style="28" customWidth="1"/>
    <col min="7" max="7" width="17.875" style="28" customWidth="1"/>
    <col min="8" max="8" width="4.875" style="28" customWidth="1"/>
    <col min="9" max="16384" width="9.375" style="28" customWidth="1"/>
  </cols>
  <sheetData>
    <row r="1" spans="5:7" ht="12.75" customHeight="1">
      <c r="E1" s="532" t="s">
        <v>524</v>
      </c>
      <c r="F1" s="532"/>
      <c r="G1" s="532"/>
    </row>
    <row r="2" spans="2:8" ht="64.5" customHeight="1">
      <c r="B2" s="78" t="s">
        <v>82</v>
      </c>
      <c r="C2" s="79"/>
      <c r="D2" s="79"/>
      <c r="E2" s="79"/>
      <c r="F2" s="79"/>
      <c r="G2" s="79"/>
      <c r="H2" s="530"/>
    </row>
    <row r="3" spans="2:8" ht="16.5" customHeight="1" thickBot="1">
      <c r="B3" s="78"/>
      <c r="C3" s="79"/>
      <c r="D3" s="79"/>
      <c r="E3" s="79"/>
      <c r="F3" s="79"/>
      <c r="G3" s="79" t="s">
        <v>446</v>
      </c>
      <c r="H3" s="530"/>
    </row>
    <row r="4" spans="1:8" ht="18" customHeight="1" thickBot="1">
      <c r="A4" s="528" t="s">
        <v>44</v>
      </c>
      <c r="B4" s="81" t="s">
        <v>37</v>
      </c>
      <c r="C4" s="82"/>
      <c r="D4" s="190"/>
      <c r="E4" s="81" t="s">
        <v>38</v>
      </c>
      <c r="F4" s="83"/>
      <c r="G4" s="461"/>
      <c r="H4" s="530"/>
    </row>
    <row r="5" spans="1:8" s="84" customFormat="1" ht="35.25" customHeight="1" thickBot="1">
      <c r="A5" s="529"/>
      <c r="B5" s="47" t="s">
        <v>40</v>
      </c>
      <c r="C5" s="48" t="str">
        <f>+CONCATENATE('1.1.sz.mell.'!D6," eredeti előirányzat")</f>
        <v> eredeti előirányzat</v>
      </c>
      <c r="D5" s="191" t="s">
        <v>469</v>
      </c>
      <c r="E5" s="47" t="s">
        <v>40</v>
      </c>
      <c r="F5" s="48" t="str">
        <f>+C5</f>
        <v> eredeti előirányzat</v>
      </c>
      <c r="G5" s="48" t="str">
        <f>+D5</f>
        <v>módosított előirányzat</v>
      </c>
      <c r="H5" s="530"/>
    </row>
    <row r="6" spans="1:8" ht="12.75" customHeight="1">
      <c r="A6" s="88" t="s">
        <v>6</v>
      </c>
      <c r="B6" s="89" t="s">
        <v>259</v>
      </c>
      <c r="C6" s="72">
        <v>147675782</v>
      </c>
      <c r="D6" s="72">
        <v>160809393</v>
      </c>
      <c r="E6" s="89" t="s">
        <v>41</v>
      </c>
      <c r="F6" s="72">
        <v>159495817</v>
      </c>
      <c r="G6" s="177">
        <v>165300188</v>
      </c>
      <c r="H6" s="530"/>
    </row>
    <row r="7" spans="1:8" ht="12.75" customHeight="1">
      <c r="A7" s="90" t="s">
        <v>7</v>
      </c>
      <c r="B7" s="91" t="s">
        <v>260</v>
      </c>
      <c r="C7" s="73">
        <v>81435646</v>
      </c>
      <c r="D7" s="73">
        <v>81435646</v>
      </c>
      <c r="E7" s="91" t="s">
        <v>98</v>
      </c>
      <c r="F7" s="73">
        <v>30544291</v>
      </c>
      <c r="G7" s="73">
        <v>30544291</v>
      </c>
      <c r="H7" s="530"/>
    </row>
    <row r="8" spans="1:8" ht="12.75" customHeight="1">
      <c r="A8" s="88" t="s">
        <v>8</v>
      </c>
      <c r="B8" s="91" t="s">
        <v>438</v>
      </c>
      <c r="C8" s="73"/>
      <c r="D8" s="73"/>
      <c r="E8" s="91" t="s">
        <v>120</v>
      </c>
      <c r="F8" s="73">
        <v>90702295</v>
      </c>
      <c r="G8" s="73">
        <v>135409646</v>
      </c>
      <c r="H8" s="530"/>
    </row>
    <row r="9" spans="1:8" ht="12.75" customHeight="1">
      <c r="A9" s="90" t="s">
        <v>9</v>
      </c>
      <c r="B9" s="91" t="s">
        <v>89</v>
      </c>
      <c r="C9" s="73">
        <v>34000000</v>
      </c>
      <c r="D9" s="73">
        <v>35000000</v>
      </c>
      <c r="E9" s="91" t="s">
        <v>99</v>
      </c>
      <c r="F9" s="73">
        <v>1550000</v>
      </c>
      <c r="G9" s="73">
        <v>1582430</v>
      </c>
      <c r="H9" s="530"/>
    </row>
    <row r="10" spans="1:8" ht="12.75" customHeight="1">
      <c r="A10" s="88" t="s">
        <v>10</v>
      </c>
      <c r="B10" s="92" t="s">
        <v>302</v>
      </c>
      <c r="C10" s="73">
        <v>27292235</v>
      </c>
      <c r="D10" s="73">
        <v>27396410</v>
      </c>
      <c r="E10" s="91" t="s">
        <v>100</v>
      </c>
      <c r="F10" s="73">
        <v>7970483</v>
      </c>
      <c r="G10" s="73">
        <v>11733928</v>
      </c>
      <c r="H10" s="530"/>
    </row>
    <row r="11" spans="1:8" ht="12.75" customHeight="1">
      <c r="A11" s="90" t="s">
        <v>11</v>
      </c>
      <c r="B11" s="91" t="s">
        <v>261</v>
      </c>
      <c r="C11" s="74">
        <v>30000</v>
      </c>
      <c r="D11" s="74">
        <v>2911920</v>
      </c>
      <c r="E11" s="91" t="s">
        <v>36</v>
      </c>
      <c r="F11" s="73">
        <v>26600649</v>
      </c>
      <c r="G11" s="73">
        <v>39965449</v>
      </c>
      <c r="H11" s="530"/>
    </row>
    <row r="12" spans="1:8" ht="12.75" customHeight="1">
      <c r="A12" s="88" t="s">
        <v>12</v>
      </c>
      <c r="B12" s="26"/>
      <c r="C12" s="73"/>
      <c r="D12" s="73"/>
      <c r="E12" s="26"/>
      <c r="F12" s="73"/>
      <c r="G12" s="73"/>
      <c r="H12" s="530"/>
    </row>
    <row r="13" spans="1:8" ht="12.75">
      <c r="A13" s="90" t="s">
        <v>13</v>
      </c>
      <c r="B13" s="144"/>
      <c r="C13" s="74"/>
      <c r="D13" s="74"/>
      <c r="E13" s="26"/>
      <c r="F13" s="73"/>
      <c r="G13" s="73"/>
      <c r="H13" s="530"/>
    </row>
    <row r="14" spans="1:8" ht="12.75" customHeight="1">
      <c r="A14" s="88" t="s">
        <v>14</v>
      </c>
      <c r="B14" s="26"/>
      <c r="C14" s="73"/>
      <c r="D14" s="73"/>
      <c r="E14" s="26"/>
      <c r="F14" s="73"/>
      <c r="G14" s="73"/>
      <c r="H14" s="530"/>
    </row>
    <row r="15" spans="1:8" ht="12.75" customHeight="1">
      <c r="A15" s="90" t="s">
        <v>15</v>
      </c>
      <c r="B15" s="26"/>
      <c r="C15" s="73"/>
      <c r="D15" s="73"/>
      <c r="E15" s="26"/>
      <c r="F15" s="73"/>
      <c r="G15" s="73"/>
      <c r="H15" s="530"/>
    </row>
    <row r="16" spans="1:8" ht="12.75" customHeight="1">
      <c r="A16" s="88" t="s">
        <v>16</v>
      </c>
      <c r="B16" s="29"/>
      <c r="C16" s="75"/>
      <c r="D16" s="75"/>
      <c r="E16" s="26"/>
      <c r="F16" s="75"/>
      <c r="G16" s="75"/>
      <c r="H16" s="530"/>
    </row>
    <row r="17" spans="1:8" ht="12.75" customHeight="1" thickBot="1">
      <c r="A17" s="90" t="s">
        <v>17</v>
      </c>
      <c r="B17" s="29"/>
      <c r="C17" s="75"/>
      <c r="D17" s="75"/>
      <c r="E17" s="26"/>
      <c r="F17" s="75"/>
      <c r="G17" s="75"/>
      <c r="H17" s="530"/>
    </row>
    <row r="18" spans="1:8" ht="21.75" thickBot="1">
      <c r="A18" s="93" t="s">
        <v>18</v>
      </c>
      <c r="B18" s="40" t="s">
        <v>358</v>
      </c>
      <c r="C18" s="76">
        <f>SUM(C6:C17)</f>
        <v>290433663</v>
      </c>
      <c r="D18" s="76">
        <f>SUM(D6:D17)</f>
        <v>307553369</v>
      </c>
      <c r="E18" s="40" t="s">
        <v>267</v>
      </c>
      <c r="F18" s="76">
        <f>SUM(F6:F17)</f>
        <v>316863535</v>
      </c>
      <c r="G18" s="76">
        <f>SUM(G6:G17)</f>
        <v>384535932</v>
      </c>
      <c r="H18" s="530"/>
    </row>
    <row r="19" spans="1:8" ht="12.75" customHeight="1">
      <c r="A19" s="94" t="s">
        <v>19</v>
      </c>
      <c r="B19" s="95" t="s">
        <v>264</v>
      </c>
      <c r="C19" s="175">
        <f>+C20+C21+C22+C23</f>
        <v>57402646</v>
      </c>
      <c r="D19" s="175">
        <f>+D20+D21+D22+D23</f>
        <v>118848719</v>
      </c>
      <c r="E19" s="96" t="s">
        <v>106</v>
      </c>
      <c r="F19" s="77"/>
      <c r="G19" s="77"/>
      <c r="H19" s="530"/>
    </row>
    <row r="20" spans="1:8" ht="12.75" customHeight="1">
      <c r="A20" s="97" t="s">
        <v>20</v>
      </c>
      <c r="B20" s="96" t="s">
        <v>114</v>
      </c>
      <c r="C20" s="32">
        <v>57402646</v>
      </c>
      <c r="D20" s="127">
        <v>118848719</v>
      </c>
      <c r="E20" s="96" t="s">
        <v>266</v>
      </c>
      <c r="F20" s="32"/>
      <c r="G20" s="32"/>
      <c r="H20" s="530"/>
    </row>
    <row r="21" spans="1:8" ht="12.75" customHeight="1">
      <c r="A21" s="219" t="s">
        <v>21</v>
      </c>
      <c r="B21" s="218" t="s">
        <v>115</v>
      </c>
      <c r="C21" s="217"/>
      <c r="D21" s="217"/>
      <c r="E21" s="218" t="s">
        <v>80</v>
      </c>
      <c r="F21" s="217"/>
      <c r="G21" s="32"/>
      <c r="H21" s="530"/>
    </row>
    <row r="22" spans="1:8" ht="12.75" customHeight="1">
      <c r="A22" s="228" t="s">
        <v>22</v>
      </c>
      <c r="B22" s="227" t="s">
        <v>409</v>
      </c>
      <c r="C22" s="32"/>
      <c r="D22" s="127"/>
      <c r="E22" s="227" t="s">
        <v>81</v>
      </c>
      <c r="F22" s="32"/>
      <c r="G22" s="32"/>
      <c r="H22" s="530"/>
    </row>
    <row r="23" spans="1:8" ht="12.75" customHeight="1">
      <c r="A23" s="222" t="s">
        <v>23</v>
      </c>
      <c r="B23" s="105" t="s">
        <v>119</v>
      </c>
      <c r="C23" s="200"/>
      <c r="D23" s="200"/>
      <c r="E23" s="6" t="s">
        <v>257</v>
      </c>
      <c r="F23" s="200">
        <v>249309</v>
      </c>
      <c r="G23" s="32">
        <v>5317686</v>
      </c>
      <c r="H23" s="530"/>
    </row>
    <row r="24" spans="1:8" ht="12.75" customHeight="1">
      <c r="A24" s="97" t="s">
        <v>24</v>
      </c>
      <c r="B24" s="96" t="s">
        <v>265</v>
      </c>
      <c r="C24" s="98">
        <f>+C25+C26</f>
        <v>0</v>
      </c>
      <c r="D24" s="98">
        <f>+D25+D26</f>
        <v>0</v>
      </c>
      <c r="E24" s="96" t="s">
        <v>107</v>
      </c>
      <c r="F24" s="32"/>
      <c r="G24" s="32"/>
      <c r="H24" s="530"/>
    </row>
    <row r="25" spans="1:8" ht="12.75" customHeight="1">
      <c r="A25" s="94" t="s">
        <v>25</v>
      </c>
      <c r="B25" s="95" t="s">
        <v>262</v>
      </c>
      <c r="C25" s="77"/>
      <c r="D25" s="77"/>
      <c r="E25" s="89" t="s">
        <v>341</v>
      </c>
      <c r="F25" s="77"/>
      <c r="G25" s="77"/>
      <c r="H25" s="530"/>
    </row>
    <row r="26" spans="1:8" ht="12.75" customHeight="1">
      <c r="A26" s="97" t="s">
        <v>26</v>
      </c>
      <c r="B26" s="96" t="s">
        <v>263</v>
      </c>
      <c r="C26" s="32"/>
      <c r="D26" s="32"/>
      <c r="E26" s="91" t="s">
        <v>347</v>
      </c>
      <c r="F26" s="32"/>
      <c r="G26" s="32"/>
      <c r="H26" s="530"/>
    </row>
    <row r="27" spans="1:8" ht="12.75" customHeight="1">
      <c r="A27" s="90" t="s">
        <v>27</v>
      </c>
      <c r="B27" s="96" t="s">
        <v>406</v>
      </c>
      <c r="C27" s="32"/>
      <c r="D27" s="32"/>
      <c r="E27" s="91" t="s">
        <v>348</v>
      </c>
      <c r="F27" s="32"/>
      <c r="G27" s="32"/>
      <c r="H27" s="530"/>
    </row>
    <row r="28" spans="1:8" ht="12.75" customHeight="1" thickBot="1">
      <c r="A28" s="120" t="s">
        <v>28</v>
      </c>
      <c r="B28" s="95" t="s">
        <v>220</v>
      </c>
      <c r="C28" s="77"/>
      <c r="D28" s="77"/>
      <c r="E28" s="71" t="s">
        <v>409</v>
      </c>
      <c r="F28" s="77"/>
      <c r="G28" s="184"/>
      <c r="H28" s="530"/>
    </row>
    <row r="29" spans="1:8" ht="24" customHeight="1" thickBot="1">
      <c r="A29" s="93" t="s">
        <v>29</v>
      </c>
      <c r="B29" s="40" t="s">
        <v>359</v>
      </c>
      <c r="C29" s="76">
        <f>+C19+C24+C27+C28</f>
        <v>57402646</v>
      </c>
      <c r="D29" s="76">
        <f>+D19+D24+D27+D28</f>
        <v>118848719</v>
      </c>
      <c r="E29" s="40" t="s">
        <v>361</v>
      </c>
      <c r="F29" s="76">
        <f>SUM(F19:F28)</f>
        <v>249309</v>
      </c>
      <c r="G29" s="76">
        <f>SUM(G19:G28)</f>
        <v>5317686</v>
      </c>
      <c r="H29" s="530"/>
    </row>
    <row r="30" spans="1:8" ht="13.5" thickBot="1">
      <c r="A30" s="93" t="s">
        <v>30</v>
      </c>
      <c r="B30" s="99" t="s">
        <v>360</v>
      </c>
      <c r="C30" s="198">
        <f>+C18+C29</f>
        <v>347836309</v>
      </c>
      <c r="D30" s="198">
        <f>+D18+D29</f>
        <v>426402088</v>
      </c>
      <c r="E30" s="99" t="s">
        <v>362</v>
      </c>
      <c r="F30" s="198">
        <f>+F18+F29</f>
        <v>317112844</v>
      </c>
      <c r="G30" s="198">
        <f>+G18+G29</f>
        <v>389853618</v>
      </c>
      <c r="H30" s="530"/>
    </row>
    <row r="31" spans="1:8" ht="13.5" thickBot="1">
      <c r="A31" s="93" t="s">
        <v>31</v>
      </c>
      <c r="B31" s="99" t="s">
        <v>84</v>
      </c>
      <c r="C31" s="198">
        <f>IF(C18-F18&lt;0,F18-C18,"-")</f>
        <v>26429872</v>
      </c>
      <c r="D31" s="198">
        <f>IF(D18-G18&lt;0,G18-D18,"-")</f>
        <v>76982563</v>
      </c>
      <c r="E31" s="99" t="s">
        <v>85</v>
      </c>
      <c r="F31" s="198" t="str">
        <f>IF(C18-F18&gt;0,C18-F18,"-")</f>
        <v>-</v>
      </c>
      <c r="G31" s="198" t="str">
        <f>IF(D18-G18&gt;0,D18-G18,"-")</f>
        <v>-</v>
      </c>
      <c r="H31" s="530"/>
    </row>
    <row r="32" spans="1:8" ht="13.5" thickBot="1">
      <c r="A32" s="93" t="s">
        <v>32</v>
      </c>
      <c r="B32" s="99" t="s">
        <v>122</v>
      </c>
      <c r="C32" s="198" t="str">
        <f>IF(C18+C29-F30&lt;0,F30-(C18+C29),"-")</f>
        <v>-</v>
      </c>
      <c r="D32" s="198" t="str">
        <f>IF(D18+D29-G30&lt;0,G30-(D18+D29),"-")</f>
        <v>-</v>
      </c>
      <c r="E32" s="99" t="s">
        <v>123</v>
      </c>
      <c r="F32" s="198">
        <f>IF(C18+C29-F30&gt;0,C18+C29-F30,"-")</f>
        <v>30723465</v>
      </c>
      <c r="G32" s="198">
        <f>IF(D18+D29-G30&gt;0,D18+D29-G30,"-")</f>
        <v>36548470</v>
      </c>
      <c r="H32" s="530"/>
    </row>
    <row r="33" spans="2:5" ht="18.75">
      <c r="B33" s="531"/>
      <c r="C33" s="531"/>
      <c r="D33" s="531"/>
      <c r="E33" s="531"/>
    </row>
  </sheetData>
  <sheetProtection/>
  <mergeCells count="4">
    <mergeCell ref="A4:A5"/>
    <mergeCell ref="H2:H32"/>
    <mergeCell ref="B33:E33"/>
    <mergeCell ref="E1:G1"/>
  </mergeCells>
  <printOptions horizontalCentered="1"/>
  <pageMargins left="0.7874015748031497" right="0.7874015748031497" top="0.8661417322834646" bottom="0.8661417322834646" header="0.7874015748031497" footer="0.590551181102362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zoomScaleSheetLayoutView="115" workbookViewId="0" topLeftCell="A1">
      <selection activeCell="E1" sqref="E1:G1"/>
    </sheetView>
  </sheetViews>
  <sheetFormatPr defaultColWidth="9.00390625" defaultRowHeight="12.75"/>
  <cols>
    <col min="1" max="1" width="6.875" style="28" customWidth="1"/>
    <col min="2" max="2" width="49.875" style="46" customWidth="1"/>
    <col min="3" max="3" width="16.50390625" style="28" customWidth="1"/>
    <col min="4" max="4" width="15.50390625" style="28" customWidth="1"/>
    <col min="5" max="5" width="49.875" style="28" customWidth="1"/>
    <col min="6" max="6" width="15.50390625" style="28" customWidth="1"/>
    <col min="7" max="7" width="18.875" style="28" customWidth="1"/>
    <col min="8" max="8" width="4.875" style="28" customWidth="1"/>
    <col min="9" max="16384" width="9.375" style="28" customWidth="1"/>
  </cols>
  <sheetData>
    <row r="1" spans="5:7" ht="12.75">
      <c r="E1" s="533" t="s">
        <v>525</v>
      </c>
      <c r="F1" s="533"/>
      <c r="G1" s="533"/>
    </row>
    <row r="2" spans="2:7" ht="31.5" customHeight="1">
      <c r="B2" s="78" t="s">
        <v>83</v>
      </c>
      <c r="C2" s="79"/>
      <c r="D2" s="79"/>
      <c r="E2" s="79"/>
      <c r="F2" s="79"/>
      <c r="G2" s="79"/>
    </row>
    <row r="3" ht="14.25" thickBot="1">
      <c r="G3" s="80" t="s">
        <v>453</v>
      </c>
    </row>
    <row r="4" spans="1:7" ht="13.5" customHeight="1" thickBot="1">
      <c r="A4" s="528" t="s">
        <v>44</v>
      </c>
      <c r="B4" s="81" t="s">
        <v>37</v>
      </c>
      <c r="C4" s="82"/>
      <c r="D4" s="190"/>
      <c r="E4" s="81" t="s">
        <v>38</v>
      </c>
      <c r="F4" s="83"/>
      <c r="G4" s="197"/>
    </row>
    <row r="5" spans="1:7" s="84" customFormat="1" ht="24.75" thickBot="1">
      <c r="A5" s="529"/>
      <c r="B5" s="47" t="s">
        <v>40</v>
      </c>
      <c r="C5" s="48" t="str">
        <f>+CONCATENATE('1.1.sz.mell.'!D6," eredeti előirányzat")</f>
        <v> eredeti előirányzat</v>
      </c>
      <c r="D5" s="191" t="s">
        <v>469</v>
      </c>
      <c r="E5" s="47" t="s">
        <v>40</v>
      </c>
      <c r="F5" s="48" t="str">
        <f>+C5</f>
        <v> eredeti előirányzat</v>
      </c>
      <c r="G5" s="48" t="str">
        <f>+D5</f>
        <v>módosított előirányzat</v>
      </c>
    </row>
    <row r="6" spans="1:7" s="84" customFormat="1" ht="13.5" thickBot="1">
      <c r="A6" s="85" t="s">
        <v>363</v>
      </c>
      <c r="B6" s="86" t="s">
        <v>364</v>
      </c>
      <c r="C6" s="87" t="s">
        <v>365</v>
      </c>
      <c r="D6" s="192" t="s">
        <v>366</v>
      </c>
      <c r="E6" s="86" t="s">
        <v>396</v>
      </c>
      <c r="F6" s="87" t="s">
        <v>367</v>
      </c>
      <c r="G6" s="87" t="s">
        <v>368</v>
      </c>
    </row>
    <row r="7" spans="1:7" ht="12.75" customHeight="1">
      <c r="A7" s="88" t="s">
        <v>6</v>
      </c>
      <c r="B7" s="89" t="s">
        <v>268</v>
      </c>
      <c r="C7" s="72"/>
      <c r="D7" s="72">
        <v>191319603</v>
      </c>
      <c r="E7" s="89" t="s">
        <v>116</v>
      </c>
      <c r="F7" s="72">
        <v>21758935</v>
      </c>
      <c r="G7" s="183">
        <v>28387558</v>
      </c>
    </row>
    <row r="8" spans="1:7" ht="12.75">
      <c r="A8" s="90" t="s">
        <v>7</v>
      </c>
      <c r="B8" s="91" t="s">
        <v>269</v>
      </c>
      <c r="C8" s="73"/>
      <c r="D8" s="75"/>
      <c r="E8" s="91" t="s">
        <v>274</v>
      </c>
      <c r="F8" s="73"/>
      <c r="G8" s="73"/>
    </row>
    <row r="9" spans="1:7" ht="12.75">
      <c r="A9" s="88" t="s">
        <v>8</v>
      </c>
      <c r="B9" s="91" t="s">
        <v>439</v>
      </c>
      <c r="C9" s="73"/>
      <c r="D9" s="460">
        <v>50000</v>
      </c>
      <c r="E9" s="375" t="s">
        <v>102</v>
      </c>
      <c r="F9" s="73">
        <v>9464530</v>
      </c>
      <c r="G9" s="73">
        <v>23632408</v>
      </c>
    </row>
    <row r="10" spans="1:7" ht="12.75" customHeight="1">
      <c r="A10" s="90" t="s">
        <v>9</v>
      </c>
      <c r="B10" s="91" t="s">
        <v>270</v>
      </c>
      <c r="C10" s="73">
        <v>500000</v>
      </c>
      <c r="D10" s="72">
        <v>500000</v>
      </c>
      <c r="E10" s="91" t="s">
        <v>275</v>
      </c>
      <c r="F10" s="73"/>
      <c r="G10" s="73"/>
    </row>
    <row r="11" spans="1:7" ht="12.75" customHeight="1">
      <c r="A11" s="88" t="s">
        <v>10</v>
      </c>
      <c r="B11" s="91" t="s">
        <v>271</v>
      </c>
      <c r="C11" s="73"/>
      <c r="D11" s="73"/>
      <c r="E11" s="91" t="s">
        <v>118</v>
      </c>
      <c r="F11" s="73"/>
      <c r="G11" s="73"/>
    </row>
    <row r="12" spans="1:7" ht="12.75" customHeight="1">
      <c r="A12" s="90" t="s">
        <v>11</v>
      </c>
      <c r="B12" s="91" t="s">
        <v>272</v>
      </c>
      <c r="C12" s="74"/>
      <c r="D12" s="74"/>
      <c r="E12" s="415" t="s">
        <v>509</v>
      </c>
      <c r="F12" s="73"/>
      <c r="G12" s="355">
        <v>176398107</v>
      </c>
    </row>
    <row r="13" spans="1:7" ht="12.75" customHeight="1">
      <c r="A13" s="88" t="s">
        <v>12</v>
      </c>
      <c r="B13" s="26"/>
      <c r="C13" s="73"/>
      <c r="D13" s="73"/>
      <c r="E13" s="148"/>
      <c r="F13" s="73"/>
      <c r="G13" s="73"/>
    </row>
    <row r="14" spans="1:7" ht="12.75">
      <c r="A14" s="90" t="s">
        <v>13</v>
      </c>
      <c r="B14" s="145"/>
      <c r="C14" s="74"/>
      <c r="D14" s="74"/>
      <c r="E14" s="147"/>
      <c r="F14" s="73"/>
      <c r="G14" s="73"/>
    </row>
    <row r="15" spans="1:7" ht="12.75">
      <c r="A15" s="88" t="s">
        <v>14</v>
      </c>
      <c r="B15" s="26"/>
      <c r="C15" s="74"/>
      <c r="D15" s="74"/>
      <c r="E15" s="147"/>
      <c r="F15" s="73"/>
      <c r="G15" s="73"/>
    </row>
    <row r="16" spans="1:7" ht="12.75">
      <c r="A16" s="90" t="s">
        <v>15</v>
      </c>
      <c r="B16" s="146"/>
      <c r="C16" s="122"/>
      <c r="D16" s="122"/>
      <c r="E16" s="231"/>
      <c r="F16" s="199"/>
      <c r="G16" s="199"/>
    </row>
    <row r="17" spans="1:7" ht="12.75" customHeight="1" thickBot="1">
      <c r="A17" s="88" t="s">
        <v>16</v>
      </c>
      <c r="B17" s="146"/>
      <c r="C17" s="122"/>
      <c r="D17" s="122"/>
      <c r="E17" s="121" t="s">
        <v>36</v>
      </c>
      <c r="F17" s="199"/>
      <c r="G17" s="199"/>
    </row>
    <row r="18" spans="1:7" ht="15.75" customHeight="1" thickBot="1">
      <c r="A18" s="93" t="s">
        <v>17</v>
      </c>
      <c r="B18" s="40" t="s">
        <v>281</v>
      </c>
      <c r="C18" s="76">
        <f>+C7+C10+C12+C13+C14+C15+C17</f>
        <v>500000</v>
      </c>
      <c r="D18" s="76">
        <f>+D7+D10+D12+D13+D14+D15+D17+D9</f>
        <v>191869603</v>
      </c>
      <c r="E18" s="40" t="s">
        <v>282</v>
      </c>
      <c r="F18" s="76">
        <f>SUM(F7:F17)</f>
        <v>31223465</v>
      </c>
      <c r="G18" s="76">
        <f>SUM(G7:G17)</f>
        <v>228418073</v>
      </c>
    </row>
    <row r="19" spans="1:7" ht="12.75" customHeight="1">
      <c r="A19" s="88" t="s">
        <v>18</v>
      </c>
      <c r="B19" s="101" t="s">
        <v>135</v>
      </c>
      <c r="C19" s="108">
        <f>+C20+C21+C22+C23+C24</f>
        <v>0</v>
      </c>
      <c r="D19" s="108">
        <f>+D20+D21+D22+D23+D24</f>
        <v>0</v>
      </c>
      <c r="E19" s="96" t="s">
        <v>106</v>
      </c>
      <c r="F19" s="200"/>
      <c r="G19" s="200"/>
    </row>
    <row r="20" spans="1:7" ht="12.75" customHeight="1">
      <c r="A20" s="90" t="s">
        <v>19</v>
      </c>
      <c r="B20" s="102" t="s">
        <v>124</v>
      </c>
      <c r="C20" s="32"/>
      <c r="D20" s="32"/>
      <c r="E20" s="96" t="s">
        <v>109</v>
      </c>
      <c r="F20" s="32"/>
      <c r="G20" s="32"/>
    </row>
    <row r="21" spans="1:7" ht="12.75" customHeight="1">
      <c r="A21" s="88" t="s">
        <v>20</v>
      </c>
      <c r="B21" s="102" t="s">
        <v>125</v>
      </c>
      <c r="C21" s="32"/>
      <c r="D21" s="32"/>
      <c r="E21" s="96" t="s">
        <v>80</v>
      </c>
      <c r="F21" s="32"/>
      <c r="G21" s="32"/>
    </row>
    <row r="22" spans="1:7" ht="12.75" customHeight="1">
      <c r="A22" s="215" t="s">
        <v>21</v>
      </c>
      <c r="B22" s="216" t="s">
        <v>126</v>
      </c>
      <c r="C22" s="217"/>
      <c r="D22" s="217"/>
      <c r="E22" s="218" t="s">
        <v>81</v>
      </c>
      <c r="F22" s="217"/>
      <c r="G22" s="32"/>
    </row>
    <row r="23" spans="1:7" ht="12.75" customHeight="1">
      <c r="A23" s="226" t="s">
        <v>22</v>
      </c>
      <c r="B23" s="103" t="s">
        <v>127</v>
      </c>
      <c r="C23" s="32"/>
      <c r="D23" s="32"/>
      <c r="E23" s="227" t="s">
        <v>121</v>
      </c>
      <c r="F23" s="32"/>
      <c r="G23" s="32"/>
    </row>
    <row r="24" spans="1:7" ht="12.75" customHeight="1">
      <c r="A24" s="88" t="s">
        <v>23</v>
      </c>
      <c r="B24" s="221" t="s">
        <v>128</v>
      </c>
      <c r="C24" s="200"/>
      <c r="D24" s="200"/>
      <c r="E24" s="105">
        <f>SUM(E6:E23)</f>
        <v>0</v>
      </c>
      <c r="F24" s="200"/>
      <c r="G24" s="32"/>
    </row>
    <row r="25" spans="1:7" ht="12.75" customHeight="1">
      <c r="A25" s="88" t="s">
        <v>24</v>
      </c>
      <c r="B25" s="104" t="s">
        <v>129</v>
      </c>
      <c r="C25" s="98">
        <f>+C26+C27+C28+C29+C30</f>
        <v>0</v>
      </c>
      <c r="D25" s="98">
        <f>+D26+D27+D28+D29+D30</f>
        <v>0</v>
      </c>
      <c r="E25" s="105" t="s">
        <v>108</v>
      </c>
      <c r="F25" s="32"/>
      <c r="G25" s="184"/>
    </row>
    <row r="26" spans="1:7" ht="12.75" customHeight="1">
      <c r="A26" s="90" t="s">
        <v>25</v>
      </c>
      <c r="B26" s="103" t="s">
        <v>130</v>
      </c>
      <c r="C26" s="32"/>
      <c r="D26" s="32"/>
      <c r="E26" s="105" t="s">
        <v>276</v>
      </c>
      <c r="F26" s="32"/>
      <c r="G26" s="32"/>
    </row>
    <row r="27" spans="1:7" ht="12.75" customHeight="1">
      <c r="A27" s="88" t="s">
        <v>26</v>
      </c>
      <c r="B27" s="103" t="s">
        <v>131</v>
      </c>
      <c r="C27" s="32"/>
      <c r="D27" s="32"/>
      <c r="E27" s="100" t="s">
        <v>431</v>
      </c>
      <c r="F27" s="124"/>
      <c r="G27" s="184"/>
    </row>
    <row r="28" spans="1:7" ht="12.75" customHeight="1">
      <c r="A28" s="90" t="s">
        <v>27</v>
      </c>
      <c r="B28" s="102" t="s">
        <v>132</v>
      </c>
      <c r="C28" s="32"/>
      <c r="D28" s="32"/>
      <c r="E28" s="38"/>
      <c r="F28" s="32"/>
      <c r="G28" s="32"/>
    </row>
    <row r="29" spans="1:7" ht="12.75" customHeight="1">
      <c r="A29" s="88" t="s">
        <v>28</v>
      </c>
      <c r="B29" s="106" t="s">
        <v>133</v>
      </c>
      <c r="C29" s="32"/>
      <c r="D29" s="32"/>
      <c r="E29" s="26"/>
      <c r="F29" s="32"/>
      <c r="G29" s="32"/>
    </row>
    <row r="30" spans="1:7" ht="12.75" customHeight="1" thickBot="1">
      <c r="A30" s="90" t="s">
        <v>29</v>
      </c>
      <c r="B30" s="107" t="s">
        <v>134</v>
      </c>
      <c r="C30" s="32"/>
      <c r="D30" s="32"/>
      <c r="E30" s="38"/>
      <c r="F30" s="32"/>
      <c r="G30" s="32"/>
    </row>
    <row r="31" spans="1:7" ht="21.75" customHeight="1" thickBot="1">
      <c r="A31" s="93" t="s">
        <v>30</v>
      </c>
      <c r="B31" s="40" t="s">
        <v>273</v>
      </c>
      <c r="C31" s="76">
        <f>+C19+C25</f>
        <v>0</v>
      </c>
      <c r="D31" s="76">
        <f>+D19+D25</f>
        <v>0</v>
      </c>
      <c r="E31" s="40" t="s">
        <v>277</v>
      </c>
      <c r="F31" s="76">
        <f>SUM(F19:F30)</f>
        <v>0</v>
      </c>
      <c r="G31" s="76">
        <f>SUM(G19:G30)</f>
        <v>0</v>
      </c>
    </row>
    <row r="32" spans="1:7" ht="13.5" thickBot="1">
      <c r="A32" s="93" t="s">
        <v>31</v>
      </c>
      <c r="B32" s="99" t="s">
        <v>278</v>
      </c>
      <c r="C32" s="198">
        <f>+C18+C31</f>
        <v>500000</v>
      </c>
      <c r="D32" s="198">
        <f>+D18+D31</f>
        <v>191869603</v>
      </c>
      <c r="E32" s="99" t="s">
        <v>279</v>
      </c>
      <c r="F32" s="198">
        <f>+F18+F31</f>
        <v>31223465</v>
      </c>
      <c r="G32" s="198">
        <f>+G18+G31</f>
        <v>228418073</v>
      </c>
    </row>
    <row r="33" spans="1:7" ht="13.5" thickBot="1">
      <c r="A33" s="93" t="s">
        <v>32</v>
      </c>
      <c r="B33" s="99" t="s">
        <v>84</v>
      </c>
      <c r="C33" s="198">
        <f>IF(C18-F18&lt;0,F18-C18,"-")</f>
        <v>30723465</v>
      </c>
      <c r="D33" s="198">
        <f>IF(D18-G18&lt;0,G18-D18,"-")</f>
        <v>36548470</v>
      </c>
      <c r="E33" s="99" t="s">
        <v>85</v>
      </c>
      <c r="F33" s="198" t="str">
        <f>IF(C18-F18&gt;0,C18-F18,"-")</f>
        <v>-</v>
      </c>
      <c r="G33" s="198" t="str">
        <f>IF(D18-G18&gt;0,D18-G18,"-")</f>
        <v>-</v>
      </c>
    </row>
    <row r="34" spans="1:7" ht="13.5" thickBot="1">
      <c r="A34" s="93" t="s">
        <v>33</v>
      </c>
      <c r="B34" s="99" t="s">
        <v>122</v>
      </c>
      <c r="C34" s="198">
        <f>F32-C32</f>
        <v>30723465</v>
      </c>
      <c r="D34" s="198">
        <f>G32-D32</f>
        <v>36548470</v>
      </c>
      <c r="E34" s="99" t="s">
        <v>123</v>
      </c>
      <c r="F34" s="198"/>
      <c r="G34" s="198"/>
    </row>
  </sheetData>
  <sheetProtection/>
  <mergeCells count="2">
    <mergeCell ref="A4:A5"/>
    <mergeCell ref="E1:G1"/>
  </mergeCells>
  <printOptions horizontalCentered="1"/>
  <pageMargins left="0.3937007874015748" right="0.3937007874015748" top="0.8661417322834646" bottom="0.8661417322834646" header="0.7874015748031497" footer="0.5905511811023623"/>
  <pageSetup horizontalDpi="600" verticalDpi="600" orientation="landscape" paperSize="9" scale="75" r:id="rId1"/>
  <headerFooter alignWithMargins="0">
    <oddHeader>&amp;C&amp;"Times New Roman CE,Félkövér"&amp;12
&amp;10
</oddHead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="154" zoomScaleNormal="154" workbookViewId="0" topLeftCell="A1">
      <selection activeCell="A1" sqref="A1:D1"/>
    </sheetView>
  </sheetViews>
  <sheetFormatPr defaultColWidth="9.00390625" defaultRowHeight="12.75"/>
  <cols>
    <col min="1" max="1" width="11.125" style="24" customWidth="1"/>
    <col min="2" max="2" width="52.125" style="23" customWidth="1"/>
    <col min="3" max="3" width="25.00390625" style="23" customWidth="1"/>
    <col min="4" max="4" width="23.625" style="23" customWidth="1"/>
    <col min="5" max="5" width="12.875" style="23" customWidth="1"/>
    <col min="6" max="6" width="13.875" style="23" customWidth="1"/>
    <col min="7" max="16384" width="9.375" style="23" customWidth="1"/>
  </cols>
  <sheetData>
    <row r="1" spans="1:5" ht="12.75" customHeight="1">
      <c r="A1" s="533" t="s">
        <v>526</v>
      </c>
      <c r="B1" s="533"/>
      <c r="C1" s="533"/>
      <c r="D1" s="533"/>
      <c r="E1" s="376"/>
    </row>
    <row r="2" spans="1:3" ht="24.75" customHeight="1">
      <c r="A2" s="534"/>
      <c r="B2" s="534"/>
      <c r="C2" s="534"/>
    </row>
    <row r="3" spans="1:3" ht="23.25" customHeight="1">
      <c r="A3" s="46"/>
      <c r="B3" s="28"/>
      <c r="C3" s="27"/>
    </row>
    <row r="4" spans="1:4" s="25" customFormat="1" ht="48.75" customHeight="1">
      <c r="A4" s="538" t="s">
        <v>471</v>
      </c>
      <c r="B4" s="538"/>
      <c r="C4" s="538"/>
      <c r="D4" s="538"/>
    </row>
    <row r="5" spans="1:4" ht="15.75" customHeight="1" thickBot="1">
      <c r="A5" s="383"/>
      <c r="B5" s="383"/>
      <c r="D5" s="384" t="s">
        <v>452</v>
      </c>
    </row>
    <row r="6" spans="1:4" ht="22.5" customHeight="1" thickBot="1">
      <c r="A6" s="463" t="s">
        <v>472</v>
      </c>
      <c r="B6" s="464" t="s">
        <v>473</v>
      </c>
      <c r="C6" s="465" t="s">
        <v>482</v>
      </c>
      <c r="D6" s="462" t="s">
        <v>469</v>
      </c>
    </row>
    <row r="7" spans="1:4" ht="17.25" customHeight="1">
      <c r="A7" s="466" t="s">
        <v>6</v>
      </c>
      <c r="B7" s="467" t="s">
        <v>474</v>
      </c>
      <c r="C7" s="468">
        <v>27500000</v>
      </c>
      <c r="D7" s="469">
        <v>28500000</v>
      </c>
    </row>
    <row r="8" spans="1:4" ht="24.75" customHeight="1">
      <c r="A8" s="470" t="s">
        <v>7</v>
      </c>
      <c r="B8" s="471" t="s">
        <v>475</v>
      </c>
      <c r="C8" s="472"/>
      <c r="D8" s="473">
        <v>50000</v>
      </c>
    </row>
    <row r="9" spans="1:4" ht="21" customHeight="1">
      <c r="A9" s="470" t="s">
        <v>8</v>
      </c>
      <c r="B9" s="474" t="s">
        <v>476</v>
      </c>
      <c r="C9" s="472"/>
      <c r="D9" s="473"/>
    </row>
    <row r="10" spans="1:4" ht="24" customHeight="1">
      <c r="A10" s="470" t="s">
        <v>9</v>
      </c>
      <c r="B10" s="474" t="s">
        <v>477</v>
      </c>
      <c r="C10" s="472"/>
      <c r="D10" s="473"/>
    </row>
    <row r="11" spans="1:4" ht="22.5" customHeight="1">
      <c r="A11" s="475" t="s">
        <v>10</v>
      </c>
      <c r="B11" s="474" t="s">
        <v>478</v>
      </c>
      <c r="C11" s="472">
        <v>500000</v>
      </c>
      <c r="D11" s="473">
        <v>500000</v>
      </c>
    </row>
    <row r="12" spans="1:4" ht="27" customHeight="1" thickBot="1">
      <c r="A12" s="476" t="s">
        <v>11</v>
      </c>
      <c r="B12" s="477" t="s">
        <v>479</v>
      </c>
      <c r="C12" s="478">
        <v>500000</v>
      </c>
      <c r="D12" s="479">
        <v>500000</v>
      </c>
    </row>
    <row r="13" spans="1:4" ht="18" customHeight="1" thickBot="1">
      <c r="A13" s="535" t="s">
        <v>480</v>
      </c>
      <c r="B13" s="536"/>
      <c r="C13" s="480">
        <f>SUM(C7:C12)</f>
        <v>28500000</v>
      </c>
      <c r="D13" s="481">
        <f>SUM(D7:D12)</f>
        <v>29550000</v>
      </c>
    </row>
    <row r="14" spans="1:3" s="30" customFormat="1" ht="18" customHeight="1">
      <c r="A14" s="537" t="s">
        <v>481</v>
      </c>
      <c r="B14" s="537"/>
      <c r="C14" s="537"/>
    </row>
    <row r="15" spans="1:3" ht="15">
      <c r="A15" s="385"/>
      <c r="B15" s="385"/>
      <c r="C15" s="385"/>
    </row>
  </sheetData>
  <sheetProtection/>
  <mergeCells count="5">
    <mergeCell ref="A2:C2"/>
    <mergeCell ref="A13:B13"/>
    <mergeCell ref="A14:C14"/>
    <mergeCell ref="A1:D1"/>
    <mergeCell ref="A4:D4"/>
  </mergeCells>
  <printOptions horizontalCentered="1"/>
  <pageMargins left="0.3937007874015748" right="0.1968503937007874" top="0.8661417322834646" bottom="0.8661417322834646" header="0.7874015748031497" footer="0.590551181102362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="154" zoomScaleNormal="154" workbookViewId="0" topLeftCell="A1">
      <selection activeCell="A1" sqref="A1:C1"/>
    </sheetView>
  </sheetViews>
  <sheetFormatPr defaultColWidth="9.00390625" defaultRowHeight="12.75"/>
  <cols>
    <col min="1" max="1" width="53.375" style="24" customWidth="1"/>
    <col min="2" max="2" width="26.00390625" style="23" customWidth="1"/>
    <col min="3" max="3" width="21.00390625" style="23" customWidth="1"/>
    <col min="4" max="5" width="12.875" style="23" customWidth="1"/>
    <col min="6" max="6" width="13.875" style="23" customWidth="1"/>
    <col min="7" max="16384" width="9.375" style="23" customWidth="1"/>
  </cols>
  <sheetData>
    <row r="1" spans="1:5" ht="12.75" customHeight="1">
      <c r="A1" s="533" t="s">
        <v>527</v>
      </c>
      <c r="B1" s="533"/>
      <c r="C1" s="533"/>
      <c r="D1" s="376"/>
      <c r="E1" s="376"/>
    </row>
    <row r="2" spans="1:3" ht="25.5" customHeight="1">
      <c r="A2" s="534" t="s">
        <v>0</v>
      </c>
      <c r="B2" s="534"/>
      <c r="C2" s="534"/>
    </row>
    <row r="3" spans="1:3" ht="22.5" customHeight="1" thickBot="1">
      <c r="A3" s="46"/>
      <c r="B3" s="28"/>
      <c r="C3" s="320" t="s">
        <v>459</v>
      </c>
    </row>
    <row r="4" spans="1:3" s="25" customFormat="1" ht="44.25" customHeight="1" thickBot="1">
      <c r="A4" s="321" t="s">
        <v>42</v>
      </c>
      <c r="B4" s="322" t="s">
        <v>458</v>
      </c>
      <c r="C4" s="322" t="s">
        <v>447</v>
      </c>
    </row>
    <row r="5" spans="1:3" ht="15.75" customHeight="1">
      <c r="A5" s="323" t="s">
        <v>410</v>
      </c>
      <c r="B5" s="324">
        <v>38100</v>
      </c>
      <c r="C5" s="324">
        <v>38100</v>
      </c>
    </row>
    <row r="6" spans="1:3" ht="15.75" customHeight="1">
      <c r="A6" s="325" t="s">
        <v>411</v>
      </c>
      <c r="B6" s="326">
        <v>63500</v>
      </c>
      <c r="C6" s="326">
        <v>63500</v>
      </c>
    </row>
    <row r="7" spans="1:3" ht="15.75" customHeight="1">
      <c r="A7" s="325" t="s">
        <v>432</v>
      </c>
      <c r="B7" s="326"/>
      <c r="C7" s="326">
        <v>173177</v>
      </c>
    </row>
    <row r="8" spans="1:3" s="376" customFormat="1" ht="15.75" customHeight="1">
      <c r="A8" s="487" t="s">
        <v>454</v>
      </c>
      <c r="B8" s="488">
        <f>SUM(B5:B7)</f>
        <v>101600</v>
      </c>
      <c r="C8" s="488">
        <f>SUM(C5:C7)</f>
        <v>274777</v>
      </c>
    </row>
    <row r="9" spans="1:3" ht="15.75" customHeight="1">
      <c r="A9" s="325" t="s">
        <v>412</v>
      </c>
      <c r="B9" s="326">
        <v>40900</v>
      </c>
      <c r="C9" s="326">
        <v>40900</v>
      </c>
    </row>
    <row r="10" spans="1:3" ht="15.75" customHeight="1">
      <c r="A10" s="329" t="s">
        <v>413</v>
      </c>
      <c r="B10" s="326">
        <v>73140</v>
      </c>
      <c r="C10" s="326">
        <v>73140</v>
      </c>
    </row>
    <row r="11" spans="1:3" ht="15.75" customHeight="1">
      <c r="A11" s="325" t="s">
        <v>414</v>
      </c>
      <c r="B11" s="326">
        <v>32260</v>
      </c>
      <c r="C11" s="326">
        <v>32260</v>
      </c>
    </row>
    <row r="12" spans="1:3" ht="15.75" customHeight="1">
      <c r="A12" s="325" t="s">
        <v>415</v>
      </c>
      <c r="B12" s="326">
        <v>28700</v>
      </c>
      <c r="C12" s="326">
        <v>28700</v>
      </c>
    </row>
    <row r="13" spans="1:3" ht="15.75" customHeight="1">
      <c r="A13" s="327" t="s">
        <v>455</v>
      </c>
      <c r="B13" s="328">
        <f>SUM(B9:B12)</f>
        <v>175000</v>
      </c>
      <c r="C13" s="328">
        <f>SUM(C9:C12)</f>
        <v>175000</v>
      </c>
    </row>
    <row r="14" spans="1:3" ht="15.75" customHeight="1">
      <c r="A14" s="325" t="s">
        <v>416</v>
      </c>
      <c r="B14" s="326">
        <v>63500</v>
      </c>
      <c r="C14" s="326">
        <v>63500</v>
      </c>
    </row>
    <row r="15" spans="1:3" ht="12.75">
      <c r="A15" s="325" t="s">
        <v>417</v>
      </c>
      <c r="B15" s="326">
        <v>190500</v>
      </c>
      <c r="C15" s="326">
        <v>32566</v>
      </c>
    </row>
    <row r="16" spans="1:3" ht="15.75" customHeight="1">
      <c r="A16" s="325" t="s">
        <v>418</v>
      </c>
      <c r="B16" s="326">
        <v>304800</v>
      </c>
      <c r="C16" s="326">
        <v>304800</v>
      </c>
    </row>
    <row r="17" spans="1:3" ht="15.75" customHeight="1">
      <c r="A17" s="325" t="s">
        <v>433</v>
      </c>
      <c r="B17" s="326"/>
      <c r="C17" s="326">
        <v>5080</v>
      </c>
    </row>
    <row r="18" spans="1:3" s="376" customFormat="1" ht="15.75" customHeight="1">
      <c r="A18" s="487" t="s">
        <v>456</v>
      </c>
      <c r="B18" s="488">
        <f>SUM(B14:B17)</f>
        <v>558800</v>
      </c>
      <c r="C18" s="488">
        <f>SUM(C14:C17)</f>
        <v>405946</v>
      </c>
    </row>
    <row r="19" spans="1:3" ht="15.75" customHeight="1">
      <c r="A19" s="325" t="s">
        <v>419</v>
      </c>
      <c r="B19" s="326">
        <v>168910</v>
      </c>
      <c r="C19" s="326">
        <v>168910</v>
      </c>
    </row>
    <row r="20" spans="1:3" ht="15.75" customHeight="1">
      <c r="A20" s="325" t="s">
        <v>420</v>
      </c>
      <c r="B20" s="326">
        <v>286163</v>
      </c>
      <c r="C20" s="326">
        <v>1919463</v>
      </c>
    </row>
    <row r="21" spans="1:3" ht="15.75" customHeight="1">
      <c r="A21" s="325" t="s">
        <v>421</v>
      </c>
      <c r="B21" s="326">
        <v>4953000</v>
      </c>
      <c r="C21" s="326">
        <v>4953000</v>
      </c>
    </row>
    <row r="22" spans="1:3" ht="15.75" customHeight="1">
      <c r="A22" s="325" t="s">
        <v>422</v>
      </c>
      <c r="B22" s="326">
        <v>4528820</v>
      </c>
      <c r="C22" s="326">
        <v>4528820</v>
      </c>
    </row>
    <row r="23" spans="1:3" ht="15.75" customHeight="1">
      <c r="A23" s="325" t="s">
        <v>423</v>
      </c>
      <c r="B23" s="326">
        <v>50000</v>
      </c>
      <c r="C23" s="326">
        <v>50000</v>
      </c>
    </row>
    <row r="24" spans="1:3" ht="15.75" customHeight="1">
      <c r="A24" s="325" t="s">
        <v>424</v>
      </c>
      <c r="B24" s="326">
        <v>699900</v>
      </c>
      <c r="C24" s="326">
        <v>699900</v>
      </c>
    </row>
    <row r="25" spans="1:3" ht="15.75" customHeight="1">
      <c r="A25" s="330" t="s">
        <v>425</v>
      </c>
      <c r="B25" s="331">
        <v>3810000</v>
      </c>
      <c r="C25" s="331">
        <v>3810000</v>
      </c>
    </row>
    <row r="26" spans="1:3" ht="15.75" customHeight="1">
      <c r="A26" s="330" t="s">
        <v>426</v>
      </c>
      <c r="B26" s="331">
        <v>381000</v>
      </c>
      <c r="C26" s="331">
        <v>381000</v>
      </c>
    </row>
    <row r="27" spans="1:3" ht="15.75" customHeight="1">
      <c r="A27" s="332" t="s">
        <v>427</v>
      </c>
      <c r="B27" s="333">
        <v>6045742</v>
      </c>
      <c r="C27" s="333">
        <v>6045742</v>
      </c>
    </row>
    <row r="28" spans="1:3" ht="15.75" customHeight="1">
      <c r="A28" s="332" t="s">
        <v>434</v>
      </c>
      <c r="B28" s="334"/>
      <c r="C28" s="333">
        <v>1000000</v>
      </c>
    </row>
    <row r="29" spans="1:3" ht="15.75" customHeight="1">
      <c r="A29" s="332" t="s">
        <v>435</v>
      </c>
      <c r="B29" s="334"/>
      <c r="C29" s="333">
        <v>375000</v>
      </c>
    </row>
    <row r="30" spans="1:3" ht="15.75" customHeight="1">
      <c r="A30" s="332" t="s">
        <v>436</v>
      </c>
      <c r="B30" s="334"/>
      <c r="C30" s="333">
        <v>1100000</v>
      </c>
    </row>
    <row r="31" spans="1:3" ht="15.75" customHeight="1">
      <c r="A31" s="332" t="s">
        <v>437</v>
      </c>
      <c r="B31" s="334"/>
      <c r="C31" s="333">
        <v>2500000</v>
      </c>
    </row>
    <row r="32" spans="1:3" s="376" customFormat="1" ht="15.75" customHeight="1" thickBot="1">
      <c r="A32" s="485" t="s">
        <v>460</v>
      </c>
      <c r="B32" s="486">
        <f>SUM(B19:B31)</f>
        <v>20923535</v>
      </c>
      <c r="C32" s="486">
        <f>SUM(C19:C31)</f>
        <v>27531835</v>
      </c>
    </row>
    <row r="33" spans="1:3" s="30" customFormat="1" ht="18" customHeight="1" thickBot="1">
      <c r="A33" s="482" t="s">
        <v>457</v>
      </c>
      <c r="B33" s="483">
        <f>B8+B13+B18+B32</f>
        <v>21758935</v>
      </c>
      <c r="C33" s="484">
        <f>C8+C13+C18+C32</f>
        <v>28387558</v>
      </c>
    </row>
  </sheetData>
  <sheetProtection/>
  <mergeCells count="2">
    <mergeCell ref="A2:C2"/>
    <mergeCell ref="A1:C1"/>
  </mergeCells>
  <printOptions horizontalCentered="1"/>
  <pageMargins left="0.1968503937007874" right="0.1968503937007874" top="0.8661417322834646" bottom="0.8661417322834646" header="1.1811023622047245" footer="0.5905511811023623"/>
  <pageSetup horizontalDpi="600" verticalDpi="600" orientation="portrait" paperSize="9" scale="85" r:id="rId1"/>
  <headerFooter alignWithMargins="0">
    <oddHeader xml:space="preserve">&amp;C&amp;"Times New Roman CE,Félkövér"&amp;12 
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="84" zoomScaleNormal="84" workbookViewId="0" topLeftCell="A1">
      <selection activeCell="A1" sqref="A1:C1"/>
    </sheetView>
  </sheetViews>
  <sheetFormatPr defaultColWidth="9.00390625" defaultRowHeight="12.75"/>
  <cols>
    <col min="1" max="1" width="79.375" style="24" customWidth="1"/>
    <col min="2" max="2" width="25.125" style="23" customWidth="1"/>
    <col min="3" max="3" width="25.00390625" style="23" customWidth="1"/>
    <col min="4" max="5" width="12.875" style="23" customWidth="1"/>
    <col min="6" max="6" width="13.875" style="23" customWidth="1"/>
    <col min="7" max="16384" width="9.375" style="23" customWidth="1"/>
  </cols>
  <sheetData>
    <row r="1" spans="1:5" ht="12.75" customHeight="1">
      <c r="A1" s="533" t="s">
        <v>528</v>
      </c>
      <c r="B1" s="533"/>
      <c r="C1" s="533"/>
      <c r="D1" s="376"/>
      <c r="E1" s="376"/>
    </row>
    <row r="2" spans="1:3" ht="24.75" customHeight="1">
      <c r="A2" s="534" t="s">
        <v>1</v>
      </c>
      <c r="B2" s="534"/>
      <c r="C2" s="534"/>
    </row>
    <row r="3" spans="1:3" ht="23.25" customHeight="1" thickBot="1">
      <c r="A3" s="46"/>
      <c r="B3" s="28"/>
      <c r="C3" s="27" t="s">
        <v>453</v>
      </c>
    </row>
    <row r="4" spans="1:3" s="25" customFormat="1" ht="48.75" customHeight="1" thickBot="1">
      <c r="A4" s="335" t="s">
        <v>43</v>
      </c>
      <c r="B4" s="336" t="e">
        <f>+CONCATENATE(LEFT(#REF!,4),". évi",CHAR(10),"eredeti előirányzat")</f>
        <v>#REF!</v>
      </c>
      <c r="C4" s="337" t="s">
        <v>447</v>
      </c>
    </row>
    <row r="5" spans="1:3" ht="15.75" customHeight="1">
      <c r="A5" s="494" t="s">
        <v>463</v>
      </c>
      <c r="B5" s="338">
        <v>5159230</v>
      </c>
      <c r="C5" s="339">
        <v>5348230</v>
      </c>
    </row>
    <row r="6" spans="1:3" ht="22.5" customHeight="1">
      <c r="A6" s="495" t="s">
        <v>466</v>
      </c>
      <c r="B6" s="340">
        <v>3429000</v>
      </c>
      <c r="C6" s="496">
        <v>2540000</v>
      </c>
    </row>
    <row r="7" spans="1:3" ht="17.25" customHeight="1">
      <c r="A7" s="495" t="s">
        <v>440</v>
      </c>
      <c r="B7" s="340">
        <v>63500</v>
      </c>
      <c r="C7" s="496">
        <v>63500</v>
      </c>
    </row>
    <row r="8" spans="1:3" ht="17.25" customHeight="1">
      <c r="A8" s="495" t="s">
        <v>464</v>
      </c>
      <c r="B8" s="340">
        <v>508000</v>
      </c>
      <c r="C8" s="496">
        <v>508000</v>
      </c>
    </row>
    <row r="9" spans="1:3" ht="17.25" customHeight="1">
      <c r="A9" s="495" t="s">
        <v>515</v>
      </c>
      <c r="B9" s="340"/>
      <c r="C9" s="496">
        <v>14921496</v>
      </c>
    </row>
    <row r="10" spans="1:3" s="376" customFormat="1" ht="20.25" customHeight="1">
      <c r="A10" s="497" t="s">
        <v>460</v>
      </c>
      <c r="B10" s="489">
        <f>SUM(B5:B8)</f>
        <v>9159730</v>
      </c>
      <c r="C10" s="498">
        <f>SUM(C5:C9)</f>
        <v>23381226</v>
      </c>
    </row>
    <row r="11" spans="1:3" ht="21" customHeight="1">
      <c r="A11" s="495" t="s">
        <v>461</v>
      </c>
      <c r="B11" s="340">
        <v>304800</v>
      </c>
      <c r="C11" s="496">
        <v>126997</v>
      </c>
    </row>
    <row r="12" spans="1:3" ht="21" customHeight="1">
      <c r="A12" s="495" t="s">
        <v>465</v>
      </c>
      <c r="B12" s="340"/>
      <c r="C12" s="496">
        <v>83185</v>
      </c>
    </row>
    <row r="13" spans="1:3" s="376" customFormat="1" ht="22.5" customHeight="1">
      <c r="A13" s="499" t="s">
        <v>456</v>
      </c>
      <c r="B13" s="490">
        <f>SUM(B11:B12)</f>
        <v>304800</v>
      </c>
      <c r="C13" s="500">
        <f>SUM(C11:C12)</f>
        <v>210182</v>
      </c>
    </row>
    <row r="14" spans="1:3" ht="20.25" customHeight="1">
      <c r="A14" s="495" t="s">
        <v>462</v>
      </c>
      <c r="B14" s="340">
        <v>0</v>
      </c>
      <c r="C14" s="496">
        <v>41000</v>
      </c>
    </row>
    <row r="15" spans="1:3" s="376" customFormat="1" ht="18" customHeight="1" thickBot="1">
      <c r="A15" s="491" t="s">
        <v>454</v>
      </c>
      <c r="B15" s="492">
        <f>SUM(B14:B14)</f>
        <v>0</v>
      </c>
      <c r="C15" s="493">
        <f>SUM(C14)</f>
        <v>41000</v>
      </c>
    </row>
    <row r="16" spans="1:3" s="30" customFormat="1" ht="18" customHeight="1" thickBot="1">
      <c r="A16" s="341" t="s">
        <v>457</v>
      </c>
      <c r="B16" s="342">
        <f>B10+B13+B15</f>
        <v>9464530</v>
      </c>
      <c r="C16" s="501">
        <f>C10+C13+C15</f>
        <v>23632408</v>
      </c>
    </row>
  </sheetData>
  <sheetProtection/>
  <mergeCells count="2">
    <mergeCell ref="A2:C2"/>
    <mergeCell ref="A1:C1"/>
  </mergeCells>
  <printOptions horizontalCentered="1"/>
  <pageMargins left="0.3937007874015748" right="0.1968503937007874" top="0.8661417322834646" bottom="0.8661417322834646" header="0.7874015748031497" footer="0.590551181102362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375" style="0" customWidth="1"/>
    <col min="2" max="2" width="13.875" style="0" customWidth="1"/>
    <col min="3" max="3" width="14.125" style="0" customWidth="1"/>
    <col min="4" max="4" width="14.375" style="0" customWidth="1"/>
    <col min="5" max="5" width="13.125" style="0" customWidth="1"/>
  </cols>
  <sheetData>
    <row r="1" spans="1:5" ht="12.75" customHeight="1">
      <c r="A1" s="533" t="s">
        <v>529</v>
      </c>
      <c r="B1" s="533"/>
      <c r="C1" s="533"/>
      <c r="D1" s="533"/>
      <c r="E1" s="533"/>
    </row>
    <row r="2" spans="2:5" ht="12.75" customHeight="1">
      <c r="B2" s="386"/>
      <c r="C2" s="386"/>
      <c r="D2" s="386"/>
      <c r="E2" s="386"/>
    </row>
    <row r="3" spans="1:5" ht="15.75">
      <c r="A3" s="539" t="s">
        <v>510</v>
      </c>
      <c r="B3" s="539"/>
      <c r="C3" s="539"/>
      <c r="D3" s="539"/>
      <c r="E3" s="539"/>
    </row>
    <row r="4" spans="1:5" ht="12.75">
      <c r="A4" s="416"/>
      <c r="B4" s="416"/>
      <c r="C4" s="416"/>
      <c r="D4" s="416"/>
      <c r="E4" s="416"/>
    </row>
    <row r="5" spans="1:5" ht="15.75">
      <c r="A5" s="393" t="s">
        <v>483</v>
      </c>
      <c r="B5" s="541" t="s">
        <v>504</v>
      </c>
      <c r="C5" s="541"/>
      <c r="D5" s="541"/>
      <c r="E5" s="541"/>
    </row>
    <row r="6" spans="1:5" ht="14.25" thickBot="1">
      <c r="A6" s="392"/>
      <c r="B6" s="392"/>
      <c r="C6" s="392"/>
      <c r="D6" s="542" t="s">
        <v>502</v>
      </c>
      <c r="E6" s="542"/>
    </row>
    <row r="7" spans="1:5" ht="13.5" thickBot="1">
      <c r="A7" s="394" t="s">
        <v>484</v>
      </c>
      <c r="B7" s="395" t="s">
        <v>485</v>
      </c>
      <c r="C7" s="395" t="s">
        <v>486</v>
      </c>
      <c r="D7" s="395" t="s">
        <v>487</v>
      </c>
      <c r="E7" s="396" t="s">
        <v>488</v>
      </c>
    </row>
    <row r="8" spans="1:5" ht="12.75">
      <c r="A8" s="397" t="s">
        <v>489</v>
      </c>
      <c r="B8" s="398"/>
      <c r="C8" s="398"/>
      <c r="D8" s="398"/>
      <c r="E8" s="399">
        <v>0</v>
      </c>
    </row>
    <row r="9" spans="1:5" ht="12.75">
      <c r="A9" s="400" t="s">
        <v>490</v>
      </c>
      <c r="B9" s="401"/>
      <c r="C9" s="401"/>
      <c r="D9" s="401"/>
      <c r="E9" s="402">
        <v>0</v>
      </c>
    </row>
    <row r="10" spans="1:5" ht="12.75">
      <c r="A10" s="403" t="s">
        <v>491</v>
      </c>
      <c r="B10" s="404">
        <v>25000000</v>
      </c>
      <c r="C10" s="404"/>
      <c r="D10" s="404"/>
      <c r="E10" s="405">
        <f>SUM(B10:D10)</f>
        <v>25000000</v>
      </c>
    </row>
    <row r="11" spans="1:5" ht="12.75">
      <c r="A11" s="403" t="s">
        <v>492</v>
      </c>
      <c r="B11" s="404"/>
      <c r="C11" s="404"/>
      <c r="D11" s="404"/>
      <c r="E11" s="405">
        <v>0</v>
      </c>
    </row>
    <row r="12" spans="1:5" ht="12.75">
      <c r="A12" s="403" t="s">
        <v>493</v>
      </c>
      <c r="B12" s="404"/>
      <c r="C12" s="404"/>
      <c r="D12" s="404"/>
      <c r="E12" s="405">
        <v>0</v>
      </c>
    </row>
    <row r="13" spans="1:5" ht="12.75">
      <c r="A13" s="403" t="s">
        <v>494</v>
      </c>
      <c r="B13" s="404"/>
      <c r="C13" s="404"/>
      <c r="D13" s="404"/>
      <c r="E13" s="405">
        <v>0</v>
      </c>
    </row>
    <row r="14" spans="1:5" ht="13.5" thickBot="1">
      <c r="A14" s="406"/>
      <c r="B14" s="407"/>
      <c r="C14" s="407"/>
      <c r="D14" s="407"/>
      <c r="E14" s="405">
        <v>0</v>
      </c>
    </row>
    <row r="15" spans="1:5" ht="13.5" thickBot="1">
      <c r="A15" s="408" t="s">
        <v>495</v>
      </c>
      <c r="B15" s="409">
        <f>SUM(B8:B14)</f>
        <v>25000000</v>
      </c>
      <c r="C15" s="409">
        <v>0</v>
      </c>
      <c r="D15" s="409">
        <v>0</v>
      </c>
      <c r="E15" s="410">
        <f>SUM(E8:E14)</f>
        <v>25000000</v>
      </c>
    </row>
    <row r="16" spans="1:5" ht="13.5" thickBot="1">
      <c r="A16" s="411"/>
      <c r="B16" s="411"/>
      <c r="C16" s="411"/>
      <c r="D16" s="411"/>
      <c r="E16" s="411"/>
    </row>
    <row r="17" spans="1:5" ht="13.5" thickBot="1">
      <c r="A17" s="394" t="s">
        <v>496</v>
      </c>
      <c r="B17" s="395" t="s">
        <v>485</v>
      </c>
      <c r="C17" s="395" t="s">
        <v>486</v>
      </c>
      <c r="D17" s="395" t="s">
        <v>487</v>
      </c>
      <c r="E17" s="396" t="s">
        <v>488</v>
      </c>
    </row>
    <row r="18" spans="1:5" ht="12.75">
      <c r="A18" s="397" t="s">
        <v>497</v>
      </c>
      <c r="B18" s="398"/>
      <c r="C18" s="398">
        <v>625000</v>
      </c>
      <c r="D18" s="398"/>
      <c r="E18" s="388">
        <f>SUM(B18:D18)</f>
        <v>625000</v>
      </c>
    </row>
    <row r="19" spans="1:5" ht="12.75">
      <c r="A19" s="412" t="s">
        <v>505</v>
      </c>
      <c r="B19" s="404"/>
      <c r="C19" s="404">
        <v>22500000</v>
      </c>
      <c r="D19" s="391"/>
      <c r="E19" s="390">
        <f aca="true" t="shared" si="0" ref="E19:E24">SUM(B19:D19)</f>
        <v>22500000</v>
      </c>
    </row>
    <row r="20" spans="1:5" ht="12.75">
      <c r="A20" s="403" t="s">
        <v>506</v>
      </c>
      <c r="B20" s="404"/>
      <c r="C20" s="404">
        <v>1875000</v>
      </c>
      <c r="D20" s="391"/>
      <c r="E20" s="390">
        <f t="shared" si="0"/>
        <v>1875000</v>
      </c>
    </row>
    <row r="21" spans="1:5" ht="12.75">
      <c r="A21" s="403" t="s">
        <v>498</v>
      </c>
      <c r="B21" s="404"/>
      <c r="C21" s="404"/>
      <c r="D21" s="391"/>
      <c r="E21" s="390">
        <f t="shared" si="0"/>
        <v>0</v>
      </c>
    </row>
    <row r="22" spans="1:5" ht="12.75">
      <c r="A22" s="413"/>
      <c r="B22" s="404"/>
      <c r="C22" s="404"/>
      <c r="D22" s="391"/>
      <c r="E22" s="390">
        <f t="shared" si="0"/>
        <v>0</v>
      </c>
    </row>
    <row r="23" spans="1:5" ht="12.75">
      <c r="A23" s="413"/>
      <c r="B23" s="404"/>
      <c r="C23" s="404"/>
      <c r="D23" s="391"/>
      <c r="E23" s="390">
        <f t="shared" si="0"/>
        <v>0</v>
      </c>
    </row>
    <row r="24" spans="1:5" ht="13.5" thickBot="1">
      <c r="A24" s="406"/>
      <c r="B24" s="407"/>
      <c r="C24" s="407"/>
      <c r="D24" s="407"/>
      <c r="E24" s="389">
        <f t="shared" si="0"/>
        <v>0</v>
      </c>
    </row>
    <row r="25" spans="1:5" ht="13.5" thickBot="1">
      <c r="A25" s="408" t="s">
        <v>499</v>
      </c>
      <c r="B25" s="409">
        <v>0</v>
      </c>
      <c r="C25" s="409">
        <f>SUM(C18:C24)</f>
        <v>25000000</v>
      </c>
      <c r="D25" s="409">
        <v>0</v>
      </c>
      <c r="E25" s="410">
        <f>SUM(E18:E24)</f>
        <v>25000000</v>
      </c>
    </row>
    <row r="26" spans="1:5" ht="12.75">
      <c r="A26" s="392"/>
      <c r="B26" s="392"/>
      <c r="C26" s="392"/>
      <c r="D26" s="392"/>
      <c r="E26" s="392"/>
    </row>
    <row r="27" spans="1:5" ht="12.75">
      <c r="A27" s="392"/>
      <c r="B27" s="392"/>
      <c r="C27" s="392"/>
      <c r="D27" s="392"/>
      <c r="E27" s="392"/>
    </row>
    <row r="28" spans="1:5" ht="31.5" customHeight="1">
      <c r="A28" s="393" t="s">
        <v>483</v>
      </c>
      <c r="B28" s="543" t="s">
        <v>507</v>
      </c>
      <c r="C28" s="543"/>
      <c r="D28" s="543"/>
      <c r="E28" s="543"/>
    </row>
    <row r="29" spans="1:5" ht="14.25" thickBot="1">
      <c r="A29" s="392"/>
      <c r="B29" s="392"/>
      <c r="C29" s="392"/>
      <c r="D29" s="542" t="s">
        <v>459</v>
      </c>
      <c r="E29" s="542"/>
    </row>
    <row r="30" spans="1:5" ht="13.5" thickBot="1">
      <c r="A30" s="394" t="s">
        <v>484</v>
      </c>
      <c r="B30" s="395" t="s">
        <v>485</v>
      </c>
      <c r="C30" s="395" t="s">
        <v>486</v>
      </c>
      <c r="D30" s="395" t="s">
        <v>487</v>
      </c>
      <c r="E30" s="396" t="s">
        <v>488</v>
      </c>
    </row>
    <row r="31" spans="1:5" ht="12.75">
      <c r="A31" s="397" t="s">
        <v>489</v>
      </c>
      <c r="B31" s="398"/>
      <c r="C31" s="398"/>
      <c r="D31" s="398"/>
      <c r="E31" s="399">
        <v>0</v>
      </c>
    </row>
    <row r="32" spans="1:5" ht="12.75">
      <c r="A32" s="400" t="s">
        <v>490</v>
      </c>
      <c r="B32" s="401"/>
      <c r="C32" s="401"/>
      <c r="D32" s="401"/>
      <c r="E32" s="402">
        <v>0</v>
      </c>
    </row>
    <row r="33" spans="1:5" ht="12.75">
      <c r="A33" s="403" t="s">
        <v>491</v>
      </c>
      <c r="B33" s="404">
        <v>85122387</v>
      </c>
      <c r="C33" s="404"/>
      <c r="D33" s="404"/>
      <c r="E33" s="405">
        <f>SUM(B33:D33)</f>
        <v>85122387</v>
      </c>
    </row>
    <row r="34" spans="1:5" ht="12.75">
      <c r="A34" s="403" t="s">
        <v>492</v>
      </c>
      <c r="B34" s="404"/>
      <c r="C34" s="404"/>
      <c r="D34" s="404"/>
      <c r="E34" s="405">
        <v>0</v>
      </c>
    </row>
    <row r="35" spans="1:5" ht="12.75">
      <c r="A35" s="403" t="s">
        <v>493</v>
      </c>
      <c r="B35" s="404"/>
      <c r="C35" s="404"/>
      <c r="D35" s="404"/>
      <c r="E35" s="405">
        <v>0</v>
      </c>
    </row>
    <row r="36" spans="1:5" ht="12.75">
      <c r="A36" s="403" t="s">
        <v>494</v>
      </c>
      <c r="B36" s="404"/>
      <c r="C36" s="404"/>
      <c r="D36" s="404"/>
      <c r="E36" s="405">
        <v>0</v>
      </c>
    </row>
    <row r="37" spans="1:5" ht="13.5" thickBot="1">
      <c r="A37" s="406"/>
      <c r="B37" s="407"/>
      <c r="C37" s="407"/>
      <c r="D37" s="407"/>
      <c r="E37" s="405">
        <v>0</v>
      </c>
    </row>
    <row r="38" spans="1:5" ht="13.5" thickBot="1">
      <c r="A38" s="408" t="s">
        <v>495</v>
      </c>
      <c r="B38" s="409">
        <f>SUM(B31:B37)</f>
        <v>85122387</v>
      </c>
      <c r="C38" s="409">
        <v>0</v>
      </c>
      <c r="D38" s="409">
        <v>0</v>
      </c>
      <c r="E38" s="410">
        <f>SUM(E31:E37)</f>
        <v>85122387</v>
      </c>
    </row>
    <row r="39" spans="1:5" ht="13.5" thickBot="1">
      <c r="A39" s="411"/>
      <c r="B39" s="411"/>
      <c r="C39" s="411"/>
      <c r="D39" s="411"/>
      <c r="E39" s="411"/>
    </row>
    <row r="40" spans="1:5" ht="13.5" thickBot="1">
      <c r="A40" s="394" t="s">
        <v>496</v>
      </c>
      <c r="B40" s="395" t="s">
        <v>485</v>
      </c>
      <c r="C40" s="395" t="s">
        <v>486</v>
      </c>
      <c r="D40" s="395" t="s">
        <v>487</v>
      </c>
      <c r="E40" s="396" t="s">
        <v>488</v>
      </c>
    </row>
    <row r="41" spans="1:5" ht="12.75">
      <c r="A41" s="397" t="s">
        <v>497</v>
      </c>
      <c r="B41" s="398"/>
      <c r="C41" s="398"/>
      <c r="D41" s="398"/>
      <c r="E41" s="399">
        <v>0</v>
      </c>
    </row>
    <row r="42" spans="1:5" ht="12.75">
      <c r="A42" s="412" t="s">
        <v>508</v>
      </c>
      <c r="B42" s="404"/>
      <c r="C42" s="404">
        <v>77741907</v>
      </c>
      <c r="D42" s="404"/>
      <c r="E42" s="405">
        <f>SUM(B42:D42)</f>
        <v>77741907</v>
      </c>
    </row>
    <row r="43" spans="1:5" ht="12.75">
      <c r="A43" s="403" t="s">
        <v>506</v>
      </c>
      <c r="B43" s="404"/>
      <c r="C43" s="404">
        <v>7380480</v>
      </c>
      <c r="D43" s="404"/>
      <c r="E43" s="405">
        <f>SUM(B43:D43)</f>
        <v>7380480</v>
      </c>
    </row>
    <row r="44" spans="1:5" ht="12.75">
      <c r="A44" s="403" t="s">
        <v>498</v>
      </c>
      <c r="B44" s="404"/>
      <c r="C44" s="404"/>
      <c r="D44" s="404"/>
      <c r="E44" s="405">
        <v>0</v>
      </c>
    </row>
    <row r="45" spans="1:5" ht="12.75">
      <c r="A45" s="413"/>
      <c r="B45" s="404"/>
      <c r="C45" s="404"/>
      <c r="D45" s="404"/>
      <c r="E45" s="405">
        <v>0</v>
      </c>
    </row>
    <row r="46" spans="1:5" ht="12.75">
      <c r="A46" s="413"/>
      <c r="B46" s="404"/>
      <c r="C46" s="404"/>
      <c r="D46" s="404"/>
      <c r="E46" s="405">
        <v>0</v>
      </c>
    </row>
    <row r="47" spans="1:5" ht="13.5" thickBot="1">
      <c r="A47" s="406"/>
      <c r="B47" s="407"/>
      <c r="C47" s="407"/>
      <c r="D47" s="407"/>
      <c r="E47" s="405">
        <v>0</v>
      </c>
    </row>
    <row r="48" spans="1:5" ht="13.5" thickBot="1">
      <c r="A48" s="408" t="s">
        <v>499</v>
      </c>
      <c r="B48" s="409">
        <v>0</v>
      </c>
      <c r="C48" s="409">
        <f>SUM(C41:C47)</f>
        <v>85122387</v>
      </c>
      <c r="D48" s="409">
        <v>0</v>
      </c>
      <c r="E48" s="410">
        <f>SUM(E41:E46)</f>
        <v>85122387</v>
      </c>
    </row>
    <row r="49" spans="1:5" ht="12.75">
      <c r="A49" s="392"/>
      <c r="B49" s="392"/>
      <c r="C49" s="392"/>
      <c r="D49" s="392"/>
      <c r="E49" s="392"/>
    </row>
    <row r="50" spans="1:5" ht="15.75">
      <c r="A50" s="540" t="s">
        <v>500</v>
      </c>
      <c r="B50" s="540"/>
      <c r="C50" s="540"/>
      <c r="D50" s="540"/>
      <c r="E50" s="540"/>
    </row>
    <row r="51" spans="1:5" ht="13.5" thickBot="1">
      <c r="A51" s="392"/>
      <c r="B51" s="392"/>
      <c r="C51" s="392"/>
      <c r="D51" s="392"/>
      <c r="E51" s="392"/>
    </row>
    <row r="52" spans="1:5" ht="13.5" thickBot="1">
      <c r="A52" s="547" t="s">
        <v>501</v>
      </c>
      <c r="B52" s="547"/>
      <c r="C52" s="547"/>
      <c r="D52" s="548" t="s">
        <v>503</v>
      </c>
      <c r="E52" s="548"/>
    </row>
    <row r="53" spans="1:5" ht="12.75">
      <c r="A53" s="549"/>
      <c r="B53" s="549"/>
      <c r="C53" s="549"/>
      <c r="D53" s="550"/>
      <c r="E53" s="550"/>
    </row>
    <row r="54" spans="1:5" ht="13.5" thickBot="1">
      <c r="A54" s="551"/>
      <c r="B54" s="551"/>
      <c r="C54" s="551"/>
      <c r="D54" s="544"/>
      <c r="E54" s="544"/>
    </row>
    <row r="55" spans="1:5" ht="13.5" thickBot="1">
      <c r="A55" s="545" t="s">
        <v>499</v>
      </c>
      <c r="B55" s="545"/>
      <c r="C55" s="545"/>
      <c r="D55" s="546">
        <v>0</v>
      </c>
      <c r="E55" s="546"/>
    </row>
  </sheetData>
  <sheetProtection/>
  <mergeCells count="15">
    <mergeCell ref="D54:E54"/>
    <mergeCell ref="A55:C55"/>
    <mergeCell ref="D55:E55"/>
    <mergeCell ref="A52:C52"/>
    <mergeCell ref="D52:E52"/>
    <mergeCell ref="A53:C53"/>
    <mergeCell ref="D53:E53"/>
    <mergeCell ref="A54:C54"/>
    <mergeCell ref="A3:E3"/>
    <mergeCell ref="A1:E1"/>
    <mergeCell ref="A50:E50"/>
    <mergeCell ref="B5:E5"/>
    <mergeCell ref="D6:E6"/>
    <mergeCell ref="B28:E28"/>
    <mergeCell ref="D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54" zoomScaleNormal="154" zoomScaleSheetLayoutView="100" workbookViewId="0" topLeftCell="A1">
      <selection activeCell="C1" sqref="C1:G1"/>
    </sheetView>
  </sheetViews>
  <sheetFormatPr defaultColWidth="9.00390625" defaultRowHeight="12.75"/>
  <cols>
    <col min="1" max="1" width="16.125" style="117" customWidth="1"/>
    <col min="2" max="2" width="62.00390625" style="118" customWidth="1"/>
    <col min="3" max="3" width="14.125" style="119" customWidth="1"/>
    <col min="4" max="5" width="14.125" style="2" customWidth="1"/>
    <col min="6" max="6" width="12.625" style="2" customWidth="1"/>
    <col min="7" max="7" width="16.875" style="2" customWidth="1"/>
    <col min="8" max="8" width="9.375" style="2" customWidth="1"/>
    <col min="9" max="9" width="19.875" style="2" customWidth="1"/>
    <col min="10" max="16384" width="9.375" style="2" customWidth="1"/>
  </cols>
  <sheetData>
    <row r="1" spans="1:7" s="1" customFormat="1" ht="16.5" customHeight="1">
      <c r="A1" s="51"/>
      <c r="B1" s="53"/>
      <c r="C1" s="533" t="s">
        <v>530</v>
      </c>
      <c r="D1" s="533"/>
      <c r="E1" s="533"/>
      <c r="F1" s="533"/>
      <c r="G1" s="533"/>
    </row>
    <row r="2" spans="1:7" s="1" customFormat="1" ht="16.5" customHeight="1">
      <c r="A2" s="553"/>
      <c r="B2" s="553"/>
      <c r="C2" s="553"/>
      <c r="D2" s="553"/>
      <c r="E2" s="553"/>
      <c r="F2" s="553"/>
      <c r="G2" s="553"/>
    </row>
    <row r="3" spans="1:7" s="1" customFormat="1" ht="16.5" customHeight="1" thickBot="1">
      <c r="A3" s="554" t="s">
        <v>516</v>
      </c>
      <c r="B3" s="554"/>
      <c r="C3" s="554"/>
      <c r="D3" s="554"/>
      <c r="E3" s="554"/>
      <c r="F3" s="554"/>
      <c r="G3" s="554"/>
    </row>
    <row r="4" spans="1:7" s="33" customFormat="1" ht="21" customHeight="1" thickBot="1">
      <c r="A4" s="202" t="s">
        <v>40</v>
      </c>
      <c r="B4" s="558" t="s">
        <v>113</v>
      </c>
      <c r="C4" s="559"/>
      <c r="D4" s="559"/>
      <c r="E4" s="559"/>
      <c r="F4" s="559"/>
      <c r="G4" s="560"/>
    </row>
    <row r="5" spans="1:7" s="33" customFormat="1" ht="24.75" thickBot="1">
      <c r="A5" s="202" t="s">
        <v>110</v>
      </c>
      <c r="B5" s="561" t="s">
        <v>283</v>
      </c>
      <c r="C5" s="562"/>
      <c r="D5" s="562"/>
      <c r="E5" s="562"/>
      <c r="F5" s="562"/>
      <c r="G5" s="563"/>
    </row>
    <row r="6" spans="1:7" s="34" customFormat="1" ht="15.75" customHeight="1" thickBot="1">
      <c r="A6" s="54"/>
      <c r="B6" s="567" t="s">
        <v>452</v>
      </c>
      <c r="C6" s="567"/>
      <c r="D6" s="567"/>
      <c r="E6" s="567"/>
      <c r="F6" s="567"/>
      <c r="G6" s="567"/>
    </row>
    <row r="7" spans="1:7" ht="12.75" customHeight="1">
      <c r="A7" s="568" t="s">
        <v>111</v>
      </c>
      <c r="B7" s="570" t="s">
        <v>407</v>
      </c>
      <c r="C7" s="523" t="s">
        <v>393</v>
      </c>
      <c r="D7" s="523" t="s">
        <v>447</v>
      </c>
      <c r="E7" s="523" t="s">
        <v>448</v>
      </c>
      <c r="F7" s="523"/>
      <c r="G7" s="524"/>
    </row>
    <row r="8" spans="1:7" s="31" customFormat="1" ht="44.25" customHeight="1" thickBot="1">
      <c r="A8" s="569"/>
      <c r="B8" s="571"/>
      <c r="C8" s="552"/>
      <c r="D8" s="552"/>
      <c r="E8" s="267" t="s">
        <v>449</v>
      </c>
      <c r="F8" s="268" t="s">
        <v>450</v>
      </c>
      <c r="G8" s="269" t="s">
        <v>451</v>
      </c>
    </row>
    <row r="9" spans="1:5" s="31" customFormat="1" ht="15.75" customHeight="1" thickBot="1">
      <c r="A9" s="555" t="s">
        <v>37</v>
      </c>
      <c r="B9" s="556"/>
      <c r="C9" s="556"/>
      <c r="D9" s="556"/>
      <c r="E9" s="557"/>
    </row>
    <row r="10" spans="1:7" s="31" customFormat="1" ht="12" customHeight="1" thickBot="1">
      <c r="A10" s="230" t="s">
        <v>6</v>
      </c>
      <c r="B10" s="18"/>
      <c r="C10" s="123">
        <f>+C11+C12+C13+C14+C15+C16</f>
        <v>147675782</v>
      </c>
      <c r="D10" s="182">
        <f>+D11+D12+D13+D14+D15+D16</f>
        <v>160809393</v>
      </c>
      <c r="E10" s="182">
        <f>+E11+E12+E13+E14+E15+E16</f>
        <v>160809393</v>
      </c>
      <c r="F10" s="300"/>
      <c r="G10" s="301"/>
    </row>
    <row r="11" spans="1:7" s="35" customFormat="1" ht="12" customHeight="1">
      <c r="A11" s="149" t="s">
        <v>56</v>
      </c>
      <c r="B11" s="134" t="s">
        <v>137</v>
      </c>
      <c r="C11" s="125">
        <v>45576459</v>
      </c>
      <c r="D11" s="183">
        <v>45758831</v>
      </c>
      <c r="E11" s="237">
        <v>45758831</v>
      </c>
      <c r="F11" s="299"/>
      <c r="G11" s="299"/>
    </row>
    <row r="12" spans="1:7" s="36" customFormat="1" ht="12" customHeight="1">
      <c r="A12" s="150" t="s">
        <v>57</v>
      </c>
      <c r="B12" s="135" t="s">
        <v>138</v>
      </c>
      <c r="C12" s="124">
        <v>38809966</v>
      </c>
      <c r="D12" s="184">
        <v>38265503</v>
      </c>
      <c r="E12" s="237">
        <v>38265503</v>
      </c>
      <c r="F12" s="298"/>
      <c r="G12" s="298"/>
    </row>
    <row r="13" spans="1:7" s="36" customFormat="1" ht="12" customHeight="1">
      <c r="A13" s="150" t="s">
        <v>58</v>
      </c>
      <c r="B13" s="135" t="s">
        <v>139</v>
      </c>
      <c r="C13" s="124">
        <v>60980857</v>
      </c>
      <c r="D13" s="184">
        <v>60688002</v>
      </c>
      <c r="E13" s="237">
        <v>60688002</v>
      </c>
      <c r="F13" s="298"/>
      <c r="G13" s="298"/>
    </row>
    <row r="14" spans="1:7" s="36" customFormat="1" ht="15">
      <c r="A14" s="150" t="s">
        <v>59</v>
      </c>
      <c r="B14" s="135" t="s">
        <v>140</v>
      </c>
      <c r="C14" s="124">
        <v>2308500</v>
      </c>
      <c r="D14" s="184">
        <v>2308500</v>
      </c>
      <c r="E14" s="237">
        <v>2308500</v>
      </c>
      <c r="F14" s="298"/>
      <c r="G14" s="298"/>
    </row>
    <row r="15" spans="1:7" s="36" customFormat="1" ht="12" customHeight="1">
      <c r="A15" s="150" t="s">
        <v>76</v>
      </c>
      <c r="B15" s="135" t="s">
        <v>369</v>
      </c>
      <c r="C15" s="124">
        <v>0</v>
      </c>
      <c r="D15" s="184">
        <v>13788557</v>
      </c>
      <c r="E15" s="237">
        <v>13788557</v>
      </c>
      <c r="F15" s="298"/>
      <c r="G15" s="298"/>
    </row>
    <row r="16" spans="1:7" s="35" customFormat="1" ht="12" customHeight="1" thickBot="1">
      <c r="A16" s="151" t="s">
        <v>60</v>
      </c>
      <c r="B16" s="136" t="s">
        <v>311</v>
      </c>
      <c r="C16" s="126"/>
      <c r="D16" s="185"/>
      <c r="E16" s="239">
        <f>C16+D16</f>
        <v>0</v>
      </c>
      <c r="F16" s="302"/>
      <c r="G16" s="302"/>
    </row>
    <row r="17" spans="1:7" s="35" customFormat="1" ht="12" customHeight="1" thickBot="1">
      <c r="A17" s="22" t="s">
        <v>7</v>
      </c>
      <c r="B17" s="69" t="s">
        <v>141</v>
      </c>
      <c r="C17" s="123">
        <f>+C18+C19+C20+C21+C22</f>
        <v>81435646</v>
      </c>
      <c r="D17" s="182">
        <f>+D18+D19+D20+D21+D22</f>
        <v>81435646</v>
      </c>
      <c r="E17" s="240">
        <f>+E18+E19+E20+E21+E22</f>
        <v>81435646</v>
      </c>
      <c r="F17" s="303"/>
      <c r="G17" s="304"/>
    </row>
    <row r="18" spans="1:7" s="35" customFormat="1" ht="12" customHeight="1">
      <c r="A18" s="149" t="s">
        <v>441</v>
      </c>
      <c r="B18" s="134" t="s">
        <v>142</v>
      </c>
      <c r="C18" s="125"/>
      <c r="D18" s="183"/>
      <c r="E18" s="237">
        <f aca="true" t="shared" si="0" ref="E18:E23">C18+D18</f>
        <v>0</v>
      </c>
      <c r="F18" s="299"/>
      <c r="G18" s="299"/>
    </row>
    <row r="19" spans="1:7" s="35" customFormat="1" ht="12" customHeight="1">
      <c r="A19" s="150" t="s">
        <v>63</v>
      </c>
      <c r="B19" s="135" t="s">
        <v>143</v>
      </c>
      <c r="C19" s="124"/>
      <c r="D19" s="184"/>
      <c r="E19" s="238">
        <f t="shared" si="0"/>
        <v>0</v>
      </c>
      <c r="F19" s="297"/>
      <c r="G19" s="297"/>
    </row>
    <row r="20" spans="1:7" s="35" customFormat="1" ht="12" customHeight="1">
      <c r="A20" s="150" t="s">
        <v>64</v>
      </c>
      <c r="B20" s="135" t="s">
        <v>303</v>
      </c>
      <c r="C20" s="124"/>
      <c r="D20" s="184"/>
      <c r="E20" s="238">
        <f t="shared" si="0"/>
        <v>0</v>
      </c>
      <c r="F20" s="297"/>
      <c r="G20" s="297"/>
    </row>
    <row r="21" spans="1:7" s="35" customFormat="1" ht="12" customHeight="1">
      <c r="A21" s="150" t="s">
        <v>65</v>
      </c>
      <c r="B21" s="135" t="s">
        <v>304</v>
      </c>
      <c r="C21" s="124"/>
      <c r="D21" s="184"/>
      <c r="E21" s="238">
        <f t="shared" si="0"/>
        <v>0</v>
      </c>
      <c r="F21" s="297"/>
      <c r="G21" s="297"/>
    </row>
    <row r="22" spans="1:7" s="35" customFormat="1" ht="12" customHeight="1">
      <c r="A22" s="150" t="s">
        <v>66</v>
      </c>
      <c r="B22" s="135" t="s">
        <v>144</v>
      </c>
      <c r="C22" s="124">
        <v>81435646</v>
      </c>
      <c r="D22" s="184">
        <v>81435646</v>
      </c>
      <c r="E22" s="238">
        <v>81435646</v>
      </c>
      <c r="F22" s="297"/>
      <c r="G22" s="297"/>
    </row>
    <row r="23" spans="1:7" s="36" customFormat="1" ht="12" customHeight="1">
      <c r="A23" s="151" t="s">
        <v>72</v>
      </c>
      <c r="B23" s="136" t="s">
        <v>145</v>
      </c>
      <c r="C23" s="126"/>
      <c r="D23" s="185"/>
      <c r="E23" s="239">
        <f t="shared" si="0"/>
        <v>0</v>
      </c>
      <c r="F23" s="298"/>
      <c r="G23" s="298"/>
    </row>
    <row r="24" spans="1:7" s="36" customFormat="1" ht="22.5" customHeight="1">
      <c r="A24" s="223" t="s">
        <v>8</v>
      </c>
      <c r="B24" s="224" t="s">
        <v>146</v>
      </c>
      <c r="C24" s="225">
        <f>+C25+C26+C27+C28+C29</f>
        <v>0</v>
      </c>
      <c r="D24" s="225">
        <f>+D25+D26+D27+D28+D29</f>
        <v>191319603</v>
      </c>
      <c r="E24" s="295">
        <f>+E25+E26+E27+E28+E29</f>
        <v>191319603</v>
      </c>
      <c r="F24" s="298"/>
      <c r="G24" s="298"/>
    </row>
    <row r="25" spans="1:7" s="36" customFormat="1" ht="12" customHeight="1">
      <c r="A25" s="149" t="s">
        <v>45</v>
      </c>
      <c r="B25" s="134" t="s">
        <v>511</v>
      </c>
      <c r="C25" s="125"/>
      <c r="D25" s="183">
        <v>14921496</v>
      </c>
      <c r="E25" s="237">
        <f aca="true" t="shared" si="1" ref="E25:E66">C25+D25</f>
        <v>14921496</v>
      </c>
      <c r="F25" s="298"/>
      <c r="G25" s="298"/>
    </row>
    <row r="26" spans="1:7" s="35" customFormat="1" ht="12" customHeight="1">
      <c r="A26" s="150" t="s">
        <v>46</v>
      </c>
      <c r="B26" s="135" t="s">
        <v>148</v>
      </c>
      <c r="C26" s="124"/>
      <c r="D26" s="184"/>
      <c r="E26" s="238">
        <f t="shared" si="1"/>
        <v>0</v>
      </c>
      <c r="F26" s="297"/>
      <c r="G26" s="297"/>
    </row>
    <row r="27" spans="1:7" s="36" customFormat="1" ht="12" customHeight="1">
      <c r="A27" s="150" t="s">
        <v>47</v>
      </c>
      <c r="B27" s="135" t="s">
        <v>305</v>
      </c>
      <c r="C27" s="124"/>
      <c r="D27" s="184"/>
      <c r="E27" s="238">
        <f t="shared" si="1"/>
        <v>0</v>
      </c>
      <c r="F27" s="298"/>
      <c r="G27" s="298"/>
    </row>
    <row r="28" spans="1:7" s="36" customFormat="1" ht="12" customHeight="1">
      <c r="A28" s="150" t="s">
        <v>48</v>
      </c>
      <c r="B28" s="135" t="s">
        <v>306</v>
      </c>
      <c r="C28" s="124"/>
      <c r="D28" s="184"/>
      <c r="E28" s="238">
        <f t="shared" si="1"/>
        <v>0</v>
      </c>
      <c r="F28" s="298"/>
      <c r="G28" s="298"/>
    </row>
    <row r="29" spans="1:9" s="36" customFormat="1" ht="12" customHeight="1">
      <c r="A29" s="150" t="s">
        <v>86</v>
      </c>
      <c r="B29" s="135" t="s">
        <v>149</v>
      </c>
      <c r="C29" s="124"/>
      <c r="D29" s="184">
        <v>176398107</v>
      </c>
      <c r="E29" s="238">
        <f t="shared" si="1"/>
        <v>176398107</v>
      </c>
      <c r="F29" s="298"/>
      <c r="G29" s="298"/>
      <c r="I29" s="132"/>
    </row>
    <row r="30" spans="1:7" s="36" customFormat="1" ht="12" customHeight="1" thickBot="1">
      <c r="A30" s="151" t="s">
        <v>87</v>
      </c>
      <c r="B30" s="136" t="s">
        <v>150</v>
      </c>
      <c r="C30" s="126"/>
      <c r="D30" s="185"/>
      <c r="E30" s="239">
        <f t="shared" si="1"/>
        <v>0</v>
      </c>
      <c r="F30" s="305"/>
      <c r="G30" s="305"/>
    </row>
    <row r="31" spans="1:7" s="36" customFormat="1" ht="12" customHeight="1" thickBot="1">
      <c r="A31" s="22" t="s">
        <v>88</v>
      </c>
      <c r="B31" s="18" t="s">
        <v>404</v>
      </c>
      <c r="C31" s="129">
        <f>+C32+C33+C34+C35+C36+C37+C38</f>
        <v>34000000</v>
      </c>
      <c r="D31" s="129">
        <f>+D32+D33+D34+D35+D36+D37+D38</f>
        <v>35000000</v>
      </c>
      <c r="E31" s="241">
        <f>+E32+E33+E34+E35+E36+E37+E38</f>
        <v>35000000</v>
      </c>
      <c r="F31" s="307"/>
      <c r="G31" s="308"/>
    </row>
    <row r="32" spans="1:7" s="36" customFormat="1" ht="12" customHeight="1">
      <c r="A32" s="149" t="s">
        <v>151</v>
      </c>
      <c r="B32" s="134" t="s">
        <v>398</v>
      </c>
      <c r="C32" s="125"/>
      <c r="D32" s="125"/>
      <c r="E32" s="237">
        <f t="shared" si="1"/>
        <v>0</v>
      </c>
      <c r="F32" s="306"/>
      <c r="G32" s="306"/>
    </row>
    <row r="33" spans="1:7" s="36" customFormat="1" ht="12" customHeight="1">
      <c r="A33" s="150" t="s">
        <v>152</v>
      </c>
      <c r="B33" s="135" t="s">
        <v>408</v>
      </c>
      <c r="C33" s="124">
        <v>2500000</v>
      </c>
      <c r="D33" s="124">
        <v>3500000</v>
      </c>
      <c r="E33" s="238">
        <v>3500000</v>
      </c>
      <c r="F33" s="298"/>
      <c r="G33" s="298"/>
    </row>
    <row r="34" spans="1:7" s="36" customFormat="1" ht="12" customHeight="1">
      <c r="A34" s="150" t="s">
        <v>153</v>
      </c>
      <c r="B34" s="135" t="s">
        <v>399</v>
      </c>
      <c r="C34" s="124">
        <v>25000000</v>
      </c>
      <c r="D34" s="124">
        <v>25000000</v>
      </c>
      <c r="E34" s="238">
        <v>25000000</v>
      </c>
      <c r="F34" s="298"/>
      <c r="G34" s="298"/>
    </row>
    <row r="35" spans="1:7" s="36" customFormat="1" ht="12" customHeight="1">
      <c r="A35" s="150" t="s">
        <v>154</v>
      </c>
      <c r="B35" s="135" t="s">
        <v>400</v>
      </c>
      <c r="C35" s="124">
        <v>2500000</v>
      </c>
      <c r="D35" s="124">
        <v>2500000</v>
      </c>
      <c r="E35" s="238">
        <v>2500000</v>
      </c>
      <c r="F35" s="298"/>
      <c r="G35" s="298"/>
    </row>
    <row r="36" spans="1:7" s="36" customFormat="1" ht="12" customHeight="1">
      <c r="A36" s="150" t="s">
        <v>401</v>
      </c>
      <c r="B36" s="135" t="s">
        <v>155</v>
      </c>
      <c r="C36" s="124">
        <v>3500000</v>
      </c>
      <c r="D36" s="124">
        <v>3500000</v>
      </c>
      <c r="E36" s="238">
        <v>3500000</v>
      </c>
      <c r="F36" s="298"/>
      <c r="G36" s="298"/>
    </row>
    <row r="37" spans="1:7" s="36" customFormat="1" ht="12" customHeight="1">
      <c r="A37" s="150" t="s">
        <v>402</v>
      </c>
      <c r="B37" s="135" t="s">
        <v>156</v>
      </c>
      <c r="C37" s="124"/>
      <c r="D37" s="124"/>
      <c r="E37" s="238">
        <f t="shared" si="1"/>
        <v>0</v>
      </c>
      <c r="F37" s="298"/>
      <c r="G37" s="298"/>
    </row>
    <row r="38" spans="1:7" s="36" customFormat="1" ht="12" customHeight="1" thickBot="1">
      <c r="A38" s="151" t="s">
        <v>403</v>
      </c>
      <c r="B38" s="136" t="s">
        <v>157</v>
      </c>
      <c r="C38" s="126">
        <v>500000</v>
      </c>
      <c r="D38" s="126">
        <v>500000</v>
      </c>
      <c r="E38" s="239">
        <v>500000</v>
      </c>
      <c r="F38" s="305"/>
      <c r="G38" s="305"/>
    </row>
    <row r="39" spans="1:7" s="36" customFormat="1" ht="12" customHeight="1" thickBot="1">
      <c r="A39" s="22" t="s">
        <v>10</v>
      </c>
      <c r="B39" s="18" t="s">
        <v>312</v>
      </c>
      <c r="C39" s="123">
        <f>SUM(C40:C50)</f>
        <v>17020835</v>
      </c>
      <c r="D39" s="182">
        <f>SUM(D40:D50)</f>
        <v>17125010</v>
      </c>
      <c r="E39" s="240">
        <f>SUM(E40:E50)</f>
        <v>17125010</v>
      </c>
      <c r="F39" s="307"/>
      <c r="G39" s="308"/>
    </row>
    <row r="40" spans="1:7" s="36" customFormat="1" ht="12" customHeight="1">
      <c r="A40" s="149" t="s">
        <v>49</v>
      </c>
      <c r="B40" s="134" t="s">
        <v>160</v>
      </c>
      <c r="C40" s="125"/>
      <c r="D40" s="183"/>
      <c r="E40" s="237">
        <f t="shared" si="1"/>
        <v>0</v>
      </c>
      <c r="F40" s="306"/>
      <c r="G40" s="306"/>
    </row>
    <row r="41" spans="1:7" s="36" customFormat="1" ht="12" customHeight="1">
      <c r="A41" s="150" t="s">
        <v>50</v>
      </c>
      <c r="B41" s="135" t="s">
        <v>161</v>
      </c>
      <c r="C41" s="124">
        <v>10235801</v>
      </c>
      <c r="D41" s="184">
        <v>10339976</v>
      </c>
      <c r="E41" s="238">
        <v>10339976</v>
      </c>
      <c r="F41" s="298"/>
      <c r="G41" s="298"/>
    </row>
    <row r="42" spans="1:7" s="36" customFormat="1" ht="12" customHeight="1">
      <c r="A42" s="150" t="s">
        <v>51</v>
      </c>
      <c r="B42" s="135" t="s">
        <v>162</v>
      </c>
      <c r="C42" s="124">
        <v>1342608</v>
      </c>
      <c r="D42" s="184">
        <v>1342608</v>
      </c>
      <c r="E42" s="238">
        <v>1342608</v>
      </c>
      <c r="F42" s="298"/>
      <c r="G42" s="298"/>
    </row>
    <row r="43" spans="1:7" s="36" customFormat="1" ht="12" customHeight="1">
      <c r="A43" s="150" t="s">
        <v>90</v>
      </c>
      <c r="B43" s="135" t="s">
        <v>163</v>
      </c>
      <c r="C43" s="124">
        <v>1200000</v>
      </c>
      <c r="D43" s="184">
        <v>1200000</v>
      </c>
      <c r="E43" s="238">
        <v>1200000</v>
      </c>
      <c r="F43" s="298"/>
      <c r="G43" s="298"/>
    </row>
    <row r="44" spans="1:7" s="36" customFormat="1" ht="12" customHeight="1">
      <c r="A44" s="150" t="s">
        <v>91</v>
      </c>
      <c r="B44" s="135" t="s">
        <v>164</v>
      </c>
      <c r="C44" s="124">
        <v>1640577</v>
      </c>
      <c r="D44" s="184">
        <v>1640577</v>
      </c>
      <c r="E44" s="238">
        <v>1640577</v>
      </c>
      <c r="F44" s="298"/>
      <c r="G44" s="298"/>
    </row>
    <row r="45" spans="1:7" s="36" customFormat="1" ht="12" customHeight="1">
      <c r="A45" s="150" t="s">
        <v>92</v>
      </c>
      <c r="B45" s="135" t="s">
        <v>165</v>
      </c>
      <c r="C45" s="124">
        <v>2601849</v>
      </c>
      <c r="D45" s="184">
        <v>2601849</v>
      </c>
      <c r="E45" s="238">
        <v>2601849</v>
      </c>
      <c r="F45" s="298"/>
      <c r="G45" s="298"/>
    </row>
    <row r="46" spans="1:7" s="36" customFormat="1" ht="12" customHeight="1">
      <c r="A46" s="150" t="s">
        <v>93</v>
      </c>
      <c r="B46" s="135" t="s">
        <v>166</v>
      </c>
      <c r="C46" s="124"/>
      <c r="D46" s="184"/>
      <c r="E46" s="238">
        <f t="shared" si="1"/>
        <v>0</v>
      </c>
      <c r="F46" s="298"/>
      <c r="G46" s="298"/>
    </row>
    <row r="47" spans="1:7" s="36" customFormat="1" ht="12" customHeight="1">
      <c r="A47" s="150" t="s">
        <v>94</v>
      </c>
      <c r="B47" s="135" t="s">
        <v>167</v>
      </c>
      <c r="C47" s="124"/>
      <c r="D47" s="184"/>
      <c r="E47" s="238">
        <f t="shared" si="1"/>
        <v>0</v>
      </c>
      <c r="F47" s="298"/>
      <c r="G47" s="298"/>
    </row>
    <row r="48" spans="1:7" s="36" customFormat="1" ht="12" customHeight="1">
      <c r="A48" s="150" t="s">
        <v>158</v>
      </c>
      <c r="B48" s="135" t="s">
        <v>168</v>
      </c>
      <c r="C48" s="127"/>
      <c r="D48" s="203"/>
      <c r="E48" s="242">
        <f t="shared" si="1"/>
        <v>0</v>
      </c>
      <c r="F48" s="298"/>
      <c r="G48" s="298"/>
    </row>
    <row r="49" spans="1:7" s="36" customFormat="1" ht="12" customHeight="1">
      <c r="A49" s="151" t="s">
        <v>159</v>
      </c>
      <c r="B49" s="136" t="s">
        <v>314</v>
      </c>
      <c r="C49" s="128"/>
      <c r="D49" s="204"/>
      <c r="E49" s="296">
        <f t="shared" si="1"/>
        <v>0</v>
      </c>
      <c r="F49" s="298"/>
      <c r="G49" s="298"/>
    </row>
    <row r="50" spans="1:7" s="36" customFormat="1" ht="12" customHeight="1" thickBot="1">
      <c r="A50" s="151" t="s">
        <v>313</v>
      </c>
      <c r="B50" s="136" t="s">
        <v>169</v>
      </c>
      <c r="C50" s="128"/>
      <c r="D50" s="204"/>
      <c r="E50" s="296">
        <f t="shared" si="1"/>
        <v>0</v>
      </c>
      <c r="F50" s="305"/>
      <c r="G50" s="305"/>
    </row>
    <row r="51" spans="1:7" s="36" customFormat="1" ht="12" customHeight="1" thickBot="1">
      <c r="A51" s="22" t="s">
        <v>11</v>
      </c>
      <c r="B51" s="18" t="s">
        <v>170</v>
      </c>
      <c r="C51" s="123">
        <f>SUM(C52:C56)</f>
        <v>0</v>
      </c>
      <c r="D51" s="182">
        <f>SUM(D52:D56)</f>
        <v>50000</v>
      </c>
      <c r="E51" s="240">
        <f>SUM(E52:E56)</f>
        <v>50000</v>
      </c>
      <c r="F51" s="307"/>
      <c r="G51" s="308"/>
    </row>
    <row r="52" spans="1:7" s="36" customFormat="1" ht="12" customHeight="1">
      <c r="A52" s="149" t="s">
        <v>52</v>
      </c>
      <c r="B52" s="134" t="s">
        <v>174</v>
      </c>
      <c r="C52" s="166"/>
      <c r="D52" s="205"/>
      <c r="E52" s="236">
        <f t="shared" si="1"/>
        <v>0</v>
      </c>
      <c r="F52" s="306"/>
      <c r="G52" s="306"/>
    </row>
    <row r="53" spans="1:7" s="36" customFormat="1" ht="12" customHeight="1">
      <c r="A53" s="150" t="s">
        <v>53</v>
      </c>
      <c r="B53" s="135" t="s">
        <v>175</v>
      </c>
      <c r="C53" s="127"/>
      <c r="D53" s="203">
        <v>50000</v>
      </c>
      <c r="E53" s="242">
        <f t="shared" si="1"/>
        <v>50000</v>
      </c>
      <c r="F53" s="298"/>
      <c r="G53" s="298"/>
    </row>
    <row r="54" spans="1:7" s="36" customFormat="1" ht="12" customHeight="1">
      <c r="A54" s="150" t="s">
        <v>171</v>
      </c>
      <c r="B54" s="135" t="s">
        <v>176</v>
      </c>
      <c r="C54" s="127"/>
      <c r="D54" s="203"/>
      <c r="E54" s="242">
        <f t="shared" si="1"/>
        <v>0</v>
      </c>
      <c r="F54" s="298"/>
      <c r="G54" s="298"/>
    </row>
    <row r="55" spans="1:7" s="36" customFormat="1" ht="12" customHeight="1">
      <c r="A55" s="150" t="s">
        <v>172</v>
      </c>
      <c r="B55" s="135" t="s">
        <v>177</v>
      </c>
      <c r="C55" s="127"/>
      <c r="D55" s="203"/>
      <c r="E55" s="242">
        <f t="shared" si="1"/>
        <v>0</v>
      </c>
      <c r="F55" s="298"/>
      <c r="G55" s="298"/>
    </row>
    <row r="56" spans="1:7" s="36" customFormat="1" ht="12" customHeight="1" thickBot="1">
      <c r="A56" s="151" t="s">
        <v>173</v>
      </c>
      <c r="B56" s="136" t="s">
        <v>178</v>
      </c>
      <c r="C56" s="128"/>
      <c r="D56" s="204"/>
      <c r="E56" s="296">
        <f t="shared" si="1"/>
        <v>0</v>
      </c>
      <c r="F56" s="305"/>
      <c r="G56" s="305"/>
    </row>
    <row r="57" spans="1:7" s="36" customFormat="1" ht="12" customHeight="1" thickBot="1">
      <c r="A57" s="22" t="s">
        <v>95</v>
      </c>
      <c r="B57" s="18" t="s">
        <v>179</v>
      </c>
      <c r="C57" s="123">
        <f>SUM(C58:C60)</f>
        <v>0</v>
      </c>
      <c r="D57" s="182">
        <f>SUM(D58:D60)</f>
        <v>2881920</v>
      </c>
      <c r="E57" s="240">
        <f>SUM(E58:E60)</f>
        <v>2881920</v>
      </c>
      <c r="F57" s="307"/>
      <c r="G57" s="308"/>
    </row>
    <row r="58" spans="1:7" s="36" customFormat="1" ht="12" customHeight="1">
      <c r="A58" s="149" t="s">
        <v>54</v>
      </c>
      <c r="B58" s="134" t="s">
        <v>180</v>
      </c>
      <c r="C58" s="125"/>
      <c r="D58" s="183"/>
      <c r="E58" s="237">
        <f t="shared" si="1"/>
        <v>0</v>
      </c>
      <c r="F58" s="306"/>
      <c r="G58" s="306"/>
    </row>
    <row r="59" spans="1:7" s="36" customFormat="1" ht="12" customHeight="1">
      <c r="A59" s="150" t="s">
        <v>55</v>
      </c>
      <c r="B59" s="135" t="s">
        <v>307</v>
      </c>
      <c r="C59" s="124"/>
      <c r="D59" s="184">
        <v>2666920</v>
      </c>
      <c r="E59" s="238">
        <f t="shared" si="1"/>
        <v>2666920</v>
      </c>
      <c r="F59" s="298"/>
      <c r="G59" s="298"/>
    </row>
    <row r="60" spans="1:7" s="36" customFormat="1" ht="12" customHeight="1">
      <c r="A60" s="150" t="s">
        <v>183</v>
      </c>
      <c r="B60" s="135" t="s">
        <v>181</v>
      </c>
      <c r="C60" s="124"/>
      <c r="D60" s="184">
        <v>215000</v>
      </c>
      <c r="E60" s="238">
        <f t="shared" si="1"/>
        <v>215000</v>
      </c>
      <c r="F60" s="298"/>
      <c r="G60" s="298"/>
    </row>
    <row r="61" spans="1:7" s="36" customFormat="1" ht="12" customHeight="1" thickBot="1">
      <c r="A61" s="151" t="s">
        <v>184</v>
      </c>
      <c r="B61" s="136" t="s">
        <v>182</v>
      </c>
      <c r="C61" s="126"/>
      <c r="D61" s="185"/>
      <c r="E61" s="239">
        <f t="shared" si="1"/>
        <v>0</v>
      </c>
      <c r="F61" s="305"/>
      <c r="G61" s="305"/>
    </row>
    <row r="62" spans="1:7" s="36" customFormat="1" ht="12" customHeight="1" thickBot="1">
      <c r="A62" s="22" t="s">
        <v>13</v>
      </c>
      <c r="B62" s="69" t="s">
        <v>185</v>
      </c>
      <c r="C62" s="123">
        <f>SUM(C63:C65)</f>
        <v>500000</v>
      </c>
      <c r="D62" s="182">
        <f>SUM(D63:D65)</f>
        <v>500000</v>
      </c>
      <c r="E62" s="240">
        <f>SUM(E63:E65)</f>
        <v>500000</v>
      </c>
      <c r="F62" s="307"/>
      <c r="G62" s="308"/>
    </row>
    <row r="63" spans="1:7" s="36" customFormat="1" ht="12" customHeight="1">
      <c r="A63" s="149" t="s">
        <v>96</v>
      </c>
      <c r="B63" s="134" t="s">
        <v>187</v>
      </c>
      <c r="C63" s="166">
        <v>500000</v>
      </c>
      <c r="D63" s="205">
        <v>500000</v>
      </c>
      <c r="E63" s="236">
        <v>500000</v>
      </c>
      <c r="F63" s="306"/>
      <c r="G63" s="306"/>
    </row>
    <row r="64" spans="1:7" s="36" customFormat="1" ht="12" customHeight="1">
      <c r="A64" s="150" t="s">
        <v>97</v>
      </c>
      <c r="B64" s="135" t="s">
        <v>308</v>
      </c>
      <c r="C64" s="127"/>
      <c r="D64" s="203"/>
      <c r="E64" s="242">
        <f t="shared" si="1"/>
        <v>0</v>
      </c>
      <c r="F64" s="298"/>
      <c r="G64" s="298"/>
    </row>
    <row r="65" spans="1:7" s="36" customFormat="1" ht="12" customHeight="1">
      <c r="A65" s="150" t="s">
        <v>117</v>
      </c>
      <c r="B65" s="135" t="s">
        <v>188</v>
      </c>
      <c r="C65" s="127"/>
      <c r="D65" s="203"/>
      <c r="E65" s="242">
        <f t="shared" si="1"/>
        <v>0</v>
      </c>
      <c r="F65" s="298"/>
      <c r="G65" s="298"/>
    </row>
    <row r="66" spans="1:7" s="36" customFormat="1" ht="12" customHeight="1" thickBot="1">
      <c r="A66" s="151" t="s">
        <v>186</v>
      </c>
      <c r="B66" s="136" t="s">
        <v>189</v>
      </c>
      <c r="C66" s="128"/>
      <c r="D66" s="204"/>
      <c r="E66" s="296">
        <f t="shared" si="1"/>
        <v>0</v>
      </c>
      <c r="F66" s="305"/>
      <c r="G66" s="305"/>
    </row>
    <row r="67" spans="1:7" s="36" customFormat="1" ht="12" customHeight="1" thickBot="1">
      <c r="A67" s="22" t="s">
        <v>14</v>
      </c>
      <c r="B67" s="18" t="s">
        <v>190</v>
      </c>
      <c r="C67" s="129">
        <f>+C10+C17+C24+C31+C39+C51+C57+C62</f>
        <v>280632263</v>
      </c>
      <c r="D67" s="186">
        <f>+D10+D17+D24+D31+D39+D51+D57+D62</f>
        <v>489121572</v>
      </c>
      <c r="E67" s="241">
        <f>+E10+E17+E24+E31+E39+E51+E57+E62</f>
        <v>489121572</v>
      </c>
      <c r="F67" s="307"/>
      <c r="G67" s="308"/>
    </row>
    <row r="68" spans="1:7" s="36" customFormat="1" ht="12" customHeight="1" thickBot="1">
      <c r="A68" s="152" t="s">
        <v>280</v>
      </c>
      <c r="B68" s="69" t="s">
        <v>192</v>
      </c>
      <c r="C68" s="123">
        <f>SUM(C69:C71)</f>
        <v>0</v>
      </c>
      <c r="D68" s="182">
        <f>SUM(D69:D71)</f>
        <v>0</v>
      </c>
      <c r="E68" s="240">
        <f>SUM(E69:E71)</f>
        <v>0</v>
      </c>
      <c r="F68" s="307"/>
      <c r="G68" s="308"/>
    </row>
    <row r="69" spans="1:7" s="36" customFormat="1" ht="12" customHeight="1">
      <c r="A69" s="149" t="s">
        <v>222</v>
      </c>
      <c r="B69" s="134" t="s">
        <v>193</v>
      </c>
      <c r="C69" s="166"/>
      <c r="D69" s="205"/>
      <c r="E69" s="236">
        <f>C69+D69</f>
        <v>0</v>
      </c>
      <c r="F69" s="306"/>
      <c r="G69" s="306"/>
    </row>
    <row r="70" spans="1:7" s="36" customFormat="1" ht="12" customHeight="1">
      <c r="A70" s="150" t="s">
        <v>231</v>
      </c>
      <c r="B70" s="135" t="s">
        <v>194</v>
      </c>
      <c r="C70" s="127"/>
      <c r="D70" s="203"/>
      <c r="E70" s="242">
        <f>C70+D70</f>
        <v>0</v>
      </c>
      <c r="F70" s="298"/>
      <c r="G70" s="298"/>
    </row>
    <row r="71" spans="1:7" s="36" customFormat="1" ht="12" customHeight="1" thickBot="1">
      <c r="A71" s="151" t="s">
        <v>232</v>
      </c>
      <c r="B71" s="137" t="s">
        <v>195</v>
      </c>
      <c r="C71" s="128"/>
      <c r="D71" s="204"/>
      <c r="E71" s="296">
        <f>C71+D71</f>
        <v>0</v>
      </c>
      <c r="F71" s="305"/>
      <c r="G71" s="305"/>
    </row>
    <row r="72" spans="1:7" s="36" customFormat="1" ht="12" customHeight="1" thickBot="1">
      <c r="A72" s="152" t="s">
        <v>196</v>
      </c>
      <c r="B72" s="69" t="s">
        <v>197</v>
      </c>
      <c r="C72" s="123">
        <f>SUM(C73:C76)</f>
        <v>0</v>
      </c>
      <c r="D72" s="123">
        <f>SUM(D73:D76)</f>
        <v>0</v>
      </c>
      <c r="E72" s="240">
        <f>SUM(E73:E76)</f>
        <v>0</v>
      </c>
      <c r="F72" s="307"/>
      <c r="G72" s="308"/>
    </row>
    <row r="73" spans="1:7" s="36" customFormat="1" ht="12" customHeight="1">
      <c r="A73" s="149" t="s">
        <v>77</v>
      </c>
      <c r="B73" s="134" t="s">
        <v>198</v>
      </c>
      <c r="C73" s="166"/>
      <c r="D73" s="166"/>
      <c r="E73" s="236">
        <f>C73+D73</f>
        <v>0</v>
      </c>
      <c r="F73" s="306"/>
      <c r="G73" s="306"/>
    </row>
    <row r="74" spans="1:7" s="36" customFormat="1" ht="12" customHeight="1">
      <c r="A74" s="150" t="s">
        <v>78</v>
      </c>
      <c r="B74" s="135" t="s">
        <v>199</v>
      </c>
      <c r="C74" s="127"/>
      <c r="D74" s="127"/>
      <c r="E74" s="242">
        <f>C74+D74</f>
        <v>0</v>
      </c>
      <c r="F74" s="298"/>
      <c r="G74" s="298"/>
    </row>
    <row r="75" spans="1:7" s="36" customFormat="1" ht="12" customHeight="1">
      <c r="A75" s="150" t="s">
        <v>223</v>
      </c>
      <c r="B75" s="135" t="s">
        <v>200</v>
      </c>
      <c r="C75" s="127"/>
      <c r="D75" s="127"/>
      <c r="E75" s="242">
        <f>C75+D75</f>
        <v>0</v>
      </c>
      <c r="F75" s="298"/>
      <c r="G75" s="298"/>
    </row>
    <row r="76" spans="1:7" s="36" customFormat="1" ht="12" customHeight="1" thickBot="1">
      <c r="A76" s="151" t="s">
        <v>224</v>
      </c>
      <c r="B76" s="136" t="s">
        <v>201</v>
      </c>
      <c r="C76" s="128"/>
      <c r="D76" s="128"/>
      <c r="E76" s="296">
        <f>C76+D76</f>
        <v>0</v>
      </c>
      <c r="F76" s="305"/>
      <c r="G76" s="305"/>
    </row>
    <row r="77" spans="1:7" s="36" customFormat="1" ht="12" customHeight="1" thickBot="1">
      <c r="A77" s="152" t="s">
        <v>202</v>
      </c>
      <c r="B77" s="69" t="s">
        <v>203</v>
      </c>
      <c r="C77" s="123">
        <f>SUM(C78:C79)</f>
        <v>56202715</v>
      </c>
      <c r="D77" s="123">
        <f>SUM(D78:D79)</f>
        <v>116898279</v>
      </c>
      <c r="E77" s="240">
        <f>SUM(E78:E79)</f>
        <v>116898279</v>
      </c>
      <c r="F77" s="307"/>
      <c r="G77" s="308"/>
    </row>
    <row r="78" spans="1:7" s="36" customFormat="1" ht="12" customHeight="1">
      <c r="A78" s="149" t="s">
        <v>225</v>
      </c>
      <c r="B78" s="134" t="s">
        <v>204</v>
      </c>
      <c r="C78" s="166">
        <v>56202715</v>
      </c>
      <c r="D78" s="166">
        <v>116898279</v>
      </c>
      <c r="E78" s="236">
        <v>116898279</v>
      </c>
      <c r="F78" s="306"/>
      <c r="G78" s="306"/>
    </row>
    <row r="79" spans="1:7" s="36" customFormat="1" ht="12" customHeight="1" thickBot="1">
      <c r="A79" s="151" t="s">
        <v>226</v>
      </c>
      <c r="B79" s="136" t="s">
        <v>205</v>
      </c>
      <c r="C79" s="128"/>
      <c r="D79" s="128"/>
      <c r="E79" s="296">
        <f>C79+D79</f>
        <v>0</v>
      </c>
      <c r="F79" s="305"/>
      <c r="G79" s="305"/>
    </row>
    <row r="80" spans="1:7" s="35" customFormat="1" ht="12" customHeight="1" thickBot="1">
      <c r="A80" s="152" t="s">
        <v>206</v>
      </c>
      <c r="B80" s="69" t="s">
        <v>207</v>
      </c>
      <c r="C80" s="123">
        <f>SUM(C81:C83)</f>
        <v>0</v>
      </c>
      <c r="D80" s="123">
        <f>SUM(D81:D83)</f>
        <v>0</v>
      </c>
      <c r="E80" s="240">
        <f>SUM(E81:E83)</f>
        <v>0</v>
      </c>
      <c r="F80" s="303"/>
      <c r="G80" s="304"/>
    </row>
    <row r="81" spans="1:7" s="36" customFormat="1" ht="12" customHeight="1">
      <c r="A81" s="149" t="s">
        <v>227</v>
      </c>
      <c r="B81" s="134" t="s">
        <v>208</v>
      </c>
      <c r="C81" s="166"/>
      <c r="D81" s="166"/>
      <c r="E81" s="236"/>
      <c r="F81" s="306"/>
      <c r="G81" s="306"/>
    </row>
    <row r="82" spans="1:7" s="36" customFormat="1" ht="12" customHeight="1">
      <c r="A82" s="150" t="s">
        <v>228</v>
      </c>
      <c r="B82" s="135" t="s">
        <v>209</v>
      </c>
      <c r="C82" s="127"/>
      <c r="D82" s="127"/>
      <c r="E82" s="242">
        <f>C82+D82</f>
        <v>0</v>
      </c>
      <c r="F82" s="298"/>
      <c r="G82" s="298"/>
    </row>
    <row r="83" spans="1:7" s="36" customFormat="1" ht="12" customHeight="1" thickBot="1">
      <c r="A83" s="151" t="s">
        <v>229</v>
      </c>
      <c r="B83" s="71" t="s">
        <v>409</v>
      </c>
      <c r="C83" s="128"/>
      <c r="D83" s="128"/>
      <c r="E83" s="296">
        <f>C83+D83</f>
        <v>0</v>
      </c>
      <c r="F83" s="305"/>
      <c r="G83" s="305"/>
    </row>
    <row r="84" spans="1:7" s="36" customFormat="1" ht="12" customHeight="1" thickBot="1">
      <c r="A84" s="152" t="s">
        <v>210</v>
      </c>
      <c r="B84" s="69" t="s">
        <v>230</v>
      </c>
      <c r="C84" s="123">
        <f>SUM(C85:C88)</f>
        <v>0</v>
      </c>
      <c r="D84" s="123">
        <f>SUM(D85:D88)</f>
        <v>0</v>
      </c>
      <c r="E84" s="240">
        <f>SUM(E85:E88)</f>
        <v>0</v>
      </c>
      <c r="F84" s="307"/>
      <c r="G84" s="308"/>
    </row>
    <row r="85" spans="1:7" s="36" customFormat="1" ht="12" customHeight="1">
      <c r="A85" s="153" t="s">
        <v>211</v>
      </c>
      <c r="B85" s="134" t="s">
        <v>212</v>
      </c>
      <c r="C85" s="166"/>
      <c r="D85" s="166"/>
      <c r="E85" s="236">
        <f aca="true" t="shared" si="2" ref="E85:E90">C85+D85</f>
        <v>0</v>
      </c>
      <c r="F85" s="306"/>
      <c r="G85" s="306"/>
    </row>
    <row r="86" spans="1:7" s="36" customFormat="1" ht="12" customHeight="1">
      <c r="A86" s="154" t="s">
        <v>213</v>
      </c>
      <c r="B86" s="135" t="s">
        <v>214</v>
      </c>
      <c r="C86" s="127"/>
      <c r="D86" s="127"/>
      <c r="E86" s="242">
        <f t="shared" si="2"/>
        <v>0</v>
      </c>
      <c r="F86" s="298"/>
      <c r="G86" s="298"/>
    </row>
    <row r="87" spans="1:7" s="36" customFormat="1" ht="12" customHeight="1">
      <c r="A87" s="154" t="s">
        <v>215</v>
      </c>
      <c r="B87" s="135" t="s">
        <v>216</v>
      </c>
      <c r="C87" s="127"/>
      <c r="D87" s="127"/>
      <c r="E87" s="242">
        <f t="shared" si="2"/>
        <v>0</v>
      </c>
      <c r="F87" s="298"/>
      <c r="G87" s="298"/>
    </row>
    <row r="88" spans="1:7" s="35" customFormat="1" ht="12" customHeight="1" thickBot="1">
      <c r="A88" s="155" t="s">
        <v>217</v>
      </c>
      <c r="B88" s="136" t="s">
        <v>218</v>
      </c>
      <c r="C88" s="128"/>
      <c r="D88" s="128"/>
      <c r="E88" s="296">
        <f t="shared" si="2"/>
        <v>0</v>
      </c>
      <c r="F88" s="302"/>
      <c r="G88" s="302"/>
    </row>
    <row r="89" spans="1:7" s="35" customFormat="1" ht="12" customHeight="1" thickBot="1">
      <c r="A89" s="152" t="s">
        <v>219</v>
      </c>
      <c r="B89" s="69" t="s">
        <v>352</v>
      </c>
      <c r="C89" s="169"/>
      <c r="D89" s="169"/>
      <c r="E89" s="240">
        <f t="shared" si="2"/>
        <v>0</v>
      </c>
      <c r="F89" s="303"/>
      <c r="G89" s="304"/>
    </row>
    <row r="90" spans="1:7" s="35" customFormat="1" ht="12" customHeight="1" thickBot="1">
      <c r="A90" s="152" t="s">
        <v>370</v>
      </c>
      <c r="B90" s="69" t="s">
        <v>220</v>
      </c>
      <c r="C90" s="169"/>
      <c r="D90" s="169"/>
      <c r="E90" s="240">
        <f t="shared" si="2"/>
        <v>0</v>
      </c>
      <c r="F90" s="303"/>
      <c r="G90" s="304"/>
    </row>
    <row r="91" spans="1:7" s="35" customFormat="1" ht="12" customHeight="1" thickBot="1">
      <c r="A91" s="152" t="s">
        <v>371</v>
      </c>
      <c r="B91" s="141" t="s">
        <v>355</v>
      </c>
      <c r="C91" s="129">
        <f>+C68+C72+C77+C80+C84+C90+C89</f>
        <v>56202715</v>
      </c>
      <c r="D91" s="129">
        <f>+D68+D72+D77+D80+D84+D90+D89</f>
        <v>116898279</v>
      </c>
      <c r="E91" s="241">
        <f>+E68+E72+E77+E80+E84+E90+E89</f>
        <v>116898279</v>
      </c>
      <c r="F91" s="303"/>
      <c r="G91" s="304"/>
    </row>
    <row r="92" spans="1:7" s="35" customFormat="1" ht="12" customHeight="1" thickBot="1">
      <c r="A92" s="152" t="s">
        <v>372</v>
      </c>
      <c r="B92" s="141" t="s">
        <v>373</v>
      </c>
      <c r="C92" s="129">
        <f>+C67+C91</f>
        <v>336834978</v>
      </c>
      <c r="D92" s="129">
        <f>+D67+D91</f>
        <v>606019851</v>
      </c>
      <c r="E92" s="241">
        <f>+E67+E91</f>
        <v>606019851</v>
      </c>
      <c r="F92" s="303"/>
      <c r="G92" s="304"/>
    </row>
    <row r="93" spans="1:3" s="36" customFormat="1" ht="15" customHeight="1" thickBot="1">
      <c r="A93" s="59"/>
      <c r="B93" s="60"/>
      <c r="C93" s="109"/>
    </row>
    <row r="94" spans="1:7" s="31" customFormat="1" ht="16.5" customHeight="1" thickBot="1">
      <c r="A94" s="564" t="s">
        <v>38</v>
      </c>
      <c r="B94" s="565"/>
      <c r="C94" s="565"/>
      <c r="D94" s="565"/>
      <c r="E94" s="565"/>
      <c r="F94" s="565"/>
      <c r="G94" s="566"/>
    </row>
    <row r="95" spans="1:7" s="37" customFormat="1" ht="12" customHeight="1" thickBot="1">
      <c r="A95" s="22" t="s">
        <v>6</v>
      </c>
      <c r="B95" s="20" t="s">
        <v>377</v>
      </c>
      <c r="C95" s="123">
        <f>+C96+C97+C98+C99+C100+C113</f>
        <v>202251334</v>
      </c>
      <c r="D95" s="123">
        <f>+D96+D97+D98+D99+D100+D113</f>
        <v>439119999</v>
      </c>
      <c r="E95" s="240">
        <f>+E96+E97+E98+E99+E100+E113</f>
        <v>434875771</v>
      </c>
      <c r="F95" s="240">
        <f>+F96+F97+F98+F99+F100+F113</f>
        <v>4244228</v>
      </c>
      <c r="G95" s="314"/>
    </row>
    <row r="96" spans="1:7" ht="12" customHeight="1">
      <c r="A96" s="149" t="s">
        <v>56</v>
      </c>
      <c r="B96" s="6" t="s">
        <v>35</v>
      </c>
      <c r="C96" s="125">
        <v>88699336</v>
      </c>
      <c r="D96" s="125">
        <v>93571488</v>
      </c>
      <c r="E96" s="237">
        <v>93571488</v>
      </c>
      <c r="F96" s="312"/>
      <c r="G96" s="312"/>
    </row>
    <row r="97" spans="1:7" ht="12" customHeight="1">
      <c r="A97" s="150" t="s">
        <v>57</v>
      </c>
      <c r="B97" s="5" t="s">
        <v>98</v>
      </c>
      <c r="C97" s="124">
        <v>14391276</v>
      </c>
      <c r="D97" s="124">
        <v>14391276</v>
      </c>
      <c r="E97" s="238">
        <v>14391276</v>
      </c>
      <c r="F97" s="310"/>
      <c r="G97" s="310"/>
    </row>
    <row r="98" spans="1:7" ht="12" customHeight="1">
      <c r="A98" s="150" t="s">
        <v>58</v>
      </c>
      <c r="B98" s="5" t="s">
        <v>75</v>
      </c>
      <c r="C98" s="126">
        <v>63339590</v>
      </c>
      <c r="D98" s="124">
        <v>101809751</v>
      </c>
      <c r="E98" s="239">
        <v>101809751</v>
      </c>
      <c r="F98" s="310"/>
      <c r="G98" s="310"/>
    </row>
    <row r="99" spans="1:7" ht="12" customHeight="1">
      <c r="A99" s="150" t="s">
        <v>59</v>
      </c>
      <c r="B99" s="8" t="s">
        <v>99</v>
      </c>
      <c r="C99" s="126">
        <v>1250000</v>
      </c>
      <c r="D99" s="185">
        <v>1250000</v>
      </c>
      <c r="E99" s="239">
        <v>1250000</v>
      </c>
      <c r="F99" s="310"/>
      <c r="G99" s="310"/>
    </row>
    <row r="100" spans="1:7" ht="12" customHeight="1">
      <c r="A100" s="150" t="s">
        <v>67</v>
      </c>
      <c r="B100" s="16" t="s">
        <v>100</v>
      </c>
      <c r="C100" s="126">
        <f>SUM(C101:C112)</f>
        <v>7970483</v>
      </c>
      <c r="D100" s="126">
        <f>SUM(D101:D112)</f>
        <v>11733928</v>
      </c>
      <c r="E100" s="243">
        <f>SUM(E101:E112)</f>
        <v>7489700</v>
      </c>
      <c r="F100" s="243">
        <f>SUM(F101:F112)</f>
        <v>4244228</v>
      </c>
      <c r="G100" s="310"/>
    </row>
    <row r="101" spans="1:7" ht="12" customHeight="1">
      <c r="A101" s="150" t="s">
        <v>60</v>
      </c>
      <c r="B101" s="5" t="s">
        <v>374</v>
      </c>
      <c r="C101" s="126"/>
      <c r="D101" s="185">
        <v>298000</v>
      </c>
      <c r="E101" s="239">
        <f aca="true" t="shared" si="3" ref="E101:E111">C101+D101</f>
        <v>298000</v>
      </c>
      <c r="F101" s="310"/>
      <c r="G101" s="310"/>
    </row>
    <row r="102" spans="1:7" ht="12" customHeight="1">
      <c r="A102" s="150" t="s">
        <v>61</v>
      </c>
      <c r="B102" s="43" t="s">
        <v>319</v>
      </c>
      <c r="C102" s="126"/>
      <c r="D102" s="185"/>
      <c r="E102" s="239">
        <f t="shared" si="3"/>
        <v>0</v>
      </c>
      <c r="F102" s="310"/>
      <c r="G102" s="310"/>
    </row>
    <row r="103" spans="1:7" ht="12" customHeight="1">
      <c r="A103" s="150" t="s">
        <v>68</v>
      </c>
      <c r="B103" s="43" t="s">
        <v>318</v>
      </c>
      <c r="C103" s="126"/>
      <c r="D103" s="185"/>
      <c r="E103" s="239">
        <f t="shared" si="3"/>
        <v>0</v>
      </c>
      <c r="F103" s="310"/>
      <c r="G103" s="310"/>
    </row>
    <row r="104" spans="1:7" ht="12" customHeight="1">
      <c r="A104" s="150" t="s">
        <v>69</v>
      </c>
      <c r="B104" s="43" t="s">
        <v>236</v>
      </c>
      <c r="C104" s="126"/>
      <c r="D104" s="185"/>
      <c r="E104" s="239">
        <f t="shared" si="3"/>
        <v>0</v>
      </c>
      <c r="F104" s="310"/>
      <c r="G104" s="310"/>
    </row>
    <row r="105" spans="1:7" ht="12" customHeight="1">
      <c r="A105" s="150" t="s">
        <v>70</v>
      </c>
      <c r="B105" s="44" t="s">
        <v>237</v>
      </c>
      <c r="C105" s="126"/>
      <c r="D105" s="185"/>
      <c r="E105" s="239">
        <f t="shared" si="3"/>
        <v>0</v>
      </c>
      <c r="F105" s="310"/>
      <c r="G105" s="310"/>
    </row>
    <row r="106" spans="1:7" ht="12" customHeight="1">
      <c r="A106" s="150" t="s">
        <v>71</v>
      </c>
      <c r="B106" s="44" t="s">
        <v>238</v>
      </c>
      <c r="C106" s="126"/>
      <c r="D106" s="185"/>
      <c r="E106" s="239">
        <f t="shared" si="3"/>
        <v>0</v>
      </c>
      <c r="F106" s="310"/>
      <c r="G106" s="310"/>
    </row>
    <row r="107" spans="1:7" ht="12" customHeight="1">
      <c r="A107" s="150" t="s">
        <v>73</v>
      </c>
      <c r="B107" s="43" t="s">
        <v>239</v>
      </c>
      <c r="C107" s="126">
        <v>219483</v>
      </c>
      <c r="D107" s="185">
        <v>2340700</v>
      </c>
      <c r="E107" s="239">
        <v>2340700</v>
      </c>
      <c r="F107" s="310"/>
      <c r="G107" s="310"/>
    </row>
    <row r="108" spans="1:7" ht="12" customHeight="1">
      <c r="A108" s="150" t="s">
        <v>101</v>
      </c>
      <c r="B108" s="43" t="s">
        <v>240</v>
      </c>
      <c r="C108" s="126">
        <v>4851000</v>
      </c>
      <c r="D108" s="185">
        <v>4851000</v>
      </c>
      <c r="E108" s="239">
        <v>4851000</v>
      </c>
      <c r="F108" s="310"/>
      <c r="G108" s="310"/>
    </row>
    <row r="109" spans="1:7" ht="12" customHeight="1">
      <c r="A109" s="150" t="s">
        <v>234</v>
      </c>
      <c r="B109" s="44" t="s">
        <v>241</v>
      </c>
      <c r="C109" s="124"/>
      <c r="D109" s="185"/>
      <c r="E109" s="239">
        <f t="shared" si="3"/>
        <v>0</v>
      </c>
      <c r="F109" s="310"/>
      <c r="G109" s="310"/>
    </row>
    <row r="110" spans="1:7" ht="12" customHeight="1">
      <c r="A110" s="156" t="s">
        <v>235</v>
      </c>
      <c r="B110" s="45" t="s">
        <v>242</v>
      </c>
      <c r="C110" s="126"/>
      <c r="D110" s="185"/>
      <c r="E110" s="239">
        <f t="shared" si="3"/>
        <v>0</v>
      </c>
      <c r="F110" s="310"/>
      <c r="G110" s="310"/>
    </row>
    <row r="111" spans="1:7" ht="12" customHeight="1">
      <c r="A111" s="150" t="s">
        <v>316</v>
      </c>
      <c r="B111" s="45" t="s">
        <v>243</v>
      </c>
      <c r="C111" s="126"/>
      <c r="D111" s="185"/>
      <c r="E111" s="229">
        <f t="shared" si="3"/>
        <v>0</v>
      </c>
      <c r="F111" s="310"/>
      <c r="G111" s="310"/>
    </row>
    <row r="112" spans="1:7" ht="12" customHeight="1">
      <c r="A112" s="150" t="s">
        <v>317</v>
      </c>
      <c r="B112" s="44" t="s">
        <v>244</v>
      </c>
      <c r="C112" s="124">
        <v>2900000</v>
      </c>
      <c r="D112" s="184">
        <v>4244228</v>
      </c>
      <c r="E112" s="229"/>
      <c r="F112" s="229">
        <v>4244228</v>
      </c>
      <c r="G112" s="310"/>
    </row>
    <row r="113" spans="1:9" ht="12" customHeight="1">
      <c r="A113" s="150" t="s">
        <v>321</v>
      </c>
      <c r="B113" s="8" t="s">
        <v>36</v>
      </c>
      <c r="C113" s="124">
        <f>SUM(C114:C115)</f>
        <v>26600649</v>
      </c>
      <c r="D113" s="124">
        <v>216363556</v>
      </c>
      <c r="E113" s="244">
        <v>216363556</v>
      </c>
      <c r="F113" s="310"/>
      <c r="G113" s="310"/>
      <c r="I113" s="414"/>
    </row>
    <row r="114" spans="1:9" ht="12" customHeight="1">
      <c r="A114" s="151" t="s">
        <v>322</v>
      </c>
      <c r="B114" s="5" t="s">
        <v>375</v>
      </c>
      <c r="C114" s="126">
        <v>26600649</v>
      </c>
      <c r="D114" s="185">
        <v>39965449</v>
      </c>
      <c r="E114" s="239">
        <v>39965449</v>
      </c>
      <c r="F114" s="310"/>
      <c r="G114" s="310"/>
      <c r="I114" s="132"/>
    </row>
    <row r="115" spans="1:9" ht="12" customHeight="1" thickBot="1">
      <c r="A115" s="151" t="s">
        <v>323</v>
      </c>
      <c r="B115" s="45" t="s">
        <v>376</v>
      </c>
      <c r="C115" s="126"/>
      <c r="D115" s="239">
        <v>176398107</v>
      </c>
      <c r="E115" s="239">
        <v>176398107</v>
      </c>
      <c r="F115" s="315"/>
      <c r="G115" s="315"/>
      <c r="I115" s="132"/>
    </row>
    <row r="116" spans="1:7" ht="12" customHeight="1" thickBot="1">
      <c r="A116" s="22" t="s">
        <v>7</v>
      </c>
      <c r="B116" s="20" t="s">
        <v>245</v>
      </c>
      <c r="C116" s="123">
        <f>+C117+C119+C121</f>
        <v>30083265</v>
      </c>
      <c r="D116" s="182">
        <f>+D117+D119+D121</f>
        <v>50913061</v>
      </c>
      <c r="E116" s="240">
        <f>+E117+E119+E121</f>
        <v>50913061</v>
      </c>
      <c r="F116" s="316"/>
      <c r="G116" s="317"/>
    </row>
    <row r="117" spans="1:7" ht="12" customHeight="1">
      <c r="A117" s="149" t="s">
        <v>62</v>
      </c>
      <c r="B117" s="6" t="s">
        <v>116</v>
      </c>
      <c r="C117" s="125">
        <v>20923535</v>
      </c>
      <c r="D117" s="183">
        <v>27531835</v>
      </c>
      <c r="E117" s="237">
        <v>27531835</v>
      </c>
      <c r="F117" s="312"/>
      <c r="G117" s="312"/>
    </row>
    <row r="118" spans="1:7" ht="12" customHeight="1">
      <c r="A118" s="149" t="s">
        <v>63</v>
      </c>
      <c r="B118" s="9" t="s">
        <v>249</v>
      </c>
      <c r="C118" s="125"/>
      <c r="D118" s="183"/>
      <c r="E118" s="237">
        <f aca="true" t="shared" si="4" ref="E118:E129">C118+D118</f>
        <v>0</v>
      </c>
      <c r="F118" s="310"/>
      <c r="G118" s="310"/>
    </row>
    <row r="119" spans="1:7" ht="12" customHeight="1">
      <c r="A119" s="149" t="s">
        <v>64</v>
      </c>
      <c r="B119" s="9" t="s">
        <v>102</v>
      </c>
      <c r="C119" s="124">
        <v>9159730</v>
      </c>
      <c r="D119" s="184">
        <v>23381226</v>
      </c>
      <c r="E119" s="238">
        <v>23381226</v>
      </c>
      <c r="F119" s="310"/>
      <c r="G119" s="310"/>
    </row>
    <row r="120" spans="1:7" ht="12" customHeight="1">
      <c r="A120" s="149" t="s">
        <v>65</v>
      </c>
      <c r="B120" s="9" t="s">
        <v>250</v>
      </c>
      <c r="C120" s="124"/>
      <c r="D120" s="184"/>
      <c r="E120" s="238">
        <f t="shared" si="4"/>
        <v>0</v>
      </c>
      <c r="F120" s="310"/>
      <c r="G120" s="310"/>
    </row>
    <row r="121" spans="1:7" ht="12" customHeight="1">
      <c r="A121" s="149" t="s">
        <v>66</v>
      </c>
      <c r="B121" s="71" t="s">
        <v>118</v>
      </c>
      <c r="C121" s="124"/>
      <c r="D121" s="184"/>
      <c r="E121" s="238">
        <f t="shared" si="4"/>
        <v>0</v>
      </c>
      <c r="F121" s="310"/>
      <c r="G121" s="310"/>
    </row>
    <row r="122" spans="1:7" ht="12" customHeight="1">
      <c r="A122" s="149" t="s">
        <v>72</v>
      </c>
      <c r="B122" s="70" t="s">
        <v>309</v>
      </c>
      <c r="C122" s="124"/>
      <c r="D122" s="184"/>
      <c r="E122" s="238">
        <f t="shared" si="4"/>
        <v>0</v>
      </c>
      <c r="F122" s="310"/>
      <c r="G122" s="310"/>
    </row>
    <row r="123" spans="1:7" ht="12" customHeight="1">
      <c r="A123" s="149" t="s">
        <v>74</v>
      </c>
      <c r="B123" s="131" t="s">
        <v>255</v>
      </c>
      <c r="C123" s="124"/>
      <c r="D123" s="184"/>
      <c r="E123" s="238">
        <f t="shared" si="4"/>
        <v>0</v>
      </c>
      <c r="F123" s="310"/>
      <c r="G123" s="310"/>
    </row>
    <row r="124" spans="1:7" ht="12" customHeight="1">
      <c r="A124" s="149" t="s">
        <v>103</v>
      </c>
      <c r="B124" s="44" t="s">
        <v>238</v>
      </c>
      <c r="C124" s="124"/>
      <c r="D124" s="184"/>
      <c r="E124" s="238">
        <f t="shared" si="4"/>
        <v>0</v>
      </c>
      <c r="F124" s="310"/>
      <c r="G124" s="310"/>
    </row>
    <row r="125" spans="1:7" ht="12" customHeight="1">
      <c r="A125" s="149" t="s">
        <v>104</v>
      </c>
      <c r="B125" s="44" t="s">
        <v>254</v>
      </c>
      <c r="C125" s="124"/>
      <c r="D125" s="184"/>
      <c r="E125" s="238">
        <f t="shared" si="4"/>
        <v>0</v>
      </c>
      <c r="F125" s="310"/>
      <c r="G125" s="310"/>
    </row>
    <row r="126" spans="1:7" ht="12" customHeight="1">
      <c r="A126" s="149" t="s">
        <v>105</v>
      </c>
      <c r="B126" s="44" t="s">
        <v>253</v>
      </c>
      <c r="C126" s="124"/>
      <c r="D126" s="184"/>
      <c r="E126" s="238">
        <f t="shared" si="4"/>
        <v>0</v>
      </c>
      <c r="F126" s="310"/>
      <c r="G126" s="310"/>
    </row>
    <row r="127" spans="1:7" ht="12" customHeight="1">
      <c r="A127" s="149" t="s">
        <v>246</v>
      </c>
      <c r="B127" s="44" t="s">
        <v>241</v>
      </c>
      <c r="C127" s="124"/>
      <c r="D127" s="184"/>
      <c r="E127" s="238">
        <f t="shared" si="4"/>
        <v>0</v>
      </c>
      <c r="F127" s="310"/>
      <c r="G127" s="310"/>
    </row>
    <row r="128" spans="1:7" ht="12" customHeight="1">
      <c r="A128" s="149" t="s">
        <v>247</v>
      </c>
      <c r="B128" s="44" t="s">
        <v>252</v>
      </c>
      <c r="C128" s="124"/>
      <c r="D128" s="184"/>
      <c r="E128" s="238">
        <f t="shared" si="4"/>
        <v>0</v>
      </c>
      <c r="F128" s="310"/>
      <c r="G128" s="310"/>
    </row>
    <row r="129" spans="1:7" ht="12" customHeight="1" thickBot="1">
      <c r="A129" s="156" t="s">
        <v>248</v>
      </c>
      <c r="B129" s="45" t="s">
        <v>251</v>
      </c>
      <c r="C129" s="126"/>
      <c r="D129" s="185"/>
      <c r="E129" s="239">
        <f t="shared" si="4"/>
        <v>0</v>
      </c>
      <c r="F129" s="315"/>
      <c r="G129" s="315"/>
    </row>
    <row r="130" spans="1:7" ht="12" customHeight="1" thickBot="1">
      <c r="A130" s="22" t="s">
        <v>8</v>
      </c>
      <c r="B130" s="39" t="s">
        <v>326</v>
      </c>
      <c r="C130" s="123">
        <f>+C95+C116</f>
        <v>232334599</v>
      </c>
      <c r="D130" s="182">
        <f>+D95+D116</f>
        <v>490033060</v>
      </c>
      <c r="E130" s="240">
        <f>+E95+E116</f>
        <v>485788832</v>
      </c>
      <c r="F130" s="240">
        <f>+F95+F116</f>
        <v>4244228</v>
      </c>
      <c r="G130" s="317"/>
    </row>
    <row r="131" spans="1:7" ht="12" customHeight="1" thickBot="1">
      <c r="A131" s="22" t="s">
        <v>9</v>
      </c>
      <c r="B131" s="39" t="s">
        <v>327</v>
      </c>
      <c r="C131" s="123">
        <f>+C132+C133+C134</f>
        <v>0</v>
      </c>
      <c r="D131" s="182">
        <f>+D132+D133+D134</f>
        <v>0</v>
      </c>
      <c r="E131" s="240">
        <f>+E132+E133+E134</f>
        <v>0</v>
      </c>
      <c r="F131" s="316"/>
      <c r="G131" s="317"/>
    </row>
    <row r="132" spans="1:7" s="37" customFormat="1" ht="12" customHeight="1">
      <c r="A132" s="149" t="s">
        <v>151</v>
      </c>
      <c r="B132" s="6" t="s">
        <v>380</v>
      </c>
      <c r="C132" s="125"/>
      <c r="D132" s="183"/>
      <c r="E132" s="237">
        <f>C132+D132</f>
        <v>0</v>
      </c>
      <c r="F132" s="311"/>
      <c r="G132" s="311"/>
    </row>
    <row r="133" spans="1:7" ht="12" customHeight="1">
      <c r="A133" s="149" t="s">
        <v>152</v>
      </c>
      <c r="B133" s="6" t="s">
        <v>335</v>
      </c>
      <c r="C133" s="124"/>
      <c r="D133" s="184"/>
      <c r="E133" s="238">
        <f>C133+D133</f>
        <v>0</v>
      </c>
      <c r="F133" s="310"/>
      <c r="G133" s="310"/>
    </row>
    <row r="134" spans="1:7" ht="12" customHeight="1" thickBot="1">
      <c r="A134" s="156" t="s">
        <v>153</v>
      </c>
      <c r="B134" s="4" t="s">
        <v>379</v>
      </c>
      <c r="C134" s="126"/>
      <c r="D134" s="185"/>
      <c r="E134" s="239">
        <f>C134+D134</f>
        <v>0</v>
      </c>
      <c r="F134" s="315"/>
      <c r="G134" s="315"/>
    </row>
    <row r="135" spans="1:7" ht="12" customHeight="1" thickBot="1">
      <c r="A135" s="22" t="s">
        <v>10</v>
      </c>
      <c r="B135" s="39" t="s">
        <v>328</v>
      </c>
      <c r="C135" s="123">
        <f>+C136+C137+C138+C139+C140+C141</f>
        <v>0</v>
      </c>
      <c r="D135" s="182">
        <f>+D136+D137+D138+D139+D140+D141</f>
        <v>0</v>
      </c>
      <c r="E135" s="240">
        <f>+E136+E137+E138+E139+E140+E141</f>
        <v>0</v>
      </c>
      <c r="F135" s="316"/>
      <c r="G135" s="317"/>
    </row>
    <row r="136" spans="1:7" ht="12" customHeight="1">
      <c r="A136" s="149" t="s">
        <v>49</v>
      </c>
      <c r="B136" s="6" t="s">
        <v>337</v>
      </c>
      <c r="C136" s="125"/>
      <c r="D136" s="183"/>
      <c r="E136" s="237">
        <f aca="true" t="shared" si="5" ref="E136:E141">C136+D136</f>
        <v>0</v>
      </c>
      <c r="F136" s="312"/>
      <c r="G136" s="312"/>
    </row>
    <row r="137" spans="1:7" ht="12" customHeight="1">
      <c r="A137" s="149" t="s">
        <v>50</v>
      </c>
      <c r="B137" s="6" t="s">
        <v>329</v>
      </c>
      <c r="C137" s="124"/>
      <c r="D137" s="184"/>
      <c r="E137" s="238">
        <f t="shared" si="5"/>
        <v>0</v>
      </c>
      <c r="F137" s="310"/>
      <c r="G137" s="310"/>
    </row>
    <row r="138" spans="1:7" ht="12" customHeight="1">
      <c r="A138" s="149" t="s">
        <v>51</v>
      </c>
      <c r="B138" s="6" t="s">
        <v>330</v>
      </c>
      <c r="C138" s="124"/>
      <c r="D138" s="184"/>
      <c r="E138" s="238">
        <f t="shared" si="5"/>
        <v>0</v>
      </c>
      <c r="F138" s="310"/>
      <c r="G138" s="310"/>
    </row>
    <row r="139" spans="1:7" ht="12" customHeight="1">
      <c r="A139" s="149" t="s">
        <v>90</v>
      </c>
      <c r="B139" s="6" t="s">
        <v>378</v>
      </c>
      <c r="C139" s="124"/>
      <c r="D139" s="184"/>
      <c r="E139" s="238">
        <f t="shared" si="5"/>
        <v>0</v>
      </c>
      <c r="F139" s="310"/>
      <c r="G139" s="310"/>
    </row>
    <row r="140" spans="1:7" ht="12" customHeight="1">
      <c r="A140" s="149" t="s">
        <v>91</v>
      </c>
      <c r="B140" s="6" t="s">
        <v>332</v>
      </c>
      <c r="C140" s="124"/>
      <c r="D140" s="184"/>
      <c r="E140" s="238">
        <f t="shared" si="5"/>
        <v>0</v>
      </c>
      <c r="F140" s="310"/>
      <c r="G140" s="310"/>
    </row>
    <row r="141" spans="1:7" s="37" customFormat="1" ht="12" customHeight="1" thickBot="1">
      <c r="A141" s="156" t="s">
        <v>92</v>
      </c>
      <c r="B141" s="4" t="s">
        <v>333</v>
      </c>
      <c r="C141" s="126"/>
      <c r="D141" s="185"/>
      <c r="E141" s="239">
        <f t="shared" si="5"/>
        <v>0</v>
      </c>
      <c r="F141" s="318"/>
      <c r="G141" s="318"/>
    </row>
    <row r="142" spans="1:8" ht="12" customHeight="1" thickBot="1">
      <c r="A142" s="22" t="s">
        <v>11</v>
      </c>
      <c r="B142" s="39" t="s">
        <v>392</v>
      </c>
      <c r="C142" s="129">
        <f>+C143+C144+C146+C147+C145</f>
        <v>104500379</v>
      </c>
      <c r="D142" s="186">
        <f>+D143+D144+D146+D147+D145</f>
        <v>115986791</v>
      </c>
      <c r="E142" s="241">
        <f>+E143+E144+E146+E147+E145</f>
        <v>115986791</v>
      </c>
      <c r="F142" s="316"/>
      <c r="G142" s="317"/>
      <c r="H142" s="68"/>
    </row>
    <row r="143" spans="1:7" ht="12.75">
      <c r="A143" s="149" t="s">
        <v>52</v>
      </c>
      <c r="B143" s="6" t="s">
        <v>256</v>
      </c>
      <c r="C143" s="125"/>
      <c r="D143" s="183"/>
      <c r="E143" s="237">
        <f>C143+D143</f>
        <v>0</v>
      </c>
      <c r="F143" s="312"/>
      <c r="G143" s="312"/>
    </row>
    <row r="144" spans="1:7" ht="12" customHeight="1">
      <c r="A144" s="149" t="s">
        <v>53</v>
      </c>
      <c r="B144" s="6" t="s">
        <v>257</v>
      </c>
      <c r="C144" s="124">
        <v>249309</v>
      </c>
      <c r="D144" s="184">
        <v>5317686</v>
      </c>
      <c r="E144" s="238">
        <v>5317686</v>
      </c>
      <c r="F144" s="310"/>
      <c r="G144" s="310"/>
    </row>
    <row r="145" spans="1:7" ht="12" customHeight="1">
      <c r="A145" s="149" t="s">
        <v>171</v>
      </c>
      <c r="B145" s="6" t="s">
        <v>391</v>
      </c>
      <c r="C145" s="124">
        <v>104251070</v>
      </c>
      <c r="D145" s="184">
        <v>110669105</v>
      </c>
      <c r="E145" s="238">
        <v>110669105</v>
      </c>
      <c r="F145" s="310"/>
      <c r="G145" s="310"/>
    </row>
    <row r="146" spans="1:7" s="37" customFormat="1" ht="12" customHeight="1">
      <c r="A146" s="149" t="s">
        <v>172</v>
      </c>
      <c r="B146" s="6" t="s">
        <v>341</v>
      </c>
      <c r="C146" s="124"/>
      <c r="D146" s="184"/>
      <c r="E146" s="238">
        <f>C146+D146</f>
        <v>0</v>
      </c>
      <c r="F146" s="309"/>
      <c r="G146" s="309"/>
    </row>
    <row r="147" spans="1:7" s="37" customFormat="1" ht="12" customHeight="1" thickBot="1">
      <c r="A147" s="156" t="s">
        <v>173</v>
      </c>
      <c r="B147" s="4" t="s">
        <v>276</v>
      </c>
      <c r="C147" s="126"/>
      <c r="D147" s="185"/>
      <c r="E147" s="239">
        <f>C147+D147</f>
        <v>0</v>
      </c>
      <c r="F147" s="318"/>
      <c r="G147" s="318"/>
    </row>
    <row r="148" spans="1:7" s="37" customFormat="1" ht="12" customHeight="1" thickBot="1">
      <c r="A148" s="22" t="s">
        <v>12</v>
      </c>
      <c r="B148" s="39" t="s">
        <v>342</v>
      </c>
      <c r="C148" s="178">
        <f>+C149+C150+C151+C152+C153</f>
        <v>0</v>
      </c>
      <c r="D148" s="187">
        <f>+D149+D150+D151+D152+D153</f>
        <v>0</v>
      </c>
      <c r="E148" s="245">
        <f>+E149+E150+E151+E152+E153</f>
        <v>0</v>
      </c>
      <c r="F148" s="313"/>
      <c r="G148" s="314"/>
    </row>
    <row r="149" spans="1:7" s="37" customFormat="1" ht="12" customHeight="1">
      <c r="A149" s="149" t="s">
        <v>54</v>
      </c>
      <c r="B149" s="6" t="s">
        <v>338</v>
      </c>
      <c r="C149" s="125"/>
      <c r="D149" s="183"/>
      <c r="E149" s="237">
        <f aca="true" t="shared" si="6" ref="E149:E155">C149+D149</f>
        <v>0</v>
      </c>
      <c r="F149" s="311"/>
      <c r="G149" s="311"/>
    </row>
    <row r="150" spans="1:7" s="37" customFormat="1" ht="12" customHeight="1">
      <c r="A150" s="149" t="s">
        <v>55</v>
      </c>
      <c r="B150" s="6" t="s">
        <v>344</v>
      </c>
      <c r="C150" s="124"/>
      <c r="D150" s="184"/>
      <c r="E150" s="238">
        <f t="shared" si="6"/>
        <v>0</v>
      </c>
      <c r="F150" s="309"/>
      <c r="G150" s="309"/>
    </row>
    <row r="151" spans="1:7" s="37" customFormat="1" ht="12" customHeight="1">
      <c r="A151" s="149" t="s">
        <v>183</v>
      </c>
      <c r="B151" s="6" t="s">
        <v>340</v>
      </c>
      <c r="C151" s="124"/>
      <c r="D151" s="184"/>
      <c r="E151" s="238">
        <f t="shared" si="6"/>
        <v>0</v>
      </c>
      <c r="F151" s="309"/>
      <c r="G151" s="309"/>
    </row>
    <row r="152" spans="1:7" s="37" customFormat="1" ht="12" customHeight="1">
      <c r="A152" s="149" t="s">
        <v>184</v>
      </c>
      <c r="B152" s="6" t="s">
        <v>381</v>
      </c>
      <c r="C152" s="124"/>
      <c r="D152" s="184"/>
      <c r="E152" s="238">
        <f t="shared" si="6"/>
        <v>0</v>
      </c>
      <c r="F152" s="309"/>
      <c r="G152" s="309"/>
    </row>
    <row r="153" spans="1:7" ht="12.75" customHeight="1" thickBot="1">
      <c r="A153" s="156" t="s">
        <v>343</v>
      </c>
      <c r="B153" s="4" t="s">
        <v>346</v>
      </c>
      <c r="C153" s="126"/>
      <c r="D153" s="185"/>
      <c r="E153" s="239">
        <f t="shared" si="6"/>
        <v>0</v>
      </c>
      <c r="F153" s="315"/>
      <c r="G153" s="315"/>
    </row>
    <row r="154" spans="1:7" ht="12.75" customHeight="1" thickBot="1">
      <c r="A154" s="176" t="s">
        <v>13</v>
      </c>
      <c r="B154" s="39" t="s">
        <v>347</v>
      </c>
      <c r="C154" s="179"/>
      <c r="D154" s="188"/>
      <c r="E154" s="245">
        <f t="shared" si="6"/>
        <v>0</v>
      </c>
      <c r="F154" s="316"/>
      <c r="G154" s="317"/>
    </row>
    <row r="155" spans="1:7" ht="12.75" customHeight="1" thickBot="1">
      <c r="A155" s="176" t="s">
        <v>14</v>
      </c>
      <c r="B155" s="39" t="s">
        <v>348</v>
      </c>
      <c r="C155" s="179"/>
      <c r="D155" s="188"/>
      <c r="E155" s="245">
        <f t="shared" si="6"/>
        <v>0</v>
      </c>
      <c r="F155" s="316"/>
      <c r="G155" s="317"/>
    </row>
    <row r="156" spans="1:7" ht="12" customHeight="1" thickBot="1">
      <c r="A156" s="22" t="s">
        <v>15</v>
      </c>
      <c r="B156" s="39" t="s">
        <v>350</v>
      </c>
      <c r="C156" s="180">
        <f>+C131+C135+C142+C148+C154+C155</f>
        <v>104500379</v>
      </c>
      <c r="D156" s="189">
        <f>+D131+D135+D142+D148+D154+D155</f>
        <v>115986791</v>
      </c>
      <c r="E156" s="246">
        <f>+E131+E135+E142+E148+E154+E155</f>
        <v>115986791</v>
      </c>
      <c r="F156" s="316"/>
      <c r="G156" s="317"/>
    </row>
    <row r="157" spans="1:7" ht="15" customHeight="1" thickBot="1">
      <c r="A157" s="57" t="s">
        <v>16</v>
      </c>
      <c r="B157" s="319" t="s">
        <v>349</v>
      </c>
      <c r="C157" s="180">
        <f>+C130+C156</f>
        <v>336834978</v>
      </c>
      <c r="D157" s="189">
        <f>+D130+D156</f>
        <v>606019851</v>
      </c>
      <c r="E157" s="180">
        <f>+E130+E156</f>
        <v>601775623</v>
      </c>
      <c r="F157" s="180">
        <f>+F130+F156</f>
        <v>4244228</v>
      </c>
      <c r="G157" s="317"/>
    </row>
    <row r="158" spans="1:5" ht="13.5" thickBot="1">
      <c r="A158" s="114"/>
      <c r="B158" s="115"/>
      <c r="C158" s="116"/>
      <c r="D158" s="116"/>
      <c r="E158" s="116"/>
    </row>
    <row r="159" spans="1:7" ht="15" customHeight="1" thickBot="1">
      <c r="A159" s="66" t="s">
        <v>382</v>
      </c>
      <c r="B159" s="67"/>
      <c r="C159" s="206">
        <v>15</v>
      </c>
      <c r="D159" s="206">
        <v>15</v>
      </c>
      <c r="E159" s="266">
        <v>14.5</v>
      </c>
      <c r="F159" s="316"/>
      <c r="G159" s="317"/>
    </row>
    <row r="160" spans="1:7" ht="14.25" customHeight="1" thickBot="1">
      <c r="A160" s="66" t="s">
        <v>112</v>
      </c>
      <c r="B160" s="67"/>
      <c r="C160" s="206">
        <v>61</v>
      </c>
      <c r="D160" s="206">
        <v>61</v>
      </c>
      <c r="E160" s="266">
        <v>61</v>
      </c>
      <c r="F160" s="316"/>
      <c r="G160" s="317"/>
    </row>
  </sheetData>
  <sheetProtection formatCells="0"/>
  <mergeCells count="13">
    <mergeCell ref="A94:G94"/>
    <mergeCell ref="C1:G1"/>
    <mergeCell ref="B6:G6"/>
    <mergeCell ref="A7:A8"/>
    <mergeCell ref="B7:B8"/>
    <mergeCell ref="C7:C8"/>
    <mergeCell ref="D7:D8"/>
    <mergeCell ref="A2:G2"/>
    <mergeCell ref="A3:G3"/>
    <mergeCell ref="E7:G7"/>
    <mergeCell ref="A9:E9"/>
    <mergeCell ref="B4:G4"/>
    <mergeCell ref="B5:G5"/>
  </mergeCells>
  <printOptions horizontalCentered="1"/>
  <pageMargins left="0" right="0" top="1.062992125984252" bottom="0.4724409448818898" header="0.7874015748031497" footer="0.5905511811023623"/>
  <pageSetup horizontalDpi="600" verticalDpi="600" orientation="portrait" paperSize="9" scale="59" r:id="rId1"/>
  <rowBreaks count="1" manualBreakCount="1">
    <brk id="9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64"/>
  <sheetViews>
    <sheetView zoomScale="146" zoomScaleNormal="146" workbookViewId="0" topLeftCell="A1">
      <selection activeCell="C1" sqref="C1:G1"/>
    </sheetView>
  </sheetViews>
  <sheetFormatPr defaultColWidth="9.00390625" defaultRowHeight="12.75"/>
  <cols>
    <col min="1" max="1" width="13.00390625" style="64" customWidth="1"/>
    <col min="2" max="2" width="59.00390625" style="65" customWidth="1"/>
    <col min="3" max="5" width="15.875" style="65" customWidth="1"/>
    <col min="6" max="6" width="14.875" style="65" customWidth="1"/>
    <col min="7" max="7" width="16.50390625" style="65" customWidth="1"/>
    <col min="8" max="16384" width="9.375" style="65" customWidth="1"/>
  </cols>
  <sheetData>
    <row r="1" spans="1:7" s="52" customFormat="1" ht="21" customHeight="1">
      <c r="A1" s="51"/>
      <c r="B1" s="53"/>
      <c r="C1" s="533" t="s">
        <v>531</v>
      </c>
      <c r="D1" s="533"/>
      <c r="E1" s="533"/>
      <c r="F1" s="533"/>
      <c r="G1" s="533"/>
    </row>
    <row r="2" spans="1:7" s="52" customFormat="1" ht="10.5" customHeight="1">
      <c r="A2" s="51"/>
      <c r="B2" s="53"/>
      <c r="C2" s="387"/>
      <c r="D2" s="387"/>
      <c r="E2" s="387"/>
      <c r="F2" s="387"/>
      <c r="G2" s="387"/>
    </row>
    <row r="3" spans="1:7" s="52" customFormat="1" ht="21" customHeight="1">
      <c r="A3" s="572" t="s">
        <v>517</v>
      </c>
      <c r="B3" s="572"/>
      <c r="C3" s="572"/>
      <c r="D3" s="572"/>
      <c r="E3" s="572"/>
      <c r="F3" s="572"/>
      <c r="G3" s="572"/>
    </row>
    <row r="4" spans="1:7" s="52" customFormat="1" ht="21" customHeight="1" thickBot="1">
      <c r="A4" s="511"/>
      <c r="B4" s="511"/>
      <c r="C4" s="511"/>
      <c r="D4" s="511"/>
      <c r="E4" s="511"/>
      <c r="F4" s="511"/>
      <c r="G4" s="511"/>
    </row>
    <row r="5" spans="1:7" s="161" customFormat="1" ht="24.75" thickBot="1">
      <c r="A5" s="130" t="s">
        <v>397</v>
      </c>
      <c r="B5" s="558" t="s">
        <v>430</v>
      </c>
      <c r="C5" s="559"/>
      <c r="D5" s="559"/>
      <c r="E5" s="559"/>
      <c r="F5" s="559"/>
      <c r="G5" s="560"/>
    </row>
    <row r="6" spans="1:7" s="161" customFormat="1" ht="24.75" thickBot="1">
      <c r="A6" s="130" t="s">
        <v>110</v>
      </c>
      <c r="B6" s="573" t="s">
        <v>283</v>
      </c>
      <c r="C6" s="574"/>
      <c r="D6" s="574"/>
      <c r="E6" s="574"/>
      <c r="F6" s="574"/>
      <c r="G6" s="575"/>
    </row>
    <row r="7" spans="1:7" s="162" customFormat="1" ht="15.75" customHeight="1" thickBot="1">
      <c r="A7" s="54"/>
      <c r="B7" s="578" t="s">
        <v>453</v>
      </c>
      <c r="C7" s="578"/>
      <c r="D7" s="578"/>
      <c r="E7" s="578"/>
      <c r="F7" s="578"/>
      <c r="G7" s="578"/>
    </row>
    <row r="8" spans="1:7" ht="12.75" customHeight="1">
      <c r="A8" s="568" t="s">
        <v>111</v>
      </c>
      <c r="B8" s="570" t="s">
        <v>407</v>
      </c>
      <c r="C8" s="523" t="s">
        <v>393</v>
      </c>
      <c r="D8" s="523" t="s">
        <v>447</v>
      </c>
      <c r="E8" s="523" t="s">
        <v>448</v>
      </c>
      <c r="F8" s="523"/>
      <c r="G8" s="524"/>
    </row>
    <row r="9" spans="1:7" ht="26.25" thickBot="1">
      <c r="A9" s="569"/>
      <c r="B9" s="571"/>
      <c r="C9" s="552"/>
      <c r="D9" s="552"/>
      <c r="E9" s="267" t="s">
        <v>449</v>
      </c>
      <c r="F9" s="268" t="s">
        <v>450</v>
      </c>
      <c r="G9" s="269" t="s">
        <v>451</v>
      </c>
    </row>
    <row r="10" spans="1:7" s="163" customFormat="1" ht="15.75" customHeight="1" thickBot="1">
      <c r="A10" s="576" t="s">
        <v>37</v>
      </c>
      <c r="B10" s="577"/>
      <c r="C10" s="577"/>
      <c r="D10" s="577"/>
      <c r="E10" s="577"/>
      <c r="F10" s="577"/>
      <c r="G10" s="577"/>
    </row>
    <row r="11" spans="1:7" s="112" customFormat="1" ht="12" customHeight="1" thickBot="1">
      <c r="A11" s="50" t="s">
        <v>6</v>
      </c>
      <c r="B11" s="56"/>
      <c r="C11" s="76">
        <f>SUM(C12:C22)</f>
        <v>729400</v>
      </c>
      <c r="D11" s="76">
        <f>SUM(D12:D22)</f>
        <v>729400</v>
      </c>
      <c r="E11" s="250">
        <f>SUM(E12:E22)</f>
        <v>729400</v>
      </c>
      <c r="F11" s="271"/>
      <c r="G11" s="272"/>
    </row>
    <row r="12" spans="1:7" s="112" customFormat="1" ht="12" customHeight="1">
      <c r="A12" s="158" t="s">
        <v>56</v>
      </c>
      <c r="B12" s="6" t="s">
        <v>160</v>
      </c>
      <c r="C12" s="72"/>
      <c r="D12" s="72"/>
      <c r="E12" s="255">
        <f>C12+D12</f>
        <v>0</v>
      </c>
      <c r="F12" s="270"/>
      <c r="G12" s="502"/>
    </row>
    <row r="13" spans="1:7" s="112" customFormat="1" ht="12" customHeight="1">
      <c r="A13" s="157" t="s">
        <v>57</v>
      </c>
      <c r="B13" s="5" t="s">
        <v>161</v>
      </c>
      <c r="C13" s="73">
        <v>726400</v>
      </c>
      <c r="D13" s="73">
        <v>726400</v>
      </c>
      <c r="E13" s="251">
        <v>726400</v>
      </c>
      <c r="F13" s="261"/>
      <c r="G13" s="503"/>
    </row>
    <row r="14" spans="1:7" s="112" customFormat="1" ht="12" customHeight="1">
      <c r="A14" s="157" t="s">
        <v>58</v>
      </c>
      <c r="B14" s="5" t="s">
        <v>162</v>
      </c>
      <c r="C14" s="73"/>
      <c r="D14" s="73"/>
      <c r="E14" s="251">
        <f aca="true" t="shared" si="0" ref="E14:E21">C14+D14</f>
        <v>0</v>
      </c>
      <c r="F14" s="261"/>
      <c r="G14" s="503"/>
    </row>
    <row r="15" spans="1:7" s="112" customFormat="1" ht="12" customHeight="1">
      <c r="A15" s="157" t="s">
        <v>59</v>
      </c>
      <c r="B15" s="5" t="s">
        <v>163</v>
      </c>
      <c r="C15" s="73"/>
      <c r="D15" s="73"/>
      <c r="E15" s="251"/>
      <c r="F15" s="261"/>
      <c r="G15" s="503"/>
    </row>
    <row r="16" spans="1:7" s="112" customFormat="1" ht="15">
      <c r="A16" s="157" t="s">
        <v>76</v>
      </c>
      <c r="B16" s="5" t="s">
        <v>164</v>
      </c>
      <c r="C16" s="73"/>
      <c r="D16" s="73"/>
      <c r="E16" s="251">
        <f t="shared" si="0"/>
        <v>0</v>
      </c>
      <c r="F16" s="261"/>
      <c r="G16" s="503"/>
    </row>
    <row r="17" spans="1:7" s="112" customFormat="1" ht="12" customHeight="1">
      <c r="A17" s="157" t="s">
        <v>60</v>
      </c>
      <c r="B17" s="5" t="s">
        <v>284</v>
      </c>
      <c r="C17" s="73"/>
      <c r="D17" s="73"/>
      <c r="E17" s="251">
        <f t="shared" si="0"/>
        <v>0</v>
      </c>
      <c r="F17" s="261"/>
      <c r="G17" s="503"/>
    </row>
    <row r="18" spans="1:7" s="112" customFormat="1" ht="12" customHeight="1">
      <c r="A18" s="157" t="s">
        <v>61</v>
      </c>
      <c r="B18" s="4" t="s">
        <v>285</v>
      </c>
      <c r="C18" s="73"/>
      <c r="D18" s="73"/>
      <c r="E18" s="251">
        <f t="shared" si="0"/>
        <v>0</v>
      </c>
      <c r="F18" s="261"/>
      <c r="G18" s="503"/>
    </row>
    <row r="19" spans="1:7" s="112" customFormat="1" ht="12" customHeight="1">
      <c r="A19" s="157" t="s">
        <v>442</v>
      </c>
      <c r="B19" s="5" t="s">
        <v>167</v>
      </c>
      <c r="C19" s="199"/>
      <c r="D19" s="199"/>
      <c r="E19" s="252">
        <f t="shared" si="0"/>
        <v>0</v>
      </c>
      <c r="F19" s="261"/>
      <c r="G19" s="503"/>
    </row>
    <row r="20" spans="1:7" s="164" customFormat="1" ht="12" customHeight="1">
      <c r="A20" s="157" t="s">
        <v>69</v>
      </c>
      <c r="B20" s="5" t="s">
        <v>168</v>
      </c>
      <c r="C20" s="73"/>
      <c r="D20" s="73"/>
      <c r="E20" s="251">
        <f t="shared" si="0"/>
        <v>0</v>
      </c>
      <c r="F20" s="262"/>
      <c r="G20" s="504"/>
    </row>
    <row r="21" spans="1:7" s="164" customFormat="1" ht="12" customHeight="1">
      <c r="A21" s="157" t="s">
        <v>70</v>
      </c>
      <c r="B21" s="5" t="s">
        <v>314</v>
      </c>
      <c r="C21" s="75"/>
      <c r="D21" s="75"/>
      <c r="E21" s="253">
        <f t="shared" si="0"/>
        <v>0</v>
      </c>
      <c r="F21" s="262"/>
      <c r="G21" s="504"/>
    </row>
    <row r="22" spans="1:7" s="164" customFormat="1" ht="12" customHeight="1" thickBot="1">
      <c r="A22" s="214" t="s">
        <v>71</v>
      </c>
      <c r="B22" s="4" t="s">
        <v>169</v>
      </c>
      <c r="C22" s="75">
        <v>3000</v>
      </c>
      <c r="D22" s="75">
        <v>3000</v>
      </c>
      <c r="E22" s="253">
        <v>3000</v>
      </c>
      <c r="F22" s="273"/>
      <c r="G22" s="505"/>
    </row>
    <row r="23" spans="1:7" s="112" customFormat="1" ht="12" customHeight="1" thickBot="1">
      <c r="A23" s="49" t="s">
        <v>7</v>
      </c>
      <c r="B23" s="56" t="s">
        <v>286</v>
      </c>
      <c r="C23" s="76">
        <f>SUM(C24:C26)</f>
        <v>0</v>
      </c>
      <c r="D23" s="76">
        <f>SUM(D24:D26)</f>
        <v>0</v>
      </c>
      <c r="E23" s="250">
        <f>SUM(E24:E26)</f>
        <v>0</v>
      </c>
      <c r="F23" s="271"/>
      <c r="G23" s="272"/>
    </row>
    <row r="24" spans="1:7" s="164" customFormat="1" ht="12" customHeight="1">
      <c r="A24" s="274" t="s">
        <v>62</v>
      </c>
      <c r="B24" s="4" t="s">
        <v>142</v>
      </c>
      <c r="C24" s="199"/>
      <c r="D24" s="199"/>
      <c r="E24" s="252">
        <f>C24+D24</f>
        <v>0</v>
      </c>
      <c r="F24" s="275"/>
      <c r="G24" s="506"/>
    </row>
    <row r="25" spans="1:7" s="164" customFormat="1" ht="12" customHeight="1">
      <c r="A25" s="157" t="s">
        <v>63</v>
      </c>
      <c r="B25" s="5" t="s">
        <v>287</v>
      </c>
      <c r="C25" s="73"/>
      <c r="D25" s="73"/>
      <c r="E25" s="254">
        <f>C25+D25</f>
        <v>0</v>
      </c>
      <c r="F25" s="262"/>
      <c r="G25" s="504"/>
    </row>
    <row r="26" spans="1:7" s="164" customFormat="1" ht="12" customHeight="1">
      <c r="A26" s="158" t="s">
        <v>64</v>
      </c>
      <c r="B26" s="6" t="s">
        <v>288</v>
      </c>
      <c r="C26" s="72"/>
      <c r="D26" s="72"/>
      <c r="E26" s="255">
        <f>C26+D26</f>
        <v>0</v>
      </c>
      <c r="F26" s="262"/>
      <c r="G26" s="504"/>
    </row>
    <row r="27" spans="1:7" s="164" customFormat="1" ht="12" customHeight="1" thickBot="1">
      <c r="A27" s="214" t="s">
        <v>65</v>
      </c>
      <c r="B27" s="9" t="s">
        <v>383</v>
      </c>
      <c r="C27" s="75"/>
      <c r="D27" s="75"/>
      <c r="E27" s="253">
        <f>C27+D27</f>
        <v>0</v>
      </c>
      <c r="F27" s="273"/>
      <c r="G27" s="505"/>
    </row>
    <row r="28" spans="1:7" s="164" customFormat="1" ht="12" customHeight="1" thickBot="1">
      <c r="A28" s="50" t="s">
        <v>8</v>
      </c>
      <c r="B28" s="39" t="s">
        <v>89</v>
      </c>
      <c r="C28" s="208"/>
      <c r="D28" s="208"/>
      <c r="E28" s="250"/>
      <c r="F28" s="278"/>
      <c r="G28" s="279"/>
    </row>
    <row r="29" spans="1:7" s="164" customFormat="1" ht="21.75" customHeight="1" thickBot="1">
      <c r="A29" s="50" t="s">
        <v>9</v>
      </c>
      <c r="B29" s="39" t="s">
        <v>384</v>
      </c>
      <c r="C29" s="76">
        <f>+C30+C31+C32</f>
        <v>0</v>
      </c>
      <c r="D29" s="76">
        <f>+D30+D31+D32</f>
        <v>0</v>
      </c>
      <c r="E29" s="250">
        <f>+E30+E31+E32</f>
        <v>0</v>
      </c>
      <c r="F29" s="278"/>
      <c r="G29" s="279"/>
    </row>
    <row r="30" spans="1:7" s="164" customFormat="1" ht="12" customHeight="1">
      <c r="A30" s="158" t="s">
        <v>151</v>
      </c>
      <c r="B30" s="159" t="s">
        <v>147</v>
      </c>
      <c r="C30" s="200"/>
      <c r="D30" s="200"/>
      <c r="E30" s="256">
        <f>C30+D30</f>
        <v>0</v>
      </c>
      <c r="F30" s="275"/>
      <c r="G30" s="506"/>
    </row>
    <row r="31" spans="1:7" s="164" customFormat="1" ht="12" customHeight="1">
      <c r="A31" s="158" t="s">
        <v>152</v>
      </c>
      <c r="B31" s="159" t="s">
        <v>287</v>
      </c>
      <c r="C31" s="73"/>
      <c r="D31" s="73"/>
      <c r="E31" s="251">
        <f>C31+D31</f>
        <v>0</v>
      </c>
      <c r="F31" s="262"/>
      <c r="G31" s="504"/>
    </row>
    <row r="32" spans="1:7" s="164" customFormat="1" ht="12" customHeight="1">
      <c r="A32" s="158" t="s">
        <v>153</v>
      </c>
      <c r="B32" s="160" t="s">
        <v>290</v>
      </c>
      <c r="C32" s="73"/>
      <c r="D32" s="73"/>
      <c r="E32" s="251">
        <f>C32+D32</f>
        <v>0</v>
      </c>
      <c r="F32" s="262"/>
      <c r="G32" s="504"/>
    </row>
    <row r="33" spans="1:7" s="164" customFormat="1" ht="12" customHeight="1" thickBot="1">
      <c r="A33" s="214" t="s">
        <v>154</v>
      </c>
      <c r="B33" s="282" t="s">
        <v>385</v>
      </c>
      <c r="C33" s="217"/>
      <c r="D33" s="217"/>
      <c r="E33" s="290">
        <f>C33+D33</f>
        <v>0</v>
      </c>
      <c r="F33" s="273"/>
      <c r="G33" s="505"/>
    </row>
    <row r="34" spans="1:7" s="164" customFormat="1" ht="12" customHeight="1" thickBot="1">
      <c r="A34" s="50" t="s">
        <v>10</v>
      </c>
      <c r="B34" s="39" t="s">
        <v>291</v>
      </c>
      <c r="C34" s="76">
        <f>+C35+C36+C37</f>
        <v>0</v>
      </c>
      <c r="D34" s="76">
        <f>+D35+D36+D37</f>
        <v>0</v>
      </c>
      <c r="E34" s="250">
        <f>+E35+E36+E37</f>
        <v>0</v>
      </c>
      <c r="F34" s="278"/>
      <c r="G34" s="279"/>
    </row>
    <row r="35" spans="1:7" s="164" customFormat="1" ht="12" customHeight="1">
      <c r="A35" s="158" t="s">
        <v>49</v>
      </c>
      <c r="B35" s="159" t="s">
        <v>174</v>
      </c>
      <c r="C35" s="200"/>
      <c r="D35" s="200"/>
      <c r="E35" s="256">
        <f>C35+D35</f>
        <v>0</v>
      </c>
      <c r="F35" s="275"/>
      <c r="G35" s="506"/>
    </row>
    <row r="36" spans="1:7" s="164" customFormat="1" ht="12" customHeight="1">
      <c r="A36" s="158" t="s">
        <v>50</v>
      </c>
      <c r="B36" s="160" t="s">
        <v>175</v>
      </c>
      <c r="C36" s="77"/>
      <c r="D36" s="77"/>
      <c r="E36" s="258">
        <f>C36+D36</f>
        <v>0</v>
      </c>
      <c r="F36" s="262"/>
      <c r="G36" s="504"/>
    </row>
    <row r="37" spans="1:7" s="164" customFormat="1" ht="12" customHeight="1" thickBot="1">
      <c r="A37" s="214" t="s">
        <v>51</v>
      </c>
      <c r="B37" s="282" t="s">
        <v>176</v>
      </c>
      <c r="C37" s="217"/>
      <c r="D37" s="217"/>
      <c r="E37" s="290">
        <f>C37+D37</f>
        <v>0</v>
      </c>
      <c r="F37" s="273"/>
      <c r="G37" s="505"/>
    </row>
    <row r="38" spans="1:7" s="112" customFormat="1" ht="12" customHeight="1" thickBot="1">
      <c r="A38" s="50" t="s">
        <v>11</v>
      </c>
      <c r="B38" s="39" t="s">
        <v>261</v>
      </c>
      <c r="C38" s="208">
        <v>30000</v>
      </c>
      <c r="D38" s="208">
        <v>30000</v>
      </c>
      <c r="E38" s="250">
        <v>30000</v>
      </c>
      <c r="F38" s="271"/>
      <c r="G38" s="272"/>
    </row>
    <row r="39" spans="1:7" s="112" customFormat="1" ht="12" customHeight="1" thickBot="1">
      <c r="A39" s="50" t="s">
        <v>12</v>
      </c>
      <c r="B39" s="39" t="s">
        <v>292</v>
      </c>
      <c r="C39" s="208"/>
      <c r="D39" s="208"/>
      <c r="E39" s="250">
        <f>C39+D39</f>
        <v>0</v>
      </c>
      <c r="F39" s="271"/>
      <c r="G39" s="272"/>
    </row>
    <row r="40" spans="1:7" s="112" customFormat="1" ht="12" customHeight="1" thickBot="1">
      <c r="A40" s="49" t="s">
        <v>13</v>
      </c>
      <c r="B40" s="39" t="s">
        <v>293</v>
      </c>
      <c r="C40" s="76">
        <f>+C11+C23+C28+C29+C34+C38+C39</f>
        <v>759400</v>
      </c>
      <c r="D40" s="76">
        <f>+D11+D23+D28+D29+D34+D38+D39</f>
        <v>759400</v>
      </c>
      <c r="E40" s="250">
        <f>+E11+E23+E28+E29+E34+E38+E39</f>
        <v>759400</v>
      </c>
      <c r="F40" s="271"/>
      <c r="G40" s="272"/>
    </row>
    <row r="41" spans="1:7" s="112" customFormat="1" ht="12" customHeight="1" thickBot="1">
      <c r="A41" s="57" t="s">
        <v>14</v>
      </c>
      <c r="B41" s="39" t="s">
        <v>294</v>
      </c>
      <c r="C41" s="76">
        <f>+C42+C43+C44</f>
        <v>32445615</v>
      </c>
      <c r="D41" s="76">
        <f>+D42+D43+D44</f>
        <v>35115019</v>
      </c>
      <c r="E41" s="250">
        <f>+E42+E43+E44</f>
        <v>35115019</v>
      </c>
      <c r="F41" s="271"/>
      <c r="G41" s="272"/>
    </row>
    <row r="42" spans="1:7" s="112" customFormat="1" ht="12" customHeight="1">
      <c r="A42" s="158" t="s">
        <v>295</v>
      </c>
      <c r="B42" s="159" t="s">
        <v>124</v>
      </c>
      <c r="C42" s="200">
        <v>252937</v>
      </c>
      <c r="D42" s="200">
        <v>619743</v>
      </c>
      <c r="E42" s="256">
        <v>619743</v>
      </c>
      <c r="F42" s="270"/>
      <c r="G42" s="502"/>
    </row>
    <row r="43" spans="1:7" s="112" customFormat="1" ht="12" customHeight="1">
      <c r="A43" s="158" t="s">
        <v>296</v>
      </c>
      <c r="B43" s="160" t="s">
        <v>2</v>
      </c>
      <c r="C43" s="77"/>
      <c r="D43" s="77"/>
      <c r="E43" s="258">
        <f>C43+D43</f>
        <v>0</v>
      </c>
      <c r="F43" s="261"/>
      <c r="G43" s="503"/>
    </row>
    <row r="44" spans="1:7" s="164" customFormat="1" ht="12" customHeight="1" thickBot="1">
      <c r="A44" s="214" t="s">
        <v>297</v>
      </c>
      <c r="B44" s="282" t="s">
        <v>298</v>
      </c>
      <c r="C44" s="217">
        <v>32192678</v>
      </c>
      <c r="D44" s="217">
        <v>34495276</v>
      </c>
      <c r="E44" s="290">
        <v>34495276</v>
      </c>
      <c r="F44" s="273"/>
      <c r="G44" s="505"/>
    </row>
    <row r="45" spans="1:7" s="164" customFormat="1" ht="15" customHeight="1" thickBot="1">
      <c r="A45" s="57" t="s">
        <v>15</v>
      </c>
      <c r="B45" s="58" t="s">
        <v>299</v>
      </c>
      <c r="C45" s="209">
        <f>+C40+C41</f>
        <v>33205015</v>
      </c>
      <c r="D45" s="209">
        <f>+D40+D41</f>
        <v>35874419</v>
      </c>
      <c r="E45" s="264">
        <f>+E40+E41</f>
        <v>35874419</v>
      </c>
      <c r="F45" s="278"/>
      <c r="G45" s="279"/>
    </row>
    <row r="46" spans="1:3" s="164" customFormat="1" ht="15" customHeight="1">
      <c r="A46" s="59"/>
      <c r="B46" s="60"/>
      <c r="C46" s="109"/>
    </row>
    <row r="47" spans="1:3" ht="12.75">
      <c r="A47" s="61"/>
      <c r="B47" s="62"/>
      <c r="C47" s="110"/>
    </row>
    <row r="48" spans="1:7" s="163" customFormat="1" ht="16.5" customHeight="1" thickBot="1">
      <c r="A48" s="576" t="s">
        <v>38</v>
      </c>
      <c r="B48" s="577"/>
      <c r="C48" s="577"/>
      <c r="D48" s="577"/>
      <c r="E48" s="577"/>
      <c r="F48" s="577"/>
      <c r="G48" s="577"/>
    </row>
    <row r="49" spans="1:7" s="165" customFormat="1" ht="12" customHeight="1" thickBot="1">
      <c r="A49" s="50" t="s">
        <v>6</v>
      </c>
      <c r="B49" s="39" t="s">
        <v>300</v>
      </c>
      <c r="C49" s="76">
        <f>SUM(C50:C54)</f>
        <v>33103415</v>
      </c>
      <c r="D49" s="76">
        <f>SUM(D50:D54)</f>
        <v>35558642</v>
      </c>
      <c r="E49" s="250">
        <f>SUM(E50:E54)</f>
        <v>35558642</v>
      </c>
      <c r="F49" s="288"/>
      <c r="G49" s="289"/>
    </row>
    <row r="50" spans="1:7" ht="12" customHeight="1">
      <c r="A50" s="158" t="s">
        <v>56</v>
      </c>
      <c r="B50" s="6" t="s">
        <v>35</v>
      </c>
      <c r="C50" s="200">
        <v>22665831</v>
      </c>
      <c r="D50" s="200">
        <v>23070742</v>
      </c>
      <c r="E50" s="256">
        <v>23070742</v>
      </c>
      <c r="F50" s="287"/>
      <c r="G50" s="507"/>
    </row>
    <row r="51" spans="1:7" ht="12" customHeight="1">
      <c r="A51" s="157" t="s">
        <v>57</v>
      </c>
      <c r="B51" s="5" t="s">
        <v>98</v>
      </c>
      <c r="C51" s="32">
        <v>5230050</v>
      </c>
      <c r="D51" s="32">
        <v>5230050</v>
      </c>
      <c r="E51" s="263">
        <v>5230050</v>
      </c>
      <c r="F51" s="265"/>
      <c r="G51" s="508"/>
    </row>
    <row r="52" spans="1:7" ht="12" customHeight="1">
      <c r="A52" s="157" t="s">
        <v>58</v>
      </c>
      <c r="B52" s="5" t="s">
        <v>75</v>
      </c>
      <c r="C52" s="32">
        <v>4907534</v>
      </c>
      <c r="D52" s="32">
        <v>6925420</v>
      </c>
      <c r="E52" s="263">
        <v>6925420</v>
      </c>
      <c r="F52" s="265"/>
      <c r="G52" s="508"/>
    </row>
    <row r="53" spans="1:7" ht="12" customHeight="1">
      <c r="A53" s="157" t="s">
        <v>59</v>
      </c>
      <c r="B53" s="5" t="s">
        <v>99</v>
      </c>
      <c r="C53" s="32">
        <v>300000</v>
      </c>
      <c r="D53" s="32">
        <v>332430</v>
      </c>
      <c r="E53" s="263">
        <v>332430</v>
      </c>
      <c r="F53" s="265"/>
      <c r="G53" s="508"/>
    </row>
    <row r="54" spans="1:7" ht="12" customHeight="1" thickBot="1">
      <c r="A54" s="214" t="s">
        <v>76</v>
      </c>
      <c r="B54" s="9" t="s">
        <v>100</v>
      </c>
      <c r="C54" s="217"/>
      <c r="D54" s="217"/>
      <c r="E54" s="290">
        <f>C54+D54</f>
        <v>0</v>
      </c>
      <c r="F54" s="291"/>
      <c r="G54" s="509"/>
    </row>
    <row r="55" spans="1:7" ht="12" customHeight="1" thickBot="1">
      <c r="A55" s="50" t="s">
        <v>7</v>
      </c>
      <c r="B55" s="39" t="s">
        <v>301</v>
      </c>
      <c r="C55" s="76">
        <f>SUM(C56:C58)</f>
        <v>101600</v>
      </c>
      <c r="D55" s="76">
        <f>SUM(D56:D58)</f>
        <v>315777</v>
      </c>
      <c r="E55" s="250">
        <f>SUM(E56:E58)</f>
        <v>315777</v>
      </c>
      <c r="F55" s="293"/>
      <c r="G55" s="294"/>
    </row>
    <row r="56" spans="1:7" s="165" customFormat="1" ht="12" customHeight="1">
      <c r="A56" s="158" t="s">
        <v>62</v>
      </c>
      <c r="B56" s="6" t="s">
        <v>116</v>
      </c>
      <c r="C56" s="200">
        <v>101600</v>
      </c>
      <c r="D56" s="200">
        <v>274777</v>
      </c>
      <c r="E56" s="256">
        <v>274777</v>
      </c>
      <c r="F56" s="292"/>
      <c r="G56" s="510"/>
    </row>
    <row r="57" spans="1:7" ht="12" customHeight="1">
      <c r="A57" s="157" t="s">
        <v>63</v>
      </c>
      <c r="B57" s="5" t="s">
        <v>102</v>
      </c>
      <c r="C57" s="32">
        <v>0</v>
      </c>
      <c r="D57" s="32">
        <v>41000</v>
      </c>
      <c r="E57" s="263">
        <v>41000</v>
      </c>
      <c r="F57" s="265"/>
      <c r="G57" s="508"/>
    </row>
    <row r="58" spans="1:7" ht="12" customHeight="1">
      <c r="A58" s="157" t="s">
        <v>64</v>
      </c>
      <c r="B58" s="5" t="s">
        <v>39</v>
      </c>
      <c r="C58" s="32"/>
      <c r="D58" s="32"/>
      <c r="E58" s="263">
        <f>C58+D58</f>
        <v>0</v>
      </c>
      <c r="F58" s="265"/>
      <c r="G58" s="508"/>
    </row>
    <row r="59" spans="1:7" ht="12" customHeight="1" thickBot="1">
      <c r="A59" s="214" t="s">
        <v>65</v>
      </c>
      <c r="B59" s="9" t="s">
        <v>386</v>
      </c>
      <c r="C59" s="217"/>
      <c r="D59" s="217"/>
      <c r="E59" s="290">
        <f>C59+D59</f>
        <v>0</v>
      </c>
      <c r="F59" s="291"/>
      <c r="G59" s="509"/>
    </row>
    <row r="60" spans="1:7" ht="12" customHeight="1" thickBot="1">
      <c r="A60" s="50" t="s">
        <v>8</v>
      </c>
      <c r="B60" s="39" t="s">
        <v>3</v>
      </c>
      <c r="C60" s="208"/>
      <c r="D60" s="208"/>
      <c r="E60" s="250">
        <f>C60+D60</f>
        <v>0</v>
      </c>
      <c r="F60" s="293"/>
      <c r="G60" s="294"/>
    </row>
    <row r="61" spans="1:7" ht="15" customHeight="1" thickBot="1">
      <c r="A61" s="50" t="s">
        <v>9</v>
      </c>
      <c r="B61" s="63" t="s">
        <v>390</v>
      </c>
      <c r="C61" s="209">
        <f>+C49+C55+C60</f>
        <v>33205015</v>
      </c>
      <c r="D61" s="209">
        <f>+D49+D55+D60</f>
        <v>35874419</v>
      </c>
      <c r="E61" s="264">
        <f>+E49+E55+E60</f>
        <v>35874419</v>
      </c>
      <c r="F61" s="293"/>
      <c r="G61" s="294"/>
    </row>
    <row r="62" spans="3:5" ht="13.5" thickBot="1">
      <c r="C62" s="111"/>
      <c r="D62" s="111"/>
      <c r="E62" s="111"/>
    </row>
    <row r="63" spans="1:5" ht="15" customHeight="1" thickBot="1">
      <c r="A63" s="66" t="s">
        <v>382</v>
      </c>
      <c r="B63" s="67"/>
      <c r="C63" s="206">
        <v>7</v>
      </c>
      <c r="D63" s="206">
        <v>7</v>
      </c>
      <c r="E63" s="212">
        <v>7</v>
      </c>
    </row>
    <row r="64" spans="1:5" ht="14.25" customHeight="1" thickBot="1">
      <c r="A64" s="66" t="s">
        <v>112</v>
      </c>
      <c r="B64" s="67"/>
      <c r="C64" s="206">
        <v>0</v>
      </c>
      <c r="D64" s="206">
        <v>0</v>
      </c>
      <c r="E64" s="212">
        <f>C64+D64</f>
        <v>0</v>
      </c>
    </row>
  </sheetData>
  <sheetProtection formatCells="0"/>
  <mergeCells count="12">
    <mergeCell ref="D8:D9"/>
    <mergeCell ref="E8:G8"/>
    <mergeCell ref="B5:G5"/>
    <mergeCell ref="A3:G3"/>
    <mergeCell ref="B6:G6"/>
    <mergeCell ref="A10:G10"/>
    <mergeCell ref="A48:G48"/>
    <mergeCell ref="C1:G1"/>
    <mergeCell ref="B7:G7"/>
    <mergeCell ref="A8:A9"/>
    <mergeCell ref="B8:B9"/>
    <mergeCell ref="C8:C9"/>
  </mergeCells>
  <printOptions horizontalCentered="1"/>
  <pageMargins left="0.7874015748031497" right="0.7874015748031497" top="0.8661417322834646" bottom="0.8661417322834646" header="0.7874015748031497" footer="0.59055118110236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Flora</cp:lastModifiedBy>
  <cp:lastPrinted>2017-11-23T12:27:33Z</cp:lastPrinted>
  <dcterms:created xsi:type="dcterms:W3CDTF">1999-10-30T10:30:45Z</dcterms:created>
  <dcterms:modified xsi:type="dcterms:W3CDTF">2017-12-06T10:41:48Z</dcterms:modified>
  <cp:category/>
  <cp:version/>
  <cp:contentType/>
  <cp:contentStatus/>
</cp:coreProperties>
</file>