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3f6d0a732d22b7/Dokumentumok/Balatonendréd/2021/Rendeletek/Költségvetés/"/>
    </mc:Choice>
  </mc:AlternateContent>
  <xr:revisionPtr revIDLastSave="0" documentId="8_{8AA7B8E9-7B2F-4376-B60C-9D34B1200A52}" xr6:coauthVersionLast="46" xr6:coauthVersionMax="46" xr10:uidLastSave="{00000000-0000-0000-0000-000000000000}"/>
  <bookViews>
    <workbookView xWindow="-120" yWindow="-120" windowWidth="20730" windowHeight="11160" tabRatio="593" firstSheet="3" activeTab="3" xr2:uid="{00000000-000D-0000-FFFF-FFFF00000000}"/>
  </bookViews>
  <sheets>
    <sheet name="1.sz. Költségvetési szervek" sheetId="1" r:id="rId1"/>
    <sheet name="2.pénzmaradvány" sheetId="16" r:id="rId2"/>
    <sheet name="3.finanszírozási c. műveletek" sheetId="17" r:id="rId3"/>
    <sheet name="4.Össz. Bevételek" sheetId="32" r:id="rId4"/>
    <sheet name="4.1.ÖNK.Bevételek" sheetId="36" r:id="rId5"/>
    <sheet name="4.2.OVI Bevételek" sheetId="40" r:id="rId6"/>
    <sheet name="5.Össz.Kiadások" sheetId="33" r:id="rId7"/>
    <sheet name="5.1.ÖNK.Kiadások" sheetId="37" r:id="rId8"/>
    <sheet name="5.2.OVI Kiadások" sheetId="41" r:id="rId9"/>
    <sheet name="6.beruházások" sheetId="12" r:id="rId10"/>
    <sheet name="7. felújítások" sheetId="13" r:id="rId11"/>
    <sheet name="8.lak. tám." sheetId="19" r:id="rId12"/>
    <sheet name="9EU projekt" sheetId="10" r:id="rId13"/>
    <sheet name="10 Önk." sheetId="46" r:id="rId14"/>
    <sheet name="11 Óvoda" sheetId="45" r:id="rId15"/>
    <sheet name="12.sz. létszám" sheetId="30" r:id="rId16"/>
    <sheet name="13.közfogl." sheetId="18" r:id="rId17"/>
    <sheet name="14. adosságot keletkeztető" sheetId="24" r:id="rId18"/>
    <sheet name="15.stabilitás" sheetId="22" r:id="rId19"/>
    <sheet name="16. sz.ktv mérleg" sheetId="29" r:id="rId20"/>
    <sheet name="17.céltartalék" sheetId="9" r:id="rId21"/>
    <sheet name="18.többéves" sheetId="8" r:id="rId22"/>
    <sheet name="19.sz. előirányzat felhaszn. üt" sheetId="28" r:id="rId23"/>
    <sheet name="20.közvetett támogatások" sheetId="15" r:id="rId24"/>
  </sheets>
  <definedNames>
    <definedName name="_xlnm._FilterDatabase" localSheetId="3" hidden="1">'4.Össz. Bevételek'!$C$8:$C$8</definedName>
    <definedName name="adat" localSheetId="5">'4.2.OVI Bevételek'!#REF!</definedName>
    <definedName name="adat" localSheetId="8">'5.2.OVI Kiadások'!$A$8:$C$79</definedName>
    <definedName name="adat">'5.1.ÖNK.Kiadások'!$A$8:$C$194</definedName>
    <definedName name="_xlnm.Print_Titles" localSheetId="5">'4.2.OVI Bevételek'!$3:$7</definedName>
    <definedName name="_xlnm.Print_Titles" localSheetId="7">'5.1.ÖNK.Kiadások'!$3:$7</definedName>
    <definedName name="_xlnm.Print_Titles" localSheetId="8">'5.2.OVI Kiadások'!$5:$7</definedName>
  </definedNames>
  <calcPr calcId="181029"/>
  <fileRecoveryPr repairLoad="1"/>
</workbook>
</file>

<file path=xl/calcChain.xml><?xml version="1.0" encoding="utf-8"?>
<calcChain xmlns="http://schemas.openxmlformats.org/spreadsheetml/2006/main">
  <c r="D8" i="9" l="1"/>
  <c r="D12" i="9" s="1"/>
  <c r="C8" i="9"/>
  <c r="C12" i="9" s="1"/>
  <c r="D13" i="46" l="1"/>
  <c r="D17" i="46"/>
  <c r="E14" i="29"/>
  <c r="E15" i="29"/>
  <c r="D46" i="45" l="1"/>
  <c r="E46" i="46"/>
  <c r="E26" i="46"/>
  <c r="F26" i="46"/>
  <c r="D27" i="46"/>
  <c r="D8" i="46"/>
  <c r="D7" i="46"/>
  <c r="C126" i="37"/>
  <c r="C116" i="37"/>
  <c r="N22" i="28"/>
  <c r="N20" i="28"/>
  <c r="N18" i="28"/>
  <c r="N14" i="28"/>
  <c r="L10" i="28"/>
  <c r="L9" i="28"/>
  <c r="E21" i="29"/>
  <c r="E17" i="29"/>
  <c r="E16" i="29"/>
  <c r="E20" i="13"/>
  <c r="E17" i="12"/>
  <c r="E110" i="33"/>
  <c r="E101" i="33"/>
  <c r="E98" i="33"/>
  <c r="E84" i="33"/>
  <c r="E51" i="33"/>
  <c r="E50" i="33"/>
  <c r="E46" i="33"/>
  <c r="E43" i="33"/>
  <c r="E40" i="33"/>
  <c r="E37" i="33"/>
  <c r="E34" i="33"/>
  <c r="E32" i="33"/>
  <c r="D29" i="33"/>
  <c r="E31" i="33"/>
  <c r="E30" i="33"/>
  <c r="E26" i="33"/>
  <c r="E25" i="33"/>
  <c r="E24" i="33"/>
  <c r="F23" i="33"/>
  <c r="E21" i="33"/>
  <c r="E17" i="33"/>
  <c r="E14" i="33"/>
  <c r="E10" i="33"/>
  <c r="E9" i="33"/>
  <c r="E61" i="32"/>
  <c r="E60" i="32"/>
  <c r="E56" i="32"/>
  <c r="E29" i="32"/>
  <c r="E14" i="32"/>
  <c r="E10" i="32"/>
  <c r="G9" i="32"/>
  <c r="E9" i="32" s="1"/>
  <c r="E29" i="33" l="1"/>
  <c r="E27" i="33"/>
  <c r="E108" i="32"/>
  <c r="E74" i="32"/>
  <c r="E64" i="32" l="1"/>
  <c r="E48" i="32"/>
  <c r="E47" i="32"/>
  <c r="E44" i="32"/>
  <c r="F35" i="32"/>
  <c r="F38" i="32" s="1"/>
  <c r="D13" i="32"/>
  <c r="D17" i="32" s="1"/>
  <c r="C13" i="32"/>
  <c r="C17" i="32" s="1"/>
  <c r="D111" i="33"/>
  <c r="D113" i="33" l="1"/>
  <c r="E111" i="33"/>
  <c r="E17" i="32"/>
  <c r="E13" i="32"/>
  <c r="D60" i="36"/>
  <c r="D33" i="36"/>
  <c r="C12" i="36"/>
  <c r="C16" i="36" s="1"/>
  <c r="D12" i="36"/>
  <c r="D16" i="36" s="1"/>
  <c r="D92" i="37"/>
  <c r="C92" i="37"/>
  <c r="D8" i="29" l="1"/>
  <c r="D15" i="29"/>
  <c r="L22" i="28"/>
  <c r="E90" i="33"/>
  <c r="E91" i="33"/>
  <c r="E92" i="33"/>
  <c r="L20" i="28" l="1"/>
  <c r="E55" i="33" l="1"/>
  <c r="D49" i="33"/>
  <c r="E42" i="33"/>
  <c r="D39" i="33"/>
  <c r="D36" i="46" l="1"/>
  <c r="C36" i="45"/>
  <c r="C30" i="29"/>
  <c r="C14" i="29"/>
  <c r="D32" i="36"/>
  <c r="D24" i="32"/>
  <c r="F9" i="10"/>
  <c r="E207" i="33"/>
  <c r="D61" i="40"/>
  <c r="D60" i="40"/>
  <c r="E110" i="32"/>
  <c r="E24" i="32" l="1"/>
  <c r="C33" i="29"/>
  <c r="C35" i="29"/>
  <c r="C31" i="29"/>
  <c r="C21" i="29"/>
  <c r="C17" i="29"/>
  <c r="C16" i="29"/>
  <c r="C12" i="29"/>
  <c r="C13" i="29"/>
  <c r="C10" i="29"/>
  <c r="C9" i="29"/>
  <c r="E8" i="29"/>
  <c r="E23" i="29" s="1"/>
  <c r="E49" i="29" s="1"/>
  <c r="E34" i="29"/>
  <c r="E29" i="29"/>
  <c r="E42" i="29" s="1"/>
  <c r="D44" i="45"/>
  <c r="D36" i="45"/>
  <c r="C29" i="45"/>
  <c r="D29" i="45" s="1"/>
  <c r="D14" i="45"/>
  <c r="C14" i="45"/>
  <c r="D8" i="45"/>
  <c r="D43" i="46"/>
  <c r="C26" i="46"/>
  <c r="D29" i="46"/>
  <c r="D28" i="46"/>
  <c r="C19" i="46"/>
  <c r="D19" i="46" s="1"/>
  <c r="C15" i="46"/>
  <c r="D15" i="46" s="1"/>
  <c r="C14" i="46"/>
  <c r="D14" i="46" s="1"/>
  <c r="D12" i="46"/>
  <c r="D11" i="46"/>
  <c r="D10" i="46"/>
  <c r="D9" i="46"/>
  <c r="C6" i="46"/>
  <c r="D26" i="46" l="1"/>
  <c r="E50" i="29"/>
  <c r="D219" i="37"/>
  <c r="D62" i="40"/>
  <c r="D27" i="40"/>
  <c r="D30" i="40" s="1"/>
  <c r="D22" i="40"/>
  <c r="D71" i="40" l="1"/>
  <c r="D43" i="40"/>
  <c r="D44" i="40" s="1"/>
  <c r="D78" i="41"/>
  <c r="D73" i="41"/>
  <c r="D72" i="41"/>
  <c r="D64" i="41"/>
  <c r="D65" i="41" s="1"/>
  <c r="D58" i="41"/>
  <c r="D51" i="41"/>
  <c r="D50" i="41"/>
  <c r="D48" i="41"/>
  <c r="C48" i="41"/>
  <c r="D43" i="41"/>
  <c r="D38" i="41"/>
  <c r="D36" i="41"/>
  <c r="D37" i="41" s="1"/>
  <c r="D32" i="41"/>
  <c r="D31" i="41"/>
  <c r="D25" i="41"/>
  <c r="D195" i="36"/>
  <c r="D204" i="36" s="1"/>
  <c r="D213" i="36" s="1"/>
  <c r="D156" i="36"/>
  <c r="D152" i="36"/>
  <c r="D125" i="36"/>
  <c r="D122" i="36"/>
  <c r="D118" i="36"/>
  <c r="D111" i="36"/>
  <c r="D63" i="36"/>
  <c r="D227" i="37"/>
  <c r="D236" i="37" s="1"/>
  <c r="D130" i="37"/>
  <c r="D127" i="37"/>
  <c r="D125" i="37"/>
  <c r="D124" i="37"/>
  <c r="D121" i="37"/>
  <c r="D117" i="37"/>
  <c r="C93" i="37"/>
  <c r="C120" i="37" s="1"/>
  <c r="D89" i="37"/>
  <c r="D87" i="37"/>
  <c r="D126" i="37" l="1"/>
  <c r="D34" i="41"/>
  <c r="D80" i="40"/>
  <c r="D82" i="40" s="1"/>
  <c r="D27" i="41"/>
  <c r="D93" i="37"/>
  <c r="D120" i="37" s="1"/>
  <c r="D59" i="41"/>
  <c r="D45" i="41"/>
  <c r="D35" i="36"/>
  <c r="D21" i="41"/>
  <c r="D26" i="41" s="1"/>
  <c r="D131" i="37"/>
  <c r="D65" i="37"/>
  <c r="D57" i="37"/>
  <c r="C50" i="37"/>
  <c r="D42" i="37"/>
  <c r="D39" i="37"/>
  <c r="D41" i="37" s="1"/>
  <c r="D36" i="37"/>
  <c r="D35" i="37"/>
  <c r="E113" i="32"/>
  <c r="F85" i="32"/>
  <c r="D82" i="32"/>
  <c r="D81" i="32"/>
  <c r="F76" i="32"/>
  <c r="D53" i="32"/>
  <c r="D55" i="32" s="1"/>
  <c r="D54" i="32"/>
  <c r="D38" i="32"/>
  <c r="D27" i="32"/>
  <c r="D15" i="32"/>
  <c r="D16" i="32"/>
  <c r="C55" i="32"/>
  <c r="D214" i="33"/>
  <c r="D225" i="33" s="1"/>
  <c r="F107" i="33"/>
  <c r="E106" i="33"/>
  <c r="E85" i="33"/>
  <c r="F63" i="33"/>
  <c r="E53" i="33"/>
  <c r="F49" i="33"/>
  <c r="E47" i="33"/>
  <c r="E38" i="33"/>
  <c r="E39" i="33" s="1"/>
  <c r="D118" i="33"/>
  <c r="D85" i="33"/>
  <c r="D107" i="33" s="1"/>
  <c r="D63" i="33"/>
  <c r="D52" i="33"/>
  <c r="D36" i="33"/>
  <c r="D27" i="33"/>
  <c r="D23" i="33"/>
  <c r="D21" i="32" l="1"/>
  <c r="E21" i="32" s="1"/>
  <c r="D38" i="37"/>
  <c r="D60" i="41"/>
  <c r="D52" i="37"/>
  <c r="D26" i="37"/>
  <c r="D28" i="33"/>
  <c r="D22" i="37"/>
  <c r="D55" i="37"/>
  <c r="D66" i="37"/>
  <c r="D58" i="32"/>
  <c r="D64" i="33"/>
  <c r="D39" i="46"/>
  <c r="D47" i="46" s="1"/>
  <c r="E31" i="46"/>
  <c r="F39" i="46"/>
  <c r="F47" i="46" s="1"/>
  <c r="F6" i="46"/>
  <c r="F21" i="46" s="1"/>
  <c r="F46" i="46" s="1"/>
  <c r="D26" i="45"/>
  <c r="D39" i="45" s="1"/>
  <c r="D47" i="45" s="1"/>
  <c r="E26" i="45"/>
  <c r="E39" i="45" s="1"/>
  <c r="E47" i="45" s="1"/>
  <c r="D9" i="45"/>
  <c r="D7" i="45"/>
  <c r="E222" i="33"/>
  <c r="E213" i="33"/>
  <c r="E206" i="33"/>
  <c r="E204" i="33"/>
  <c r="E191" i="33"/>
  <c r="D6" i="46"/>
  <c r="D6" i="45" l="1"/>
  <c r="E6" i="45"/>
  <c r="E21" i="45" s="1"/>
  <c r="E46" i="45" s="1"/>
  <c r="E39" i="46"/>
  <c r="E47" i="46" s="1"/>
  <c r="D30" i="32"/>
  <c r="D181" i="33"/>
  <c r="D227" i="33" s="1"/>
  <c r="D79" i="41"/>
  <c r="D83" i="41" s="1"/>
  <c r="D67" i="37"/>
  <c r="D27" i="37"/>
  <c r="E214" i="33"/>
  <c r="E225" i="33" s="1"/>
  <c r="C31" i="46"/>
  <c r="C39" i="46" s="1"/>
  <c r="C47" i="46" s="1"/>
  <c r="B31" i="46"/>
  <c r="B26" i="46"/>
  <c r="B39" i="46" s="1"/>
  <c r="B47" i="46" s="1"/>
  <c r="C13" i="46"/>
  <c r="B13" i="46"/>
  <c r="D21" i="46" s="1"/>
  <c r="D46" i="46" s="1"/>
  <c r="B10" i="46"/>
  <c r="B6" i="46" s="1"/>
  <c r="C31" i="45"/>
  <c r="B31" i="45"/>
  <c r="C26" i="45"/>
  <c r="B26" i="45"/>
  <c r="B39" i="45" s="1"/>
  <c r="B47" i="45" s="1"/>
  <c r="C13" i="45"/>
  <c r="B13" i="45"/>
  <c r="D13" i="45" s="1"/>
  <c r="D21" i="45" s="1"/>
  <c r="C6" i="45"/>
  <c r="C21" i="45" s="1"/>
  <c r="B6" i="45"/>
  <c r="B21" i="45" s="1"/>
  <c r="B46" i="45" s="1"/>
  <c r="E117" i="33"/>
  <c r="E114" i="33"/>
  <c r="E108" i="33"/>
  <c r="E99" i="33"/>
  <c r="E79" i="33"/>
  <c r="E78" i="33"/>
  <c r="E76" i="33"/>
  <c r="E52" i="33"/>
  <c r="F39" i="33"/>
  <c r="F36" i="33"/>
  <c r="F29" i="33"/>
  <c r="F28" i="33"/>
  <c r="E82" i="32"/>
  <c r="E81" i="32"/>
  <c r="E85" i="32" s="1"/>
  <c r="E54" i="32"/>
  <c r="E53" i="32"/>
  <c r="E55" i="32" s="1"/>
  <c r="E58" i="32" s="1"/>
  <c r="F92" i="32"/>
  <c r="F130" i="32" s="1"/>
  <c r="E27" i="32"/>
  <c r="G30" i="32"/>
  <c r="G92" i="32" s="1"/>
  <c r="G130" i="32" s="1"/>
  <c r="C39" i="45" l="1"/>
  <c r="C47" i="45" s="1"/>
  <c r="G107" i="33"/>
  <c r="G181" i="33" s="1"/>
  <c r="G227" i="33" s="1"/>
  <c r="E89" i="33"/>
  <c r="C46" i="45"/>
  <c r="C21" i="46"/>
  <c r="C46" i="46" s="1"/>
  <c r="E30" i="32"/>
  <c r="F64" i="33"/>
  <c r="F181" i="33" s="1"/>
  <c r="F227" i="33" s="1"/>
  <c r="B21" i="46"/>
  <c r="B46" i="46" s="1"/>
  <c r="B8" i="29" l="1"/>
  <c r="C106" i="33" l="1"/>
  <c r="B14" i="13"/>
  <c r="C10" i="13"/>
  <c r="D10" i="13" s="1"/>
  <c r="C101" i="33"/>
  <c r="C47" i="33" l="1"/>
  <c r="E22" i="28" l="1"/>
  <c r="B15" i="29" l="1"/>
  <c r="C29" i="37"/>
  <c r="B23" i="29" l="1"/>
  <c r="C30" i="33"/>
  <c r="C21" i="33"/>
  <c r="C9" i="33"/>
  <c r="C28" i="37"/>
  <c r="C26" i="37"/>
  <c r="C22" i="37"/>
  <c r="C27" i="37" s="1"/>
  <c r="E23" i="33" l="1"/>
  <c r="C210" i="36"/>
  <c r="C78" i="41"/>
  <c r="C73" i="41"/>
  <c r="C64" i="41"/>
  <c r="C59" i="41"/>
  <c r="C45" i="41"/>
  <c r="C37" i="41"/>
  <c r="C34" i="41"/>
  <c r="C27" i="41"/>
  <c r="C25" i="41"/>
  <c r="C21" i="41"/>
  <c r="C62" i="40"/>
  <c r="C71" i="40" s="1"/>
  <c r="C80" i="40" s="1"/>
  <c r="C235" i="37"/>
  <c r="C227" i="37"/>
  <c r="C66" i="37"/>
  <c r="C52" i="37"/>
  <c r="C203" i="36"/>
  <c r="C195" i="36"/>
  <c r="C185" i="36"/>
  <c r="C214" i="33"/>
  <c r="C100" i="32"/>
  <c r="C108" i="32"/>
  <c r="D110" i="32" s="1"/>
  <c r="C236" i="37" l="1"/>
  <c r="D119" i="32"/>
  <c r="D128" i="32" s="1"/>
  <c r="C26" i="41"/>
  <c r="C204" i="36"/>
  <c r="C213" i="36" s="1"/>
  <c r="C225" i="33"/>
  <c r="C110" i="32"/>
  <c r="E119" i="32" s="1"/>
  <c r="E128" i="32" s="1"/>
  <c r="C31" i="36"/>
  <c r="C119" i="32" l="1"/>
  <c r="C128" i="32" s="1"/>
  <c r="C89" i="33"/>
  <c r="B29" i="29" l="1"/>
  <c r="C29" i="29"/>
  <c r="D29" i="29"/>
  <c r="F29" i="29"/>
  <c r="B12" i="22"/>
  <c r="I13" i="30"/>
  <c r="F8" i="10"/>
  <c r="E10" i="10" l="1"/>
  <c r="F10" i="10"/>
  <c r="D15" i="12" l="1"/>
  <c r="D16" i="12"/>
  <c r="C30" i="40"/>
  <c r="C43" i="40" s="1"/>
  <c r="C44" i="40" s="1"/>
  <c r="C82" i="40" s="1"/>
  <c r="C131" i="37"/>
  <c r="C70" i="37"/>
  <c r="C55" i="37"/>
  <c r="C41" i="37"/>
  <c r="C38" i="37"/>
  <c r="C162" i="36"/>
  <c r="C117" i="36"/>
  <c r="C110" i="36"/>
  <c r="D110" i="36" s="1"/>
  <c r="D112" i="36" s="1"/>
  <c r="D115" i="36" s="1"/>
  <c r="C108" i="36"/>
  <c r="C60" i="36"/>
  <c r="C63" i="36" s="1"/>
  <c r="C35" i="36"/>
  <c r="C118" i="33"/>
  <c r="E118" i="33" s="1"/>
  <c r="C112" i="33"/>
  <c r="E112" i="33" s="1"/>
  <c r="C111" i="33"/>
  <c r="C98" i="33"/>
  <c r="E107" i="33" s="1"/>
  <c r="C85" i="33"/>
  <c r="C80" i="33"/>
  <c r="E80" i="33" s="1"/>
  <c r="C62" i="33"/>
  <c r="C55" i="33"/>
  <c r="C54" i="33"/>
  <c r="E54" i="33" s="1"/>
  <c r="C53" i="33"/>
  <c r="C52" i="33"/>
  <c r="C46" i="33"/>
  <c r="C43" i="33"/>
  <c r="C40" i="33"/>
  <c r="C38" i="33"/>
  <c r="C37" i="33"/>
  <c r="C34" i="33"/>
  <c r="C33" i="33"/>
  <c r="E33" i="33" s="1"/>
  <c r="E36" i="33" s="1"/>
  <c r="C32" i="33"/>
  <c r="C27" i="33"/>
  <c r="E28" i="33" s="1"/>
  <c r="C23" i="33"/>
  <c r="C83" i="32"/>
  <c r="C68" i="32"/>
  <c r="D68" i="32" s="1"/>
  <c r="C65" i="32"/>
  <c r="C60" i="32"/>
  <c r="C38" i="32"/>
  <c r="C30" i="32"/>
  <c r="C113" i="33" l="1"/>
  <c r="E113" i="33" s="1"/>
  <c r="C28" i="33"/>
  <c r="E49" i="33"/>
  <c r="E63" i="33"/>
  <c r="C139" i="36"/>
  <c r="D117" i="36"/>
  <c r="D139" i="36" s="1"/>
  <c r="C164" i="36"/>
  <c r="D164" i="36"/>
  <c r="C90" i="37"/>
  <c r="D70" i="37"/>
  <c r="D90" i="37" s="1"/>
  <c r="D194" i="37" s="1"/>
  <c r="D238" i="37" s="1"/>
  <c r="E65" i="32"/>
  <c r="D65" i="32"/>
  <c r="C85" i="32"/>
  <c r="D85" i="32"/>
  <c r="C39" i="33"/>
  <c r="C29" i="33"/>
  <c r="C69" i="32"/>
  <c r="C76" i="32" s="1"/>
  <c r="E68" i="32"/>
  <c r="C58" i="32"/>
  <c r="C36" i="33"/>
  <c r="C49" i="33"/>
  <c r="C112" i="36"/>
  <c r="C115" i="36" s="1"/>
  <c r="C67" i="37"/>
  <c r="C63" i="33"/>
  <c r="C107" i="33"/>
  <c r="C60" i="41"/>
  <c r="C79" i="41" s="1"/>
  <c r="C194" i="37" l="1"/>
  <c r="C238" i="37" s="1"/>
  <c r="E64" i="33"/>
  <c r="D177" i="36"/>
  <c r="D215" i="36" s="1"/>
  <c r="C177" i="36"/>
  <c r="C215" i="36" s="1"/>
  <c r="C92" i="32"/>
  <c r="C130" i="32" s="1"/>
  <c r="E69" i="32"/>
  <c r="D69" i="32"/>
  <c r="E76" i="32"/>
  <c r="E92" i="32" s="1"/>
  <c r="E130" i="32" s="1"/>
  <c r="C64" i="33"/>
  <c r="C181" i="33" s="1"/>
  <c r="C227" i="33" s="1"/>
  <c r="C83" i="41"/>
  <c r="C8" i="13"/>
  <c r="C7" i="13"/>
  <c r="C14" i="12"/>
  <c r="D8" i="12"/>
  <c r="B22" i="19"/>
  <c r="D76" i="32" l="1"/>
  <c r="D92" i="32" s="1"/>
  <c r="D130" i="32" s="1"/>
  <c r="E181" i="33"/>
  <c r="E227" i="33" s="1"/>
  <c r="D7" i="13"/>
  <c r="C14" i="13"/>
  <c r="D8" i="13"/>
  <c r="D14" i="13" l="1"/>
  <c r="D7" i="12"/>
  <c r="O11" i="28" l="1"/>
  <c r="I21" i="30" l="1"/>
  <c r="F8" i="29" l="1"/>
  <c r="C8" i="29"/>
  <c r="F34" i="29"/>
  <c r="D34" i="29"/>
  <c r="C34" i="29"/>
  <c r="B34" i="29"/>
  <c r="F15" i="29"/>
  <c r="C15" i="29"/>
  <c r="B17" i="19"/>
  <c r="E12" i="12"/>
  <c r="D14" i="12"/>
  <c r="F23" i="29" l="1"/>
  <c r="F49" i="29" s="1"/>
  <c r="C23" i="29"/>
  <c r="C49" i="29" s="1"/>
  <c r="C42" i="29"/>
  <c r="C50" i="29" s="1"/>
  <c r="F42" i="29"/>
  <c r="F50" i="29" s="1"/>
  <c r="D42" i="29"/>
  <c r="D50" i="29" s="1"/>
  <c r="D23" i="29"/>
  <c r="D49" i="29" s="1"/>
  <c r="B49" i="29"/>
  <c r="B42" i="29"/>
  <c r="B50" i="29" s="1"/>
  <c r="O14" i="28"/>
  <c r="O26" i="28"/>
  <c r="N29" i="28"/>
  <c r="M29" i="28"/>
  <c r="L29" i="28"/>
  <c r="K29" i="28"/>
  <c r="J29" i="28"/>
  <c r="I29" i="28"/>
  <c r="H29" i="28"/>
  <c r="G29" i="28"/>
  <c r="F29" i="28"/>
  <c r="E29" i="28"/>
  <c r="D29" i="28"/>
  <c r="C29" i="28"/>
  <c r="O28" i="28"/>
  <c r="O27" i="28"/>
  <c r="O22" i="28"/>
  <c r="O23" i="28"/>
  <c r="O24" i="28"/>
  <c r="O25" i="28"/>
  <c r="O20" i="28"/>
  <c r="O21" i="28"/>
  <c r="O19" i="28"/>
  <c r="O18" i="28"/>
  <c r="O29" i="28" l="1"/>
  <c r="E10" i="12" l="1"/>
  <c r="B12" i="19" l="1"/>
  <c r="B23" i="19" s="1"/>
  <c r="E14" i="13" l="1"/>
  <c r="O7" i="28" l="1"/>
  <c r="C20" i="13" l="1"/>
  <c r="B20" i="13"/>
  <c r="O9" i="28" l="1"/>
  <c r="O6" i="28"/>
  <c r="C10" i="12" l="1"/>
  <c r="B10" i="12"/>
  <c r="D10" i="12" l="1"/>
  <c r="D20" i="13"/>
  <c r="O10" i="28" l="1"/>
  <c r="O15" i="28" l="1"/>
  <c r="N16" i="28"/>
  <c r="M16" i="28"/>
  <c r="L16" i="28"/>
  <c r="K16" i="28"/>
  <c r="J16" i="28"/>
  <c r="I16" i="28"/>
  <c r="H16" i="28"/>
  <c r="G16" i="28"/>
  <c r="F16" i="28"/>
  <c r="E16" i="28"/>
  <c r="D16" i="28"/>
  <c r="C16" i="28"/>
  <c r="K21" i="30" l="1"/>
  <c r="J21" i="30"/>
  <c r="H21" i="30"/>
  <c r="G21" i="30"/>
  <c r="F21" i="30"/>
  <c r="E21" i="30"/>
  <c r="D21" i="30"/>
  <c r="C21" i="30"/>
  <c r="B21" i="30"/>
  <c r="K13" i="30"/>
  <c r="J13" i="30"/>
  <c r="H13" i="30"/>
  <c r="G13" i="30"/>
  <c r="F13" i="30"/>
  <c r="E13" i="30"/>
  <c r="D13" i="30"/>
  <c r="C13" i="30"/>
  <c r="B13" i="30"/>
  <c r="I30" i="28"/>
  <c r="C30" i="28"/>
  <c r="O12" i="28"/>
  <c r="O8" i="28"/>
  <c r="O16" i="28" l="1"/>
  <c r="N30" i="28"/>
  <c r="L30" i="28"/>
  <c r="J30" i="28"/>
  <c r="H30" i="28"/>
  <c r="F30" i="28"/>
  <c r="D30" i="28"/>
  <c r="M30" i="28"/>
  <c r="K30" i="28"/>
  <c r="G30" i="28"/>
  <c r="E30" i="28"/>
  <c r="B12" i="12" l="1"/>
  <c r="B17" i="12" s="1"/>
  <c r="D12" i="12"/>
  <c r="D17" i="12" s="1"/>
  <c r="C12" i="12" l="1"/>
  <c r="C17" i="12" s="1"/>
</calcChain>
</file>

<file path=xl/sharedStrings.xml><?xml version="1.0" encoding="utf-8"?>
<sst xmlns="http://schemas.openxmlformats.org/spreadsheetml/2006/main" count="1425" uniqueCount="803">
  <si>
    <t>felújítási cél megnevezése</t>
  </si>
  <si>
    <t>összeg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</si>
  <si>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</si>
  <si>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</si>
  <si>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</si>
  <si>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</si>
  <si>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</si>
  <si>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</si>
  <si>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</si>
  <si>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</si>
  <si>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</si>
  <si>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</si>
  <si>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</si>
  <si>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</si>
  <si>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</si>
  <si>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</si>
  <si>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</si>
  <si>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</si>
  <si>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</si>
  <si>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Az önkormányzat önállóan  működő és gazdálkodó költségvetési szervei</t>
  </si>
  <si>
    <t>Működési cél</t>
  </si>
  <si>
    <t>Felhalmozási cél</t>
  </si>
  <si>
    <t>Ellátottak pénzbeli juttatásai</t>
  </si>
  <si>
    <t>Felújítások</t>
  </si>
  <si>
    <t xml:space="preserve">A költségvetési hiány belső finanszírozására szolgáló előző évek pénzmaradványa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</si>
  <si>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</si>
  <si>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</si>
  <si>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</si>
  <si>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</si>
  <si>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</si>
  <si>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</si>
  <si>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</si>
  <si>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</si>
  <si>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</si>
  <si>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</si>
  <si>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</si>
  <si>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</si>
  <si>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</si>
  <si>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</si>
  <si>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</si>
  <si>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</si>
  <si>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</si>
  <si>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</si>
  <si>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</si>
  <si>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</si>
  <si>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</si>
  <si>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</si>
  <si>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Személyi juttatások</t>
  </si>
  <si>
    <t>Egyéb felhalmozási kiadások</t>
  </si>
  <si>
    <t xml:space="preserve">adásvételi szerződés  megkötése a visszavásárlási kötelezettség kikötésével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</si>
  <si>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</si>
  <si>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</si>
  <si>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</si>
  <si>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</si>
  <si>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</si>
  <si>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</si>
  <si>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</si>
  <si>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</si>
  <si>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</si>
  <si>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Létszám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</si>
  <si>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</si>
  <si>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</si>
  <si>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</si>
  <si>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Közhatalmi bevételek</t>
  </si>
  <si>
    <t>Felhalmozási bevételek</t>
  </si>
  <si>
    <t>működési hiány fedezetére fordítható maradvány</t>
  </si>
  <si>
    <t xml:space="preserve">    -ebből előző évi vállalkozási eredmény alapra</t>
  </si>
  <si>
    <t>felhalmozási hiány fedezetére fordítható maradvány</t>
  </si>
  <si>
    <t>Költségvetési hiány-többlet nem keletkezett.</t>
  </si>
  <si>
    <t>Községi Önkormányzat</t>
  </si>
  <si>
    <t>temetési segély</t>
  </si>
  <si>
    <t>köztemetés</t>
  </si>
  <si>
    <t>Balatonendrédi Kerekerdő óvoda</t>
  </si>
  <si>
    <t>Arany János tenetséggondozó</t>
  </si>
  <si>
    <t>beiskolázási támogatás</t>
  </si>
  <si>
    <t>időseknapi juttatás</t>
  </si>
  <si>
    <t>óvodások támogatása</t>
  </si>
  <si>
    <t>9.</t>
  </si>
  <si>
    <t>pénzmaradvány összesen:</t>
  </si>
  <si>
    <t>Eredeti ei.</t>
  </si>
  <si>
    <t xml:space="preserve">Lakosságnak nyújtott támogatások </t>
  </si>
  <si>
    <t>II. Felhalmozási bevételek</t>
  </si>
  <si>
    <t>Munkaadókat terhelő járulékok és szociális hozzájárulási adó</t>
  </si>
  <si>
    <t>Dologi  kiadások</t>
  </si>
  <si>
    <t>Beruházások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</si>
  <si>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</si>
  <si>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</si>
  <si>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</si>
  <si>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</si>
  <si>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</si>
  <si>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</si>
  <si>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</si>
  <si>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</si>
  <si>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</si>
  <si>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</si>
  <si>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</si>
  <si>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</si>
  <si>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1.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</si>
  <si>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</si>
  <si>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</si>
  <si>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</si>
  <si>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</si>
  <si>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</si>
  <si>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</si>
  <si>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</si>
  <si>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6.</t>
  </si>
  <si>
    <t>Működési bevételek</t>
  </si>
  <si>
    <t>7.</t>
  </si>
  <si>
    <t>8.</t>
  </si>
  <si>
    <t>Működési célú átvett pénzeszközök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</si>
  <si>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</si>
  <si>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</si>
  <si>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</si>
  <si>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</si>
  <si>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</si>
  <si>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</si>
  <si>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13.</t>
  </si>
  <si>
    <t>14.</t>
  </si>
  <si>
    <t>15.</t>
  </si>
  <si>
    <t>16.</t>
  </si>
  <si>
    <t>17.</t>
  </si>
  <si>
    <t xml:space="preserve"> Egyéb működési célú kiadások</t>
  </si>
  <si>
    <t>18.</t>
  </si>
  <si>
    <t>19.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</si>
  <si>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</si>
  <si>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</si>
  <si>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</si>
  <si>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</si>
  <si>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</si>
  <si>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</si>
  <si>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</si>
  <si>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Nettó </t>
  </si>
  <si>
    <t xml:space="preserve">ÁFA </t>
  </si>
  <si>
    <t>Bruttó</t>
  </si>
  <si>
    <t>Kisértékű tárgyi eszköz</t>
  </si>
  <si>
    <t>A) Költségvetési kiadások</t>
  </si>
  <si>
    <t>I. Működési kiadások</t>
  </si>
  <si>
    <t>1. Személyi juttatások</t>
  </si>
  <si>
    <t>2. Munkaadót terhelő járulékok</t>
  </si>
  <si>
    <t>3. Dologi és egyéb folyó kiadások</t>
  </si>
  <si>
    <t>4. Egyéb működési kiadások</t>
  </si>
  <si>
    <t>5. Ellátottak pénzbeli juttatásai</t>
  </si>
  <si>
    <t>II. Felhalmozási kiadások</t>
  </si>
  <si>
    <t>1. Beruházási kiadások ÁFA-val</t>
  </si>
  <si>
    <t>2. Felújítási kiadások ÁFA-val</t>
  </si>
  <si>
    <t>3. Egyéb felhalmozási kiadások</t>
  </si>
  <si>
    <t>III. Támogatási kölcsönök nyújtása, törlesztése</t>
  </si>
  <si>
    <t>IV. Pénzforgalom nélküli kiadások</t>
  </si>
  <si>
    <t>V. Függő, átfutó, kiegyenlítő kiadások</t>
  </si>
  <si>
    <t>Költségvetési kiadások összesen (I.-V.):</t>
  </si>
  <si>
    <t>B) Költségvetési bevételek</t>
  </si>
  <si>
    <t>I. Működési bevételek</t>
  </si>
  <si>
    <t>1.Működési célú támogatások államháztartáson belülről</t>
  </si>
  <si>
    <t>2.Közhatalmi bevételek</t>
  </si>
  <si>
    <t>3.Működési bevételek</t>
  </si>
  <si>
    <t>4.Működési célú átvett pénzeszközök</t>
  </si>
  <si>
    <t>1.Felhalmozási célú támogatások államháztartáson belülről</t>
  </si>
  <si>
    <t>2.Felhalmozási bevételek</t>
  </si>
  <si>
    <t>3.Felhalmozási célú átvett pénzeszközök</t>
  </si>
  <si>
    <t>III. Támogatási kölcsönök visszatérülése</t>
  </si>
  <si>
    <t>IV. Pénzforgalom nélküli bevételek</t>
  </si>
  <si>
    <t>V. Irányító szervtől kapott támogatás</t>
  </si>
  <si>
    <t>VI. Függő, átfutó, kiegyenlítő bevételek</t>
  </si>
  <si>
    <t>Költségvetési bevételek összesen (I.-VI.):</t>
  </si>
  <si>
    <t>A. Költségvetési kiadások és B. költségvetési bevételek egyenlege:</t>
  </si>
  <si>
    <t>C) Finanszírozási kiadások</t>
  </si>
  <si>
    <t>D) Finanszírozási bevételek</t>
  </si>
  <si>
    <t>Költségvetési+finanszírozási kiadások (A.+C.)</t>
  </si>
  <si>
    <t>Költségvetési+finanszírozási bevételek (B.+D.)</t>
  </si>
  <si>
    <t>Önkormányzat</t>
  </si>
  <si>
    <t>Közalkalmazottak</t>
  </si>
  <si>
    <t>Munka Törvénykönyve alapján fogl.</t>
  </si>
  <si>
    <t>Létszámelőirányzat összesen</t>
  </si>
  <si>
    <t>Választott 
tisztségviselő</t>
  </si>
  <si>
    <t>Teljes munkaidős</t>
  </si>
  <si>
    <t>Rész-munkaidős</t>
  </si>
  <si>
    <t>Polgármester</t>
  </si>
  <si>
    <t>Szeszfőzde</t>
  </si>
  <si>
    <t>Zöldterület kezelés</t>
  </si>
  <si>
    <t>Közösségi Ház</t>
  </si>
  <si>
    <t>Temető</t>
  </si>
  <si>
    <t xml:space="preserve"> összesen:</t>
  </si>
  <si>
    <t>Kerekerdő
Óvoda</t>
  </si>
  <si>
    <t>óvónő</t>
  </si>
  <si>
    <t>dajka</t>
  </si>
  <si>
    <t>Létszám mindösszesen:</t>
  </si>
  <si>
    <t>fő</t>
  </si>
  <si>
    <t>-ebből be nem töltött álláshelyek száma:</t>
  </si>
  <si>
    <t xml:space="preserve">        </t>
  </si>
  <si>
    <t>Pénzmaradvány</t>
  </si>
  <si>
    <t>Tartalék</t>
  </si>
  <si>
    <t>közgyógy ellátás helyi megállapítású</t>
  </si>
  <si>
    <t>Állami megelőlegezés visszafizetése</t>
  </si>
  <si>
    <t>24.</t>
  </si>
  <si>
    <t>25.</t>
  </si>
  <si>
    <t>Képzés</t>
  </si>
  <si>
    <t>óvoda pénzmaradványa</t>
  </si>
  <si>
    <t>562920    Egyéb vendéglátás (vállalkozási tevékenység)</t>
  </si>
  <si>
    <t>Áfa</t>
  </si>
  <si>
    <t>lakásfenntartási támogatás</t>
  </si>
  <si>
    <t>Mindösszesen</t>
  </si>
  <si>
    <t>rendezési terv</t>
  </si>
  <si>
    <t>Beruházások összesen:</t>
  </si>
  <si>
    <t>Felújítások összesen:</t>
  </si>
  <si>
    <t>egyéb települési tám. (átmeneti, rendkívüli)</t>
  </si>
  <si>
    <t>Települési támogatás</t>
  </si>
  <si>
    <t>Nem rászorultsági alapon nyújtott támogatás
önkormányzati rendelet szerint</t>
  </si>
  <si>
    <t xml:space="preserve"> </t>
  </si>
  <si>
    <t>konyha</t>
  </si>
  <si>
    <t>GYVK erzsébet utalvány</t>
  </si>
  <si>
    <t>100001  Italgyártás            (vállalkozási tevékenység)</t>
  </si>
  <si>
    <t>6. Tartalék</t>
  </si>
  <si>
    <t>4. Felhalmozási tartalék</t>
  </si>
  <si>
    <t>személygépjármű vásárlás</t>
  </si>
  <si>
    <t>konyha elektromos hálózat korszerűsítése</t>
  </si>
  <si>
    <t>BFT kőkeresztek felújítása</t>
  </si>
  <si>
    <t>Magyar Falu Pr. óvoda korszerűsítés</t>
  </si>
  <si>
    <t xml:space="preserve">Balatonendréd Község Önkormányzata és a Balatonendrédi Kerekerdő Óvoda </t>
  </si>
  <si>
    <t>Összesített költségvetése</t>
  </si>
  <si>
    <t>Költségvetési bevételek</t>
  </si>
  <si>
    <t>Értéktípus: Forint</t>
  </si>
  <si>
    <t>Ssz.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</si>
  <si>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</si>
  <si>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</si>
  <si>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</si>
  <si>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</si>
  <si>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</si>
  <si>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</si>
  <si>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</si>
  <si>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</si>
  <si>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</si>
  <si>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(=11+...+20)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</si>
  <si>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</si>
  <si>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</si>
  <si>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</si>
  <si>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</si>
  <si>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</si>
  <si>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</si>
  <si>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</si>
  <si>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</si>
  <si>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</si>
  <si>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</si>
  <si>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Egyéb működési célú támogatások bevételei államháztartáson belülről (=33+...+42)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</si>
  <si>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</si>
  <si>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</si>
  <si>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</si>
  <si>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</si>
  <si>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</si>
  <si>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</si>
  <si>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</si>
  <si>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</si>
  <si>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</si>
  <si>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</si>
  <si>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(=47+...+56)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</si>
  <si>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</si>
  <si>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</si>
  <si>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</si>
  <si>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</si>
  <si>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</si>
  <si>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</si>
  <si>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</si>
  <si>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</si>
  <si>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</si>
  <si>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</si>
  <si>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(=58+...+67)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</si>
  <si>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</si>
  <si>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</si>
  <si>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</si>
  <si>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</si>
  <si>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</si>
  <si>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</si>
  <si>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</si>
  <si>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</si>
  <si>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</si>
  <si>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</si>
  <si>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(=69+...+78) (B25)</t>
  </si>
  <si>
    <t>ebből: központi költségvetési szervek (B25)</t>
  </si>
  <si>
    <t>ebből: elkülönített állami pénzalapok (B25)</t>
  </si>
  <si>
    <t>Felhalmozási célú támogatások államháztartáson belülről (=44+45+46+57+68) (B2)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</si>
  <si>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</si>
  <si>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</si>
  <si>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</si>
  <si>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</si>
  <si>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</si>
  <si>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hiteintézeti járadék (B312)</t>
  </si>
  <si>
    <t>ebből: energiaellátók jövedelemadója (B312)</t>
  </si>
  <si>
    <t>ebből: kisvállalati adó (B312)</t>
  </si>
  <si>
    <t>ebből: kisadózó vállalkozások tételes adója (B312)</t>
  </si>
  <si>
    <t>Szociális hozzájárulási adó és járulékok (=94+...+102) (B32)</t>
  </si>
  <si>
    <t>ebből: szociális hozzájárulási adó (B32)</t>
  </si>
  <si>
    <t>ebből: nyugdíjjárulék, egészségbiztosítási járulék, ide értve a megállapodás alapján fizetők járulékait is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</si>
  <si>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</si>
  <si>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</si>
  <si>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</si>
  <si>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</si>
  <si>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</si>
  <si>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</si>
  <si>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</si>
  <si>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</si>
  <si>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</si>
  <si>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</si>
  <si>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</si>
  <si>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(=109+...+114) (B34)</t>
  </si>
  <si>
    <t>ebből: építményadó (B34)</t>
  </si>
  <si>
    <t>ebből: magánszemélyek kommunális adója (B34)</t>
  </si>
  <si>
    <t>Értékesítési és forgalmi adók (=116+...+136)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</si>
  <si>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</si>
  <si>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</si>
  <si>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</si>
  <si>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</si>
  <si>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</si>
  <si>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</si>
  <si>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</si>
  <si>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Fogyasztási adók (=138+139+140)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</si>
  <si>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</si>
  <si>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</si>
  <si>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</si>
  <si>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(B353)</t>
  </si>
  <si>
    <t>Gépjárműadók (=143+...+146) (B354)</t>
  </si>
  <si>
    <t>ebből: belföldi gépjárművek adójának a helyi önkormányzatot megillető része (B354)</t>
  </si>
  <si>
    <t>Egyéb áruhasználati és szolgáltatási adók (=148+...+163) (B355)</t>
  </si>
  <si>
    <t>ebből: tartózkodás után fizetett idegenforgalmi adó (B355)</t>
  </si>
  <si>
    <t>Termékek és szolgáltatások adói (=115+137+141+142+147) (B35)</t>
  </si>
  <si>
    <t>Egyéb közhatalmi bevételek (&gt;=166+...+183) (B36)</t>
  </si>
  <si>
    <t>ebből: önkormányzat által beszedett talajterhelési díj (B36)</t>
  </si>
  <si>
    <t>Közhatalmi bevételek (=92+93+103+108+164+165) (B3)</t>
  </si>
  <si>
    <t>Készletértékesítés ellenértéke (B401)</t>
  </si>
  <si>
    <t>Szolgáltatások ellenértéke (&gt;=187+188)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</si>
  <si>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</si>
  <si>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</si>
  <si>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(&gt;=190) (B403)</t>
  </si>
  <si>
    <t>ebből: államháztartáson belül (B403)</t>
  </si>
  <si>
    <t>Tulajdonosi bevételek (&gt;=192+...+197)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</si>
  <si>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</si>
  <si>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</si>
  <si>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</si>
  <si>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</si>
  <si>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</si>
  <si>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</si>
  <si>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</si>
  <si>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</si>
  <si>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</si>
  <si>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(&gt;=202+203) (B4081)</t>
  </si>
  <si>
    <t>ebből: államháztartáson belül (B408)</t>
  </si>
  <si>
    <t>ebből: befektetési jegyek kamatbevételei (B408)</t>
  </si>
  <si>
    <t>Egyéb kapott (járó) kamatok és kamatjellegű bevételek (&gt;=205+206) (B4082)</t>
  </si>
  <si>
    <t>ebből: államháztartáson belül (B4082)</t>
  </si>
  <si>
    <t>ebből: fedezeti ügyletek kamatbevételei (B4082)</t>
  </si>
  <si>
    <t>Kamatbevételek és más nyereségjellegű bevételek (=201+204) (B408)</t>
  </si>
  <si>
    <t>Részesedésekből származó pénzügyi műveletek bevételei (B4091)</t>
  </si>
  <si>
    <t>Más egyéb pénzügyi műveletek bevételei (&gt;=210+...+214)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</si>
  <si>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</si>
  <si>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</si>
  <si>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</si>
  <si>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</si>
  <si>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</si>
  <si>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(=208+209) (B409)</t>
  </si>
  <si>
    <t>Biztosító által fizetett kártérítés (B410)</t>
  </si>
  <si>
    <t>Egyéb működési bevételek (&gt;=218+219)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</si>
  <si>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</si>
  <si>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költségek visszatérítései (B411)</t>
  </si>
  <si>
    <t>Működési bevételek (=185+186+189+191+198+...+200+207+215+216+217) (B4)</t>
  </si>
  <si>
    <t>Immateriális javak értékesítése (&gt;=222) (B51)</t>
  </si>
  <si>
    <t>ebből: kiotói egységek és kibocsátási egységek eladásából befolyt eladási ár (B51)</t>
  </si>
  <si>
    <t>Ingatlanok értékesítése (&gt;=224) (B52)</t>
  </si>
  <si>
    <t>ebből: termőföld-eladás bevételei (B52)</t>
  </si>
  <si>
    <t>Egyéb tárgyi eszközök értékesítése (B53)</t>
  </si>
  <si>
    <t>Részesedések értékesítése (&gt;=227) (B54)</t>
  </si>
  <si>
    <t>ebből: privatizációból származó bevétel (B54)</t>
  </si>
  <si>
    <t>Részesedések megszűnéséhez kapcsolódó bevételek (B55)</t>
  </si>
  <si>
    <t>Felhalmozási bevételek (=221+223+225+226+228)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</si>
  <si>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</si>
  <si>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</si>
  <si>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</si>
  <si>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(=234+...+242)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</si>
  <si>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</si>
  <si>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</si>
  <si>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</si>
  <si>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</si>
  <si>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</si>
  <si>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</si>
  <si>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</si>
  <si>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</si>
  <si>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</si>
  <si>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(=244+...+254) (B65)</t>
  </si>
  <si>
    <t>ebből: háztartások (B65)</t>
  </si>
  <si>
    <t>Működési célú átvett pénzeszközök (=230+...+233+243)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</si>
  <si>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</si>
  <si>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</si>
  <si>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</si>
  <si>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(=260+...+268) (B74)</t>
  </si>
  <si>
    <t>Egyéb felhalmozási célú átvett pénzeszközök (=270+...+280) (B75)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</si>
  <si>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</si>
  <si>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</si>
  <si>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</si>
  <si>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</si>
  <si>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</si>
  <si>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</si>
  <si>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</si>
  <si>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</si>
  <si>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(B75)</t>
  </si>
  <si>
    <t>ebből: kormányok és nemzetközi szervezetek (B75)</t>
  </si>
  <si>
    <t>ebből: egyéb külföldiek (B75)</t>
  </si>
  <si>
    <t>Felhalmozási célú átvett pénzeszközök (=256+...+259+269) (B7)</t>
  </si>
  <si>
    <t>Költségvetési bevételek (=43+79+184+220+229+255+281) (B1-B7)</t>
  </si>
  <si>
    <t>Költségvetési kiadások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</si>
  <si>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</si>
  <si>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</si>
  <si>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</si>
  <si>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</si>
  <si>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</si>
  <si>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</si>
  <si>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</si>
  <si>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</si>
  <si>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</si>
  <si>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</si>
  <si>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</si>
  <si>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</si>
  <si>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</si>
  <si>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</si>
  <si>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(=01+...+13)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</si>
  <si>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</si>
  <si>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</si>
  <si>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</si>
  <si>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</si>
  <si>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összesen (=15+19) (K1)</t>
  </si>
  <si>
    <t>Munkaadókat terhelő járulékok és szociális hozzájárulási adó (=22+...+27) (K2)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</si>
  <si>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</si>
  <si>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</si>
  <si>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</si>
  <si>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</si>
  <si>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</si>
  <si>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</si>
  <si>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</si>
  <si>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</si>
  <si>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</si>
  <si>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</si>
  <si>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</si>
  <si>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</si>
  <si>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</si>
  <si>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</si>
  <si>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</si>
  <si>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</si>
  <si>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</si>
  <si>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</si>
  <si>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</si>
  <si>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</si>
  <si>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</si>
  <si>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</si>
  <si>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</si>
  <si>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</si>
  <si>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</si>
  <si>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</si>
  <si>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</si>
  <si>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</si>
  <si>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(K352)</t>
  </si>
  <si>
    <t>Kamatkiadások (&gt;=52+53) (K353)</t>
  </si>
  <si>
    <t>ebből: államháztartáson belül (K353)</t>
  </si>
  <si>
    <t>ebből: fedezeti ügyletek kamatkiadásai (K353)</t>
  </si>
  <si>
    <t>Egyéb pénzügyi műveletek kiadásai (&gt;=55+...+57)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</si>
  <si>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</si>
  <si>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</si>
  <si>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</si>
  <si>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</si>
  <si>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(=49+50+51+54+58) (K35)</t>
  </si>
  <si>
    <t>Dologi kiadások (=31+34+45+48+59) (K3)</t>
  </si>
  <si>
    <t>Társadalombiztosítási ellátások (K41)</t>
  </si>
  <si>
    <t>Családi támogatások (=63+...+72) (K42)</t>
  </si>
  <si>
    <t>Pénzbeli kárpótlások, kártérítések (K43)</t>
  </si>
  <si>
    <t>Betegséggel kapcsolatos (nem társadalombiztosítási) ellátások (=75+...+83) (K44)</t>
  </si>
  <si>
    <t>Foglalkoztatással, munkanélküliséggel kapcsolatos ellátások (=85+...+92) (K45)</t>
  </si>
  <si>
    <t>Lakhatással kapcsolatos ellátások (=94+95) (K46)</t>
  </si>
  <si>
    <t>ebből: hozzájárulás a lakossági energiaköltségekhez (K46)</t>
  </si>
  <si>
    <t>ebből: lakbértámogatás (K46)</t>
  </si>
  <si>
    <t>Intézményi ellátottak pénzbeli juttatásai (&gt;=97+98) (K47)</t>
  </si>
  <si>
    <t>ebből: állami gondozottak pénzbeli juttatásai (K47)</t>
  </si>
  <si>
    <t>ebből: oktatásban résztvevők pénzbeli juttatásai (K47)</t>
  </si>
  <si>
    <t>Egyéb nem intézményi ellátások (&gt;=100+...+118)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</si>
  <si>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</si>
  <si>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</si>
  <si>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</si>
  <si>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</si>
  <si>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</si>
  <si>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</si>
  <si>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</si>
  <si>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</si>
  <si>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</si>
  <si>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</si>
  <si>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</si>
  <si>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</si>
  <si>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</si>
  <si>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</si>
  <si>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</si>
  <si>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</si>
  <si>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</si>
  <si>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</si>
  <si>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</si>
  <si>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(=61+62+73+74+84+93+96+99) (K4)</t>
  </si>
  <si>
    <t>Nemzetközi kötelezettségek (&gt;=121)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</si>
  <si>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</si>
  <si>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</si>
  <si>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</si>
  <si>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(=122+123+124)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</si>
  <si>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</si>
  <si>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(=128+...+137) (K504)</t>
  </si>
  <si>
    <t>Működési célú visszatérítendő támogatások, kölcsönök törlesztése államháztartáson belülre (=139+...+148) (K505)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</si>
  <si>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</si>
  <si>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</si>
  <si>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</si>
  <si>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</si>
  <si>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</si>
  <si>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</si>
  <si>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</si>
  <si>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</si>
  <si>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</si>
  <si>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</si>
  <si>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(&gt;=161) (K507)</t>
  </si>
  <si>
    <t>Működési célú visszatérítendő támogatások, kölcsönök nyújtása államháztartáson kívülre (=163+...+173)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</si>
  <si>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</si>
  <si>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</si>
  <si>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</si>
  <si>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</si>
  <si>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</si>
  <si>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</si>
  <si>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</si>
  <si>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</si>
  <si>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</si>
  <si>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</si>
  <si>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(=178+...+187)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</si>
  <si>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</si>
  <si>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</si>
  <si>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</si>
  <si>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</si>
  <si>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</si>
  <si>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</si>
  <si>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</si>
  <si>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Tartalékok (K513)</t>
  </si>
  <si>
    <t>Egyéb működési célú kiadások (=120+125+126+127+138+149+160+162+174+175+176+177+188) (K5)</t>
  </si>
  <si>
    <t>Immateriális javak beszerzése, létesítése (K61)</t>
  </si>
  <si>
    <t>Ingatlanok beszerzése, létesítése (&gt;=192)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</si>
  <si>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</si>
  <si>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</si>
  <si>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</si>
  <si>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</si>
  <si>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</si>
  <si>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(=190+191+193+...+197) (K6)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</si>
  <si>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</si>
  <si>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</si>
  <si>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</si>
  <si>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</si>
  <si>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Felújítások (=199+...+202)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</si>
  <si>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</si>
  <si>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(=206+...+215) (K82)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</si>
  <si>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</si>
  <si>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</si>
  <si>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</si>
  <si>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</si>
  <si>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</si>
  <si>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</si>
  <si>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</si>
  <si>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</si>
  <si>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</si>
  <si>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</si>
  <si>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(=217+...+226) (K83)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</si>
  <si>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</si>
  <si>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</si>
  <si>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</si>
  <si>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</si>
  <si>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</si>
  <si>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</si>
  <si>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</si>
  <si>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</si>
  <si>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</si>
  <si>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</si>
  <si>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(=228+...+237) (K84)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</si>
  <si>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</si>
  <si>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</si>
  <si>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</si>
  <si>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</si>
  <si>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</si>
  <si>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</si>
  <si>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</si>
  <si>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</si>
  <si>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</si>
  <si>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</si>
  <si>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(&gt;=239)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</si>
  <si>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</si>
  <si>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(=241+...+251)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</si>
  <si>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</si>
  <si>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</si>
  <si>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</si>
  <si>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</si>
  <si>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</si>
  <si>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</si>
  <si>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ebből:önkormányzati többségi tulajdonú nem pénzügyi vállalkozások (K86)</t>
  </si>
  <si>
    <t>ebből: egyéb vállalkozások (K86)</t>
  </si>
  <si>
    <t>ebből: Európai Unió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</si>
  <si>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</si>
  <si>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</si>
  <si>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</si>
  <si>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</si>
  <si>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Egyéb felhalmozási célú támogatások államháztartáson kívülre (=255+...+264) (K89)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</si>
  <si>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</si>
  <si>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</si>
  <si>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</si>
  <si>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</si>
  <si>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</si>
  <si>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</si>
  <si>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</si>
  <si>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</si>
  <si>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</si>
  <si>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</si>
  <si>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Egyéb felhalmozási célú kiadások (=204+205+216+227+238+240+252+253+254) (K8)</t>
  </si>
  <si>
    <t>Költségvetési kiadások (=20+21+60+119+189+198+203+265) (K1-K8)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</si>
  <si>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</si>
  <si>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</si>
  <si>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</si>
  <si>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</si>
  <si>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</si>
  <si>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</si>
  <si>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</si>
  <si>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</si>
  <si>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</si>
  <si>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</si>
  <si>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</si>
  <si>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</si>
  <si>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</si>
  <si>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</si>
  <si>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</si>
  <si>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</si>
  <si>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</si>
  <si>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</si>
  <si>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</si>
  <si>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</si>
  <si>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</si>
  <si>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</si>
  <si>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(=04+11+14+...+19+22)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</si>
  <si>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</si>
  <si>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</si>
  <si>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</si>
  <si>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</si>
  <si>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</si>
  <si>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(=24+...+28) (B82)</t>
  </si>
  <si>
    <t>Adóssághoz nem kapcsolódó származékos ügyletek bevételei (B83)</t>
  </si>
  <si>
    <t>Váltóbevételek (B84)</t>
  </si>
  <si>
    <t>Finanszírozási bevételek (=23+29+30+31) (B8)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</si>
  <si>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</si>
  <si>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</si>
  <si>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</si>
  <si>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</si>
  <si>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</si>
  <si>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</si>
  <si>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</si>
  <si>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</si>
  <si>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</si>
  <si>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</si>
  <si>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</si>
  <si>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</si>
  <si>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</si>
  <si>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</si>
  <si>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</si>
  <si>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</si>
  <si>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</si>
  <si>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</si>
  <si>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</si>
  <si>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</si>
  <si>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</si>
  <si>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</si>
  <si>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</si>
  <si>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</si>
  <si>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</si>
  <si>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</si>
  <si>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</si>
  <si>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</si>
  <si>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(=06+19+...+25+28)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</si>
  <si>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</si>
  <si>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</si>
  <si>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</si>
  <si>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</si>
  <si>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</si>
  <si>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</si>
  <si>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</si>
  <si>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</si>
  <si>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</si>
  <si>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</si>
  <si>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</si>
  <si>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óvoda</t>
  </si>
  <si>
    <t>eszköz beszerzések (hallásvizsgáló SA-7 védőnő)</t>
  </si>
  <si>
    <t>Módosított  előirányzat</t>
  </si>
  <si>
    <t>Előirányzat
 összege</t>
  </si>
  <si>
    <t>Nettó</t>
  </si>
  <si>
    <t>EFOP pályázat   2018</t>
  </si>
  <si>
    <t>EFOP pályázat   2019</t>
  </si>
  <si>
    <t xml:space="preserve">Eredeti előirányzat  </t>
  </si>
  <si>
    <t>modosított előirányzat</t>
  </si>
  <si>
    <t>EFOP pályázat   2020</t>
  </si>
  <si>
    <t>Bevételek Összesen</t>
  </si>
  <si>
    <t>2020. évi terv</t>
  </si>
  <si>
    <t>2020. évi mód</t>
  </si>
  <si>
    <t>2020 évi terv</t>
  </si>
  <si>
    <t>2020. évi mód.</t>
  </si>
  <si>
    <t>Balatonendréd Község Önkormányzata Összesített költségvetése</t>
  </si>
  <si>
    <t xml:space="preserve">Balatonendréd Község Önkormányzata </t>
  </si>
  <si>
    <t>Kiadások összesen</t>
  </si>
  <si>
    <t>Önkormányzati Bevételek összesen:</t>
  </si>
  <si>
    <t xml:space="preserve">Költségvetési kiadások </t>
  </si>
  <si>
    <t>Önkormányzati Kiadások összesen:</t>
  </si>
  <si>
    <t xml:space="preserve">Finanszírozási kiadások </t>
  </si>
  <si>
    <t xml:space="preserve">Balatonendrédi Kerekerdő Óvoda </t>
  </si>
  <si>
    <t>Óvoda Bevételek összesen:</t>
  </si>
  <si>
    <t>Óvoda Kiadások összesen:</t>
  </si>
  <si>
    <t xml:space="preserve"> összege</t>
  </si>
  <si>
    <t xml:space="preserve">Létszámelőirányzat a 2020.évre                </t>
  </si>
  <si>
    <t xml:space="preserve">Előirányzat felhasználási ütemterv                                 </t>
  </si>
  <si>
    <t>Táncsics u. (hídig)</t>
  </si>
  <si>
    <t>DRV épület</t>
  </si>
  <si>
    <t>Sportöltözőhöz féltető</t>
  </si>
  <si>
    <t>Hivatal ép. külső festése (fa szerkezet)</t>
  </si>
  <si>
    <t>KÖTELEZŐ FELADAT</t>
  </si>
  <si>
    <t>ÖNKÉNT VÁLLALT FELADAT</t>
  </si>
  <si>
    <t>ÁLLAMI FELADAT</t>
  </si>
  <si>
    <t>Balatonendréd Község Önkormányzata költségvetése</t>
  </si>
  <si>
    <t>Balatonendrédi Kerekerdő Óvoda költségvetése</t>
  </si>
  <si>
    <t>Módosított előirányzat</t>
  </si>
  <si>
    <t>Eredeti előirányzat</t>
  </si>
  <si>
    <t>I.</t>
  </si>
  <si>
    <t>II.</t>
  </si>
  <si>
    <t>III.</t>
  </si>
  <si>
    <t>IV.</t>
  </si>
  <si>
    <t>2020. évi eredeti</t>
  </si>
  <si>
    <t>EFOP céltartalék</t>
  </si>
  <si>
    <t>MÓD.</t>
  </si>
  <si>
    <t>2020. évi módosítást követően</t>
  </si>
  <si>
    <t>4</t>
  </si>
  <si>
    <t>6</t>
  </si>
  <si>
    <t>9</t>
  </si>
  <si>
    <t>Elvonások és befizetések (=123+124+125) (K502)</t>
  </si>
  <si>
    <t>Egyéb működési célú kiadások (=121+126+128+139+150+161+163+175+176+177+178+189) (K5)</t>
  </si>
  <si>
    <t>Beruházások (=191+192+194+...+198) (K6)</t>
  </si>
  <si>
    <t>Egyéb működési célú támogatások államháztartáson belülre (=151+...+160) (K506)</t>
  </si>
  <si>
    <t>3</t>
  </si>
  <si>
    <t>Települési önkormányzatok egyes szociális és gyermekjóléti feladatainak támogatása (B1131)</t>
  </si>
  <si>
    <t>Települési önkormányzatok gyermekétkeztetési feladatainak támogatása (B1132)</t>
  </si>
  <si>
    <t>Települési önkormányzatok szociális, gyermekjóléti és gyermekétkeztetési feladatainak támogatása (=03+04) (B113)</t>
  </si>
  <si>
    <t>5</t>
  </si>
  <si>
    <t>Egyéb működési célú támogatások bevételei államháztartáson belülről (=35+...+44) (B16)</t>
  </si>
  <si>
    <t>Működési célú támogatások államháztartáson belülről (=09+...+12+23+34) (B1)</t>
  </si>
  <si>
    <t>Egyéb felhalmozási célú támogatások bevételei államháztartáson belülről (=71+...+80) (B25)</t>
  </si>
  <si>
    <t>Felhalmozási célú támogatások államháztartáson belülről (=46+47+48+59+70) (B2)</t>
  </si>
  <si>
    <t>81</t>
  </si>
  <si>
    <t>Vagyoni tipusú adók (=110+...+115) (B34)</t>
  </si>
  <si>
    <t>Termékek és szolgáltatások adói (=116+137+141+142+147) (B35)</t>
  </si>
  <si>
    <t>Működési célú visszatérítendő támogatások, kölcsönök igénybevétele államháztartáson belülről (=24+...+33) (B15)</t>
  </si>
  <si>
    <t>Felhalmozási célú visszatérítendő támogatások, kölcsönök igénybevétele államháztartáson belülről (=60+...+69) (B24)</t>
  </si>
  <si>
    <t>Felhalmozási célú visszatérítendő támogatások, kölcsönök visszatérülése államháztartáson belülről (=49+...+58) (B23)</t>
  </si>
  <si>
    <t>Magánszemélyek jövedelemadói (=82+83) (B311)</t>
  </si>
  <si>
    <t>Társaságok jövedelemadói (=85+...+93) (B312)</t>
  </si>
  <si>
    <t>Jövedelemadók (=81+84) (B31)</t>
  </si>
  <si>
    <t>Bérhez és foglalkoztatáshoz kapcsolódó adók (=104+...+108) (B33)</t>
  </si>
  <si>
    <t>7</t>
  </si>
  <si>
    <t>8</t>
  </si>
  <si>
    <t>Bérhez és foglalkoztatáshoz kapcsolódó adók (=105+...+108) (B33)</t>
  </si>
  <si>
    <t>Szociális hozzájárulási adó és járulékok (=95+...+103) (B32)</t>
  </si>
  <si>
    <t>Társaságok jövedelemadói (=85+...+92) (B312)</t>
  </si>
  <si>
    <t>Jövedelemadók (=82+84) (B31)</t>
  </si>
  <si>
    <t>adatok Ft-ban</t>
  </si>
  <si>
    <t>Cél megnevezése</t>
  </si>
  <si>
    <t>2021 Eredeti előirányzat</t>
  </si>
  <si>
    <t>2021 Módosított előirányzat</t>
  </si>
  <si>
    <t>Általános tartalék</t>
  </si>
  <si>
    <t xml:space="preserve">2. </t>
  </si>
  <si>
    <t>Céltartalék</t>
  </si>
  <si>
    <t>2.a</t>
  </si>
  <si>
    <t>Működési céltartalék (EFOP)</t>
  </si>
  <si>
    <t>2.b</t>
  </si>
  <si>
    <t>Felhalmozási céltartalék</t>
  </si>
  <si>
    <t xml:space="preserve">  - ebből egyéb fejlesztési céltartalék</t>
  </si>
  <si>
    <t>Tartalék összesen:</t>
  </si>
  <si>
    <t>Az önkormányzat általános és céltartalékának 2020. évi felosztása</t>
  </si>
  <si>
    <t>1. melléklet a  2/2021. (II.26.) önkormányzati rendelethez</t>
  </si>
  <si>
    <t>2. melléklet a 2/2021. (II.26.) önkormányzati rendelethez</t>
  </si>
  <si>
    <t>3. melléklet a 2/2021. (II.26.) önkormányzati rendelethez</t>
  </si>
  <si>
    <t>4. melléklet a 2/2021. (II.26.) önkormányzati rendelethez</t>
  </si>
  <si>
    <t>4/1. melléklet a 2/2021. (II.26.) önkormányzati rendelethez</t>
  </si>
  <si>
    <t>4/2. melléklet a 2/2021. (II.26.) önkormányzati rendelethez</t>
  </si>
  <si>
    <t>5. melléklet a 2/2021. (II.26.) önkormányzati rendelethez</t>
  </si>
  <si>
    <t>5/1. melléklet a 2/2021. (II.26.) önkormányzati rendelethez</t>
  </si>
  <si>
    <t>5/2. melléklet a 2/2021. (II.2.) önkormányzati rendelethez</t>
  </si>
  <si>
    <t>6. melléklet a 2/2021. (II.26.) önkormányzati rendelethez</t>
  </si>
  <si>
    <t>7. melléklet a 2/2021. (II.26.) önkormányzati rendelethez</t>
  </si>
  <si>
    <t>8. melléklet a 2/2021. (II.26.) önkormányzati rendelethez</t>
  </si>
  <si>
    <t>9. melléklet a 2/2021. (II.26.) önkormányzati rendelethez</t>
  </si>
  <si>
    <t>10. sz.melléklet a 2/2021. (II.26.) önkormányzati rendelethez</t>
  </si>
  <si>
    <t>11. sz.melléklet a 2/2021. (II.26.) önkormányzati rendelethez</t>
  </si>
  <si>
    <t>12. melléklet a 2/2021. (II.26.) önkormányzati rendelethez</t>
  </si>
  <si>
    <t>13. melléklet a 2/2021. (II.26.) önkormányzati rendelethez</t>
  </si>
  <si>
    <t>14. melléklet a 2/2021. (II.26.) önkormányzati rendelethez</t>
  </si>
  <si>
    <t>15. melléklet a 2/2021. (II.26.) önkormányzati rendelethez</t>
  </si>
  <si>
    <t>16. melléklet a 2/2021. (II.26.) önkormányzati rendelethez</t>
  </si>
  <si>
    <t>17. melléklet a 2/2021. (II.26.) önkormányzati rendelethez</t>
  </si>
  <si>
    <t>18. melléklet a 2/2021. (II.26.) önkormányzati rendelethez</t>
  </si>
  <si>
    <t>19. mellkéklet a 2/2021. (II.26.) önkormányzati rendelethez</t>
  </si>
  <si>
    <t>20. mellkéklet a 2/2021.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</si>
</sst>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"/>
    <numFmt numFmtId="165" formatCode="_-* #,##0_-;\-* #,##0_-;_-* &quot;-&quot;??_-;_-@_-"/>
    <numFmt numFmtId="166" formatCode="#,##0_ ;\-#,##0\ "/>
  </numFmts>
  <fonts count="9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2"/>
      <name val="Times New Roman CE"/>
      <family val="1"/>
      <charset val="238"/>
    </font>
    <font>
      <u/>
      <sz val="10"/>
      <color theme="10"/>
      <name val="Arial"/>
      <family val="2"/>
      <charset val="238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 CE"/>
      <family val="2"/>
    </font>
    <font>
      <b/>
      <sz val="8"/>
      <name val="Arial CE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Arial CE"/>
      <family val="2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color indexed="8"/>
      <name val="Arial CE"/>
      <family val="2"/>
    </font>
    <font>
      <sz val="16"/>
      <name val="Arial CE"/>
      <family val="2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  <scheme val="minor"/>
    </font>
    <font>
      <sz val="9"/>
      <color indexed="8"/>
      <name val="Arial"/>
      <family val="2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</fills>
  <borders count="1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7">
    <xf numFmtId="0" fontId="0" fillId="0" borderId="0"/>
    <xf numFmtId="0" fontId="14" fillId="0" borderId="0"/>
    <xf numFmtId="0" fontId="15" fillId="0" borderId="0"/>
    <xf numFmtId="0" fontId="10" fillId="0" borderId="0" applyNumberFormat="0" applyFill="0" applyBorder="0" applyAlignment="0" applyProtection="0"/>
    <xf numFmtId="0" fontId="23" fillId="0" borderId="0"/>
    <xf numFmtId="0" fontId="26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11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16" borderId="77" applyNumberFormat="0" applyAlignment="0" applyProtection="0"/>
    <xf numFmtId="0" fontId="42" fillId="17" borderId="78" applyNumberFormat="0" applyAlignment="0" applyProtection="0"/>
    <xf numFmtId="0" fontId="43" fillId="0" borderId="0" applyNumberFormat="0" applyFill="0" applyBorder="0" applyAlignment="0" applyProtection="0"/>
    <xf numFmtId="0" fontId="44" fillId="6" borderId="0" applyNumberFormat="0" applyBorder="0" applyAlignment="0" applyProtection="0"/>
    <xf numFmtId="0" fontId="45" fillId="0" borderId="79" applyNumberFormat="0" applyFill="0" applyAlignment="0" applyProtection="0"/>
    <xf numFmtId="0" fontId="46" fillId="0" borderId="80" applyNumberFormat="0" applyFill="0" applyAlignment="0" applyProtection="0"/>
    <xf numFmtId="0" fontId="47" fillId="0" borderId="81" applyNumberFormat="0" applyFill="0" applyAlignment="0" applyProtection="0"/>
    <xf numFmtId="0" fontId="47" fillId="0" borderId="0" applyNumberFormat="0" applyFill="0" applyBorder="0" applyAlignment="0" applyProtection="0"/>
    <xf numFmtId="0" fontId="48" fillId="7" borderId="77" applyNumberFormat="0" applyAlignment="0" applyProtection="0"/>
    <xf numFmtId="0" fontId="49" fillId="0" borderId="82" applyNumberFormat="0" applyFill="0" applyAlignment="0" applyProtection="0"/>
    <xf numFmtId="0" fontId="50" fillId="7" borderId="0" applyNumberFormat="0" applyBorder="0" applyAlignment="0" applyProtection="0"/>
    <xf numFmtId="0" fontId="37" fillId="0" borderId="0"/>
    <xf numFmtId="0" fontId="15" fillId="4" borderId="83" applyNumberFormat="0" applyFont="0" applyAlignment="0" applyProtection="0"/>
    <xf numFmtId="0" fontId="51" fillId="16" borderId="84" applyNumberFormat="0" applyAlignment="0" applyProtection="0"/>
    <xf numFmtId="0" fontId="52" fillId="0" borderId="0" applyNumberFormat="0" applyFill="0" applyBorder="0" applyAlignment="0" applyProtection="0"/>
    <xf numFmtId="0" fontId="53" fillId="0" borderId="85" applyNumberFormat="0" applyFill="0" applyAlignment="0" applyProtection="0"/>
    <xf numFmtId="0" fontId="49" fillId="0" borderId="0" applyNumberFormat="0" applyFill="0" applyBorder="0" applyAlignment="0" applyProtection="0"/>
    <xf numFmtId="0" fontId="8" fillId="0" borderId="0"/>
    <xf numFmtId="0" fontId="58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0" fontId="7" fillId="0" borderId="0"/>
    <xf numFmtId="0" fontId="64" fillId="0" borderId="0"/>
    <xf numFmtId="43" fontId="7" fillId="0" borderId="0" applyFont="0" applyFill="0" applyBorder="0" applyAlignment="0" applyProtection="0"/>
    <xf numFmtId="0" fontId="64" fillId="0" borderId="0"/>
    <xf numFmtId="43" fontId="71" fillId="0" borderId="0" applyFill="0" applyBorder="0" applyAlignment="0" applyProtection="0"/>
    <xf numFmtId="0" fontId="6" fillId="0" borderId="0"/>
    <xf numFmtId="0" fontId="1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7" fillId="0" borderId="0"/>
    <xf numFmtId="0" fontId="37" fillId="0" borderId="0"/>
    <xf numFmtId="0" fontId="82" fillId="0" borderId="0"/>
  </cellStyleXfs>
  <cellXfs count="958">
    <xf numFmtId="0" fontId="0" fillId="0" borderId="0" xfId="0"/>
    <xf numFmtId="0" fontId="0" fillId="0" borderId="0" xfId="0" applyAlignment="1"/>
    <xf numFmtId="0" fontId="10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9" fillId="0" borderId="0" xfId="0" applyFont="1" applyAlignment="1"/>
    <xf numFmtId="0" fontId="0" fillId="0" borderId="2" xfId="0" applyBorder="1"/>
    <xf numFmtId="0" fontId="0" fillId="0" borderId="3" xfId="0" applyBorder="1"/>
    <xf numFmtId="0" fontId="9" fillId="0" borderId="4" xfId="0" applyFont="1" applyBorder="1"/>
    <xf numFmtId="0" fontId="0" fillId="0" borderId="6" xfId="0" applyFill="1" applyBorder="1"/>
    <xf numFmtId="0" fontId="0" fillId="0" borderId="10" xfId="0" applyBorder="1"/>
    <xf numFmtId="0" fontId="9" fillId="0" borderId="5" xfId="0" applyFont="1" applyBorder="1"/>
    <xf numFmtId="0" fontId="9" fillId="0" borderId="0" xfId="0" applyFont="1" applyBorder="1"/>
    <xf numFmtId="0" fontId="0" fillId="0" borderId="0" xfId="0" applyBorder="1"/>
    <xf numFmtId="0" fontId="10" fillId="0" borderId="13" xfId="0" applyFont="1" applyBorder="1"/>
    <xf numFmtId="0" fontId="0" fillId="0" borderId="9" xfId="0" applyBorder="1"/>
    <xf numFmtId="0" fontId="10" fillId="0" borderId="14" xfId="0" applyFont="1" applyBorder="1"/>
    <xf numFmtId="0" fontId="9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9" fillId="0" borderId="21" xfId="0" applyFont="1" applyBorder="1"/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9" xfId="0" applyBorder="1"/>
    <xf numFmtId="0" fontId="0" fillId="0" borderId="33" xfId="0" applyBorder="1"/>
    <xf numFmtId="0" fontId="0" fillId="0" borderId="34" xfId="0" applyBorder="1"/>
    <xf numFmtId="0" fontId="0" fillId="0" borderId="7" xfId="0" applyBorder="1"/>
    <xf numFmtId="0" fontId="0" fillId="0" borderId="35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6" xfId="0" applyBorder="1"/>
    <xf numFmtId="0" fontId="0" fillId="0" borderId="12" xfId="0" applyBorder="1"/>
    <xf numFmtId="0" fontId="9" fillId="0" borderId="28" xfId="0" applyFont="1" applyBorder="1"/>
    <xf numFmtId="0" fontId="9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21" xfId="0" applyBorder="1" applyAlignment="1">
      <alignment horizontal="right"/>
    </xf>
    <xf numFmtId="0" fontId="9" fillId="0" borderId="13" xfId="0" applyFont="1" applyBorder="1"/>
    <xf numFmtId="0" fontId="9" fillId="0" borderId="46" xfId="0" applyFont="1" applyBorder="1"/>
    <xf numFmtId="0" fontId="9" fillId="0" borderId="44" xfId="0" applyFont="1" applyBorder="1"/>
    <xf numFmtId="0" fontId="9" fillId="0" borderId="29" xfId="0" applyFont="1" applyBorder="1"/>
    <xf numFmtId="0" fontId="9" fillId="0" borderId="13" xfId="0" applyFont="1" applyBorder="1" applyAlignment="1">
      <alignment wrapText="1"/>
    </xf>
    <xf numFmtId="0" fontId="9" fillId="0" borderId="14" xfId="0" applyFont="1" applyBorder="1"/>
    <xf numFmtId="0" fontId="9" fillId="0" borderId="48" xfId="0" applyFont="1" applyBorder="1"/>
    <xf numFmtId="0" fontId="9" fillId="0" borderId="48" xfId="0" applyFont="1" applyBorder="1" applyAlignment="1">
      <alignment horizontal="right"/>
    </xf>
    <xf numFmtId="0" fontId="17" fillId="0" borderId="13" xfId="0" applyFont="1" applyBorder="1"/>
    <xf numFmtId="0" fontId="21" fillId="0" borderId="0" xfId="0" applyFont="1"/>
    <xf numFmtId="0" fontId="22" fillId="0" borderId="0" xfId="0" applyFont="1" applyAlignment="1"/>
    <xf numFmtId="0" fontId="10" fillId="0" borderId="43" xfId="0" applyFont="1" applyBorder="1"/>
    <xf numFmtId="0" fontId="0" fillId="0" borderId="43" xfId="0" applyBorder="1"/>
    <xf numFmtId="3" fontId="9" fillId="0" borderId="19" xfId="0" applyNumberFormat="1" applyFont="1" applyBorder="1"/>
    <xf numFmtId="3" fontId="9" fillId="0" borderId="20" xfId="0" applyNumberFormat="1" applyFont="1" applyBorder="1"/>
    <xf numFmtId="0" fontId="9" fillId="0" borderId="60" xfId="0" applyFont="1" applyBorder="1"/>
    <xf numFmtId="0" fontId="9" fillId="0" borderId="61" xfId="0" applyFont="1" applyBorder="1"/>
    <xf numFmtId="0" fontId="23" fillId="0" borderId="0" xfId="4" applyFill="1" applyProtection="1">
      <protection locked="0"/>
    </xf>
    <xf numFmtId="0" fontId="23" fillId="0" borderId="0" xfId="4" applyFill="1" applyProtection="1"/>
    <xf numFmtId="0" fontId="27" fillId="0" borderId="0" xfId="5" applyFont="1" applyFill="1" applyAlignment="1">
      <alignment horizontal="right"/>
    </xf>
    <xf numFmtId="0" fontId="28" fillId="0" borderId="63" xfId="4" applyFont="1" applyFill="1" applyBorder="1" applyAlignment="1" applyProtection="1">
      <alignment horizontal="center" vertical="center" wrapText="1"/>
    </xf>
    <xf numFmtId="0" fontId="28" fillId="0" borderId="64" xfId="4" applyFont="1" applyFill="1" applyBorder="1" applyAlignment="1" applyProtection="1">
      <alignment horizontal="center" vertical="center"/>
    </xf>
    <xf numFmtId="0" fontId="28" fillId="0" borderId="59" xfId="4" applyFont="1" applyFill="1" applyBorder="1" applyAlignment="1" applyProtection="1">
      <alignment horizontal="center" vertical="center"/>
    </xf>
    <xf numFmtId="0" fontId="24" fillId="0" borderId="4" xfId="4" applyFont="1" applyFill="1" applyBorder="1" applyAlignment="1" applyProtection="1">
      <alignment horizontal="left" vertical="center" indent="1"/>
    </xf>
    <xf numFmtId="0" fontId="23" fillId="0" borderId="0" xfId="4" applyFill="1" applyAlignment="1" applyProtection="1">
      <alignment vertical="center"/>
    </xf>
    <xf numFmtId="0" fontId="24" fillId="0" borderId="49" xfId="4" applyFont="1" applyFill="1" applyBorder="1" applyAlignment="1" applyProtection="1">
      <alignment horizontal="left" vertical="center" indent="1"/>
    </xf>
    <xf numFmtId="0" fontId="24" fillId="0" borderId="50" xfId="4" applyFont="1" applyFill="1" applyBorder="1" applyAlignment="1" applyProtection="1">
      <alignment horizontal="left" vertical="center" wrapText="1" indent="1"/>
    </xf>
    <xf numFmtId="164" fontId="24" fillId="0" borderId="50" xfId="4" applyNumberFormat="1" applyFont="1" applyFill="1" applyBorder="1" applyAlignment="1" applyProtection="1">
      <alignment vertical="center"/>
      <protection locked="0"/>
    </xf>
    <xf numFmtId="0" fontId="24" fillId="0" borderId="31" xfId="4" applyFont="1" applyFill="1" applyBorder="1" applyAlignment="1" applyProtection="1">
      <alignment horizontal="left" vertical="center" indent="1"/>
    </xf>
    <xf numFmtId="0" fontId="24" fillId="0" borderId="6" xfId="4" applyFont="1" applyFill="1" applyBorder="1" applyAlignment="1" applyProtection="1">
      <alignment horizontal="left" vertical="center" wrapText="1" indent="1"/>
    </xf>
    <xf numFmtId="164" fontId="24" fillId="0" borderId="6" xfId="4" applyNumberFormat="1" applyFont="1" applyFill="1" applyBorder="1" applyAlignment="1" applyProtection="1">
      <alignment vertical="center"/>
      <protection locked="0"/>
    </xf>
    <xf numFmtId="0" fontId="23" fillId="0" borderId="0" xfId="4" applyFill="1" applyAlignment="1" applyProtection="1">
      <alignment vertical="center"/>
      <protection locked="0"/>
    </xf>
    <xf numFmtId="0" fontId="24" fillId="0" borderId="9" xfId="4" applyFont="1" applyFill="1" applyBorder="1" applyAlignment="1" applyProtection="1">
      <alignment horizontal="left" vertical="center" wrapText="1" indent="1"/>
    </xf>
    <xf numFmtId="164" fontId="24" fillId="0" borderId="9" xfId="4" applyNumberFormat="1" applyFont="1" applyFill="1" applyBorder="1" applyAlignment="1" applyProtection="1">
      <alignment vertical="center"/>
      <protection locked="0"/>
    </xf>
    <xf numFmtId="0" fontId="24" fillId="0" borderId="6" xfId="4" applyFont="1" applyFill="1" applyBorder="1" applyAlignment="1" applyProtection="1">
      <alignment horizontal="left" vertical="center" indent="1"/>
    </xf>
    <xf numFmtId="0" fontId="30" fillId="0" borderId="8" xfId="4" applyFont="1" applyFill="1" applyBorder="1" applyAlignment="1" applyProtection="1">
      <alignment horizontal="left" vertical="center" indent="1"/>
    </xf>
    <xf numFmtId="164" fontId="31" fillId="0" borderId="8" xfId="4" applyNumberFormat="1" applyFont="1" applyFill="1" applyBorder="1" applyAlignment="1" applyProtection="1">
      <alignment vertical="center"/>
    </xf>
    <xf numFmtId="0" fontId="24" fillId="0" borderId="30" xfId="4" applyFont="1" applyFill="1" applyBorder="1" applyAlignment="1" applyProtection="1">
      <alignment horizontal="left" vertical="center" indent="1"/>
    </xf>
    <xf numFmtId="0" fontId="24" fillId="0" borderId="9" xfId="4" applyFont="1" applyFill="1" applyBorder="1" applyAlignment="1" applyProtection="1">
      <alignment horizontal="left" vertical="center" indent="1"/>
    </xf>
    <xf numFmtId="0" fontId="31" fillId="0" borderId="4" xfId="4" applyFont="1" applyFill="1" applyBorder="1" applyAlignment="1" applyProtection="1">
      <alignment horizontal="left" vertical="center" indent="1"/>
    </xf>
    <xf numFmtId="0" fontId="30" fillId="0" borderId="8" xfId="4" applyFont="1" applyFill="1" applyBorder="1" applyAlignment="1" applyProtection="1">
      <alignment horizontal="left" indent="1"/>
    </xf>
    <xf numFmtId="164" fontId="31" fillId="0" borderId="8" xfId="4" applyNumberFormat="1" applyFont="1" applyFill="1" applyBorder="1" applyProtection="1"/>
    <xf numFmtId="164" fontId="31" fillId="0" borderId="5" xfId="4" applyNumberFormat="1" applyFont="1" applyFill="1" applyBorder="1" applyProtection="1"/>
    <xf numFmtId="0" fontId="32" fillId="0" borderId="0" xfId="4" applyFont="1" applyFill="1" applyProtection="1"/>
    <xf numFmtId="0" fontId="33" fillId="0" borderId="0" xfId="4" applyFont="1" applyFill="1" applyProtection="1">
      <protection locked="0"/>
    </xf>
    <xf numFmtId="0" fontId="15" fillId="0" borderId="0" xfId="2"/>
    <xf numFmtId="0" fontId="9" fillId="0" borderId="0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0" xfId="2" applyFont="1" applyFill="1" applyBorder="1"/>
    <xf numFmtId="0" fontId="9" fillId="0" borderId="0" xfId="8" applyFont="1" applyFill="1" applyBorder="1" applyAlignment="1">
      <alignment vertical="center"/>
    </xf>
    <xf numFmtId="0" fontId="13" fillId="0" borderId="73" xfId="8" applyFont="1" applyFill="1" applyBorder="1" applyAlignment="1">
      <alignment vertical="center"/>
    </xf>
    <xf numFmtId="3" fontId="10" fillId="0" borderId="0" xfId="8" applyNumberFormat="1" applyFont="1" applyFill="1" applyBorder="1" applyAlignment="1">
      <alignment vertical="center"/>
    </xf>
    <xf numFmtId="3" fontId="10" fillId="0" borderId="0" xfId="2" applyNumberFormat="1" applyFont="1" applyFill="1" applyBorder="1"/>
    <xf numFmtId="0" fontId="38" fillId="0" borderId="0" xfId="8" applyFont="1" applyFill="1" applyBorder="1" applyAlignment="1">
      <alignment vertical="center"/>
    </xf>
    <xf numFmtId="0" fontId="9" fillId="0" borderId="0" xfId="45" applyFont="1"/>
    <xf numFmtId="0" fontId="37" fillId="0" borderId="0" xfId="45"/>
    <xf numFmtId="0" fontId="9" fillId="0" borderId="87" xfId="45" applyFont="1" applyBorder="1" applyAlignment="1">
      <alignment horizontal="center"/>
    </xf>
    <xf numFmtId="0" fontId="18" fillId="0" borderId="88" xfId="45" applyFont="1" applyBorder="1" applyAlignment="1">
      <alignment horizontal="center" wrapText="1"/>
    </xf>
    <xf numFmtId="0" fontId="9" fillId="0" borderId="88" xfId="45" applyFont="1" applyBorder="1" applyAlignment="1">
      <alignment horizontal="center" wrapText="1"/>
    </xf>
    <xf numFmtId="0" fontId="9" fillId="0" borderId="86" xfId="45" applyFont="1" applyBorder="1" applyAlignment="1">
      <alignment horizontal="center"/>
    </xf>
    <xf numFmtId="0" fontId="9" fillId="0" borderId="88" xfId="45" applyFont="1" applyBorder="1" applyAlignment="1">
      <alignment horizontal="center" vertical="center" wrapText="1"/>
    </xf>
    <xf numFmtId="0" fontId="55" fillId="0" borderId="86" xfId="45" applyFont="1" applyBorder="1" applyAlignment="1">
      <alignment horizontal="center" vertical="center" wrapText="1"/>
    </xf>
    <xf numFmtId="0" fontId="55" fillId="0" borderId="89" xfId="45" applyFont="1" applyBorder="1" applyAlignment="1">
      <alignment horizontal="center" vertical="center"/>
    </xf>
    <xf numFmtId="0" fontId="9" fillId="0" borderId="90" xfId="45" applyFont="1" applyBorder="1" applyAlignment="1">
      <alignment horizontal="left"/>
    </xf>
    <xf numFmtId="0" fontId="9" fillId="0" borderId="91" xfId="45" applyFont="1" applyBorder="1" applyAlignment="1">
      <alignment horizontal="right"/>
    </xf>
    <xf numFmtId="0" fontId="9" fillId="0" borderId="91" xfId="45" applyFont="1" applyBorder="1" applyAlignment="1">
      <alignment horizontal="center" wrapText="1"/>
    </xf>
    <xf numFmtId="0" fontId="9" fillId="0" borderId="91" xfId="45" applyFont="1" applyBorder="1" applyAlignment="1">
      <alignment horizontal="center"/>
    </xf>
    <xf numFmtId="0" fontId="10" fillId="0" borderId="91" xfId="45" applyFont="1" applyBorder="1" applyAlignment="1">
      <alignment horizontal="right" wrapText="1"/>
    </xf>
    <xf numFmtId="0" fontId="10" fillId="0" borderId="91" xfId="45" applyFont="1" applyBorder="1" applyAlignment="1">
      <alignment horizontal="right"/>
    </xf>
    <xf numFmtId="0" fontId="10" fillId="0" borderId="91" xfId="45" applyFont="1" applyBorder="1" applyAlignment="1">
      <alignment horizontal="right" vertical="center" wrapText="1"/>
    </xf>
    <xf numFmtId="0" fontId="56" fillId="0" borderId="90" xfId="45" applyFont="1" applyBorder="1" applyAlignment="1">
      <alignment horizontal="right" vertical="center" wrapText="1"/>
    </xf>
    <xf numFmtId="0" fontId="56" fillId="0" borderId="92" xfId="45" applyFont="1" applyBorder="1" applyAlignment="1">
      <alignment horizontal="right" vertical="center"/>
    </xf>
    <xf numFmtId="0" fontId="37" fillId="0" borderId="86" xfId="45" applyFont="1" applyBorder="1" applyAlignment="1">
      <alignment vertical="center"/>
    </xf>
    <xf numFmtId="0" fontId="37" fillId="0" borderId="88" xfId="45" applyFont="1" applyBorder="1" applyAlignment="1">
      <alignment vertical="center"/>
    </xf>
    <xf numFmtId="0" fontId="37" fillId="0" borderId="88" xfId="45" applyBorder="1" applyAlignment="1">
      <alignment vertical="center"/>
    </xf>
    <xf numFmtId="0" fontId="37" fillId="0" borderId="93" xfId="45" applyBorder="1" applyAlignment="1">
      <alignment vertical="center"/>
    </xf>
    <xf numFmtId="0" fontId="37" fillId="0" borderId="89" xfId="45" applyBorder="1" applyAlignment="1">
      <alignment vertical="center"/>
    </xf>
    <xf numFmtId="0" fontId="37" fillId="0" borderId="94" xfId="45" applyFont="1" applyBorder="1" applyAlignment="1">
      <alignment vertical="center"/>
    </xf>
    <xf numFmtId="0" fontId="37" fillId="0" borderId="95" xfId="45" applyFont="1" applyBorder="1" applyAlignment="1">
      <alignment vertical="center"/>
    </xf>
    <xf numFmtId="0" fontId="37" fillId="0" borderId="95" xfId="45" applyBorder="1" applyAlignment="1">
      <alignment vertical="center"/>
    </xf>
    <xf numFmtId="0" fontId="37" fillId="0" borderId="96" xfId="45" applyBorder="1" applyAlignment="1">
      <alignment vertical="center"/>
    </xf>
    <xf numFmtId="0" fontId="37" fillId="0" borderId="90" xfId="45" applyFont="1" applyBorder="1" applyAlignment="1">
      <alignment vertical="center"/>
    </xf>
    <xf numFmtId="0" fontId="37" fillId="0" borderId="97" xfId="45" applyBorder="1" applyAlignment="1">
      <alignment vertical="center"/>
    </xf>
    <xf numFmtId="0" fontId="10" fillId="0" borderId="98" xfId="45" applyFont="1" applyBorder="1" applyAlignment="1">
      <alignment vertical="center"/>
    </xf>
    <xf numFmtId="0" fontId="10" fillId="0" borderId="99" xfId="45" applyFont="1" applyBorder="1" applyAlignment="1">
      <alignment vertical="center"/>
    </xf>
    <xf numFmtId="0" fontId="9" fillId="0" borderId="86" xfId="45" applyFont="1" applyBorder="1" applyAlignment="1">
      <alignment vertical="center"/>
    </xf>
    <xf numFmtId="0" fontId="9" fillId="0" borderId="88" xfId="45" applyFont="1" applyBorder="1" applyAlignment="1">
      <alignment vertical="center"/>
    </xf>
    <xf numFmtId="0" fontId="9" fillId="0" borderId="0" xfId="45" applyFont="1" applyBorder="1" applyAlignment="1">
      <alignment vertical="center"/>
    </xf>
    <xf numFmtId="0" fontId="9" fillId="0" borderId="0" xfId="45" applyFont="1" applyFill="1" applyBorder="1" applyAlignment="1">
      <alignment vertical="center"/>
    </xf>
    <xf numFmtId="0" fontId="10" fillId="0" borderId="90" xfId="45" applyFont="1" applyBorder="1" applyAlignment="1">
      <alignment horizontal="left"/>
    </xf>
    <xf numFmtId="0" fontId="9" fillId="0" borderId="0" xfId="45" applyFont="1" applyAlignment="1">
      <alignment horizontal="center"/>
    </xf>
    <xf numFmtId="0" fontId="37" fillId="0" borderId="0" xfId="45" applyAlignment="1">
      <alignment horizontal="right"/>
    </xf>
    <xf numFmtId="0" fontId="10" fillId="0" borderId="0" xfId="45" applyFont="1"/>
    <xf numFmtId="0" fontId="9" fillId="0" borderId="0" xfId="45" applyFont="1" applyAlignment="1">
      <alignment horizontal="right"/>
    </xf>
    <xf numFmtId="0" fontId="24" fillId="0" borderId="50" xfId="4" applyFont="1" applyFill="1" applyBorder="1" applyAlignment="1" applyProtection="1">
      <alignment horizontal="left" vertical="center" indent="1"/>
    </xf>
    <xf numFmtId="0" fontId="8" fillId="0" borderId="44" xfId="0" applyFont="1" applyBorder="1"/>
    <xf numFmtId="0" fontId="8" fillId="0" borderId="45" xfId="0" applyFont="1" applyBorder="1"/>
    <xf numFmtId="0" fontId="15" fillId="0" borderId="50" xfId="2" applyBorder="1"/>
    <xf numFmtId="0" fontId="8" fillId="0" borderId="36" xfId="0" applyFont="1" applyBorder="1"/>
    <xf numFmtId="0" fontId="8" fillId="0" borderId="13" xfId="0" applyFont="1" applyBorder="1"/>
    <xf numFmtId="0" fontId="9" fillId="0" borderId="21" xfId="0" applyFont="1" applyFill="1" applyBorder="1"/>
    <xf numFmtId="164" fontId="25" fillId="0" borderId="51" xfId="4" applyNumberFormat="1" applyFont="1" applyFill="1" applyBorder="1" applyAlignment="1" applyProtection="1">
      <alignment vertical="center"/>
    </xf>
    <xf numFmtId="164" fontId="25" fillId="0" borderId="2" xfId="4" applyNumberFormat="1" applyFont="1" applyFill="1" applyBorder="1" applyAlignment="1" applyProtection="1">
      <alignment vertical="center"/>
    </xf>
    <xf numFmtId="164" fontId="25" fillId="0" borderId="10" xfId="4" applyNumberFormat="1" applyFont="1" applyFill="1" applyBorder="1" applyAlignment="1" applyProtection="1">
      <alignment vertical="center"/>
    </xf>
    <xf numFmtId="164" fontId="25" fillId="0" borderId="6" xfId="4" applyNumberFormat="1" applyFont="1" applyFill="1" applyBorder="1" applyAlignment="1" applyProtection="1">
      <alignment vertical="center"/>
    </xf>
    <xf numFmtId="164" fontId="25" fillId="0" borderId="5" xfId="4" applyNumberFormat="1" applyFont="1" applyFill="1" applyBorder="1" applyAlignment="1" applyProtection="1">
      <alignment vertical="center"/>
    </xf>
    <xf numFmtId="3" fontId="9" fillId="0" borderId="21" xfId="0" applyNumberFormat="1" applyFont="1" applyBorder="1"/>
    <xf numFmtId="3" fontId="9" fillId="0" borderId="8" xfId="0" applyNumberFormat="1" applyFont="1" applyBorder="1"/>
    <xf numFmtId="3" fontId="0" fillId="0" borderId="6" xfId="0" applyNumberFormat="1" applyBorder="1"/>
    <xf numFmtId="0" fontId="58" fillId="0" borderId="0" xfId="52"/>
    <xf numFmtId="0" fontId="59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8" fillId="0" borderId="31" xfId="0" applyFont="1" applyBorder="1"/>
    <xf numFmtId="3" fontId="0" fillId="0" borderId="108" xfId="0" applyNumberFormat="1" applyBorder="1"/>
    <xf numFmtId="3" fontId="0" fillId="0" borderId="9" xfId="0" applyNumberFormat="1" applyBorder="1"/>
    <xf numFmtId="3" fontId="0" fillId="0" borderId="54" xfId="0" applyNumberFormat="1" applyBorder="1"/>
    <xf numFmtId="3" fontId="0" fillId="0" borderId="44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13" xfId="0" applyNumberFormat="1" applyBorder="1"/>
    <xf numFmtId="3" fontId="0" fillId="0" borderId="45" xfId="0" applyNumberFormat="1" applyBorder="1"/>
    <xf numFmtId="3" fontId="0" fillId="0" borderId="22" xfId="0" applyNumberFormat="1" applyBorder="1"/>
    <xf numFmtId="3" fontId="9" fillId="0" borderId="44" xfId="0" applyNumberFormat="1" applyFont="1" applyBorder="1"/>
    <xf numFmtId="3" fontId="0" fillId="0" borderId="14" xfId="0" applyNumberFormat="1" applyBorder="1"/>
    <xf numFmtId="3" fontId="0" fillId="0" borderId="43" xfId="0" applyNumberFormat="1" applyBorder="1"/>
    <xf numFmtId="3" fontId="9" fillId="0" borderId="14" xfId="0" applyNumberFormat="1" applyFont="1" applyBorder="1"/>
    <xf numFmtId="3" fontId="9" fillId="0" borderId="109" xfId="0" applyNumberFormat="1" applyFont="1" applyBorder="1"/>
    <xf numFmtId="0" fontId="9" fillId="0" borderId="14" xfId="0" applyFont="1" applyBorder="1" applyAlignment="1">
      <alignment wrapText="1"/>
    </xf>
    <xf numFmtId="3" fontId="25" fillId="0" borderId="0" xfId="4" applyNumberFormat="1" applyFont="1" applyFill="1" applyAlignment="1" applyProtection="1">
      <alignment vertical="center"/>
    </xf>
    <xf numFmtId="3" fontId="9" fillId="0" borderId="22" xfId="0" applyNumberFormat="1" applyFont="1" applyBorder="1"/>
    <xf numFmtId="3" fontId="9" fillId="0" borderId="57" xfId="0" applyNumberFormat="1" applyFont="1" applyBorder="1"/>
    <xf numFmtId="3" fontId="0" fillId="0" borderId="53" xfId="0" applyNumberFormat="1" applyBorder="1"/>
    <xf numFmtId="3" fontId="0" fillId="0" borderId="39" xfId="0" applyNumberFormat="1" applyBorder="1"/>
    <xf numFmtId="0" fontId="8" fillId="0" borderId="4" xfId="0" applyFont="1" applyBorder="1"/>
    <xf numFmtId="0" fontId="8" fillId="0" borderId="43" xfId="0" applyFont="1" applyBorder="1"/>
    <xf numFmtId="3" fontId="0" fillId="0" borderId="0" xfId="0" applyNumberFormat="1" applyFill="1" applyBorder="1"/>
    <xf numFmtId="3" fontId="0" fillId="0" borderId="19" xfId="0" applyNumberFormat="1" applyBorder="1"/>
    <xf numFmtId="0" fontId="8" fillId="0" borderId="38" xfId="0" applyFont="1" applyBorder="1"/>
    <xf numFmtId="0" fontId="37" fillId="0" borderId="99" xfId="45" applyBorder="1" applyAlignment="1">
      <alignment vertical="center"/>
    </xf>
    <xf numFmtId="0" fontId="37" fillId="0" borderId="6" xfId="45" applyFont="1" applyBorder="1" applyAlignment="1">
      <alignment vertical="center"/>
    </xf>
    <xf numFmtId="0" fontId="37" fillId="0" borderId="9" xfId="45" applyFont="1" applyBorder="1" applyAlignment="1">
      <alignment vertical="center"/>
    </xf>
    <xf numFmtId="0" fontId="37" fillId="0" borderId="21" xfId="45" applyFont="1" applyBorder="1" applyAlignment="1">
      <alignment vertical="center"/>
    </xf>
    <xf numFmtId="0" fontId="9" fillId="0" borderId="89" xfId="45" applyFont="1" applyBorder="1" applyAlignment="1">
      <alignment vertical="center"/>
    </xf>
    <xf numFmtId="0" fontId="37" fillId="0" borderId="39" xfId="45" applyBorder="1" applyAlignment="1">
      <alignment vertical="center"/>
    </xf>
    <xf numFmtId="0" fontId="9" fillId="0" borderId="21" xfId="45" applyFont="1" applyBorder="1" applyAlignment="1">
      <alignment vertical="center"/>
    </xf>
    <xf numFmtId="49" fontId="66" fillId="0" borderId="8" xfId="55" applyNumberFormat="1" applyFont="1" applyBorder="1" applyAlignment="1">
      <alignment horizontal="center" vertical="center" wrapText="1"/>
    </xf>
    <xf numFmtId="0" fontId="67" fillId="0" borderId="31" xfId="55" applyFont="1" applyBorder="1" applyAlignment="1">
      <alignment vertical="center" wrapText="1"/>
    </xf>
    <xf numFmtId="0" fontId="66" fillId="0" borderId="31" xfId="55" applyFont="1" applyBorder="1" applyAlignment="1">
      <alignment vertical="center" wrapText="1"/>
    </xf>
    <xf numFmtId="0" fontId="70" fillId="0" borderId="0" xfId="57" applyFont="1" applyAlignment="1">
      <alignment horizontal="left" vertical="center"/>
    </xf>
    <xf numFmtId="0" fontId="64" fillId="0" borderId="0" xfId="57"/>
    <xf numFmtId="0" fontId="73" fillId="0" borderId="0" xfId="57" applyFont="1" applyAlignment="1">
      <alignment horizontal="left" vertical="center"/>
    </xf>
    <xf numFmtId="0" fontId="74" fillId="0" borderId="0" xfId="57" applyFont="1" applyAlignment="1">
      <alignment horizontal="left" vertical="center"/>
    </xf>
    <xf numFmtId="49" fontId="64" fillId="0" borderId="0" xfId="57" applyNumberFormat="1"/>
    <xf numFmtId="0" fontId="72" fillId="0" borderId="0" xfId="57" applyFont="1"/>
    <xf numFmtId="165" fontId="64" fillId="0" borderId="0" xfId="57" applyNumberFormat="1"/>
    <xf numFmtId="0" fontId="64" fillId="0" borderId="0" xfId="57" applyAlignment="1">
      <alignment horizontal="center"/>
    </xf>
    <xf numFmtId="0" fontId="73" fillId="0" borderId="0" xfId="57" applyFont="1" applyBorder="1" applyAlignment="1">
      <alignment horizontal="left" vertical="center"/>
    </xf>
    <xf numFmtId="0" fontId="70" fillId="0" borderId="0" xfId="57" applyFont="1" applyBorder="1" applyAlignment="1">
      <alignment horizontal="left" vertical="center"/>
    </xf>
    <xf numFmtId="0" fontId="0" fillId="0" borderId="40" xfId="0" applyBorder="1"/>
    <xf numFmtId="0" fontId="8" fillId="0" borderId="30" xfId="0" applyFont="1" applyBorder="1"/>
    <xf numFmtId="0" fontId="9" fillId="0" borderId="0" xfId="0" applyFont="1" applyAlignment="1">
      <alignment horizontal="center"/>
    </xf>
    <xf numFmtId="0" fontId="77" fillId="0" borderId="6" xfId="0" applyFont="1" applyBorder="1"/>
    <xf numFmtId="3" fontId="77" fillId="0" borderId="6" xfId="0" applyNumberFormat="1" applyFont="1" applyFill="1" applyBorder="1"/>
    <xf numFmtId="0" fontId="77" fillId="0" borderId="6" xfId="0" applyFont="1" applyFill="1" applyBorder="1"/>
    <xf numFmtId="3" fontId="77" fillId="0" borderId="6" xfId="0" applyNumberFormat="1" applyFont="1" applyBorder="1"/>
    <xf numFmtId="0" fontId="76" fillId="0" borderId="6" xfId="0" applyFont="1" applyFill="1" applyBorder="1"/>
    <xf numFmtId="3" fontId="76" fillId="0" borderId="6" xfId="0" applyNumberFormat="1" applyFont="1" applyBorder="1"/>
    <xf numFmtId="3" fontId="76" fillId="0" borderId="6" xfId="0" applyNumberFormat="1" applyFont="1" applyFill="1" applyBorder="1"/>
    <xf numFmtId="0" fontId="8" fillId="0" borderId="2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left"/>
    </xf>
    <xf numFmtId="165" fontId="67" fillId="0" borderId="10" xfId="53" applyNumberFormat="1" applyFont="1" applyBorder="1"/>
    <xf numFmtId="165" fontId="67" fillId="0" borderId="2" xfId="53" applyNumberFormat="1" applyFont="1" applyBorder="1"/>
    <xf numFmtId="0" fontId="9" fillId="0" borderId="5" xfId="0" applyFont="1" applyBorder="1" applyAlignment="1">
      <alignment horizontal="center" vertical="center" wrapText="1"/>
    </xf>
    <xf numFmtId="0" fontId="76" fillId="0" borderId="6" xfId="0" applyFont="1" applyBorder="1"/>
    <xf numFmtId="0" fontId="77" fillId="0" borderId="6" xfId="0" applyFont="1" applyFill="1" applyBorder="1" applyAlignment="1">
      <alignment vertical="top" wrapText="1"/>
    </xf>
    <xf numFmtId="0" fontId="77" fillId="0" borderId="6" xfId="0" applyFont="1" applyFill="1" applyBorder="1" applyAlignment="1">
      <alignment horizontal="left" wrapText="1"/>
    </xf>
    <xf numFmtId="165" fontId="67" fillId="0" borderId="40" xfId="53" applyNumberFormat="1" applyFont="1" applyBorder="1"/>
    <xf numFmtId="0" fontId="15" fillId="0" borderId="0" xfId="2" applyAlignment="1">
      <alignment horizontal="center"/>
    </xf>
    <xf numFmtId="0" fontId="13" fillId="0" borderId="0" xfId="8" applyFont="1" applyFill="1" applyBorder="1" applyAlignment="1">
      <alignment vertical="center"/>
    </xf>
    <xf numFmtId="0" fontId="9" fillId="0" borderId="122" xfId="8" applyFont="1" applyFill="1" applyBorder="1" applyAlignment="1">
      <alignment horizontal="left" vertical="center" wrapText="1"/>
    </xf>
    <xf numFmtId="0" fontId="16" fillId="0" borderId="123" xfId="8" applyFont="1" applyFill="1" applyBorder="1" applyAlignment="1">
      <alignment vertical="center"/>
    </xf>
    <xf numFmtId="0" fontId="16" fillId="0" borderId="120" xfId="8" applyFont="1" applyFill="1" applyBorder="1" applyAlignment="1">
      <alignment vertical="center"/>
    </xf>
    <xf numFmtId="0" fontId="15" fillId="0" borderId="5" xfId="2" applyBorder="1"/>
    <xf numFmtId="0" fontId="10" fillId="0" borderId="0" xfId="0" applyFont="1" applyAlignment="1">
      <alignment horizontal="center"/>
    </xf>
    <xf numFmtId="0" fontId="15" fillId="0" borderId="112" xfId="2" applyBorder="1" applyAlignment="1">
      <alignment horizontal="center"/>
    </xf>
    <xf numFmtId="3" fontId="16" fillId="0" borderId="5" xfId="8" applyNumberFormat="1" applyFont="1" applyFill="1" applyBorder="1" applyAlignment="1">
      <alignment vertical="center"/>
    </xf>
    <xf numFmtId="3" fontId="10" fillId="0" borderId="10" xfId="8" applyNumberFormat="1" applyFont="1" applyFill="1" applyBorder="1" applyAlignment="1">
      <alignment vertical="center"/>
    </xf>
    <xf numFmtId="3" fontId="9" fillId="0" borderId="5" xfId="8" applyNumberFormat="1" applyFont="1" applyFill="1" applyBorder="1" applyAlignment="1">
      <alignment vertical="center"/>
    </xf>
    <xf numFmtId="3" fontId="10" fillId="0" borderId="2" xfId="8" applyNumberFormat="1" applyFont="1" applyFill="1" applyBorder="1" applyAlignment="1">
      <alignment vertical="center"/>
    </xf>
    <xf numFmtId="3" fontId="10" fillId="0" borderId="40" xfId="8" applyNumberFormat="1" applyFont="1" applyFill="1" applyBorder="1" applyAlignment="1">
      <alignment vertical="center"/>
    </xf>
    <xf numFmtId="3" fontId="9" fillId="0" borderId="110" xfId="8" applyNumberFormat="1" applyFont="1" applyFill="1" applyBorder="1" applyAlignment="1">
      <alignment vertical="center"/>
    </xf>
    <xf numFmtId="3" fontId="13" fillId="0" borderId="121" xfId="8" applyNumberFormat="1" applyFont="1" applyFill="1" applyBorder="1" applyAlignment="1">
      <alignment vertical="center"/>
    </xf>
    <xf numFmtId="3" fontId="10" fillId="0" borderId="11" xfId="8" applyNumberFormat="1" applyFont="1" applyFill="1" applyBorder="1" applyAlignment="1">
      <alignment vertical="center"/>
    </xf>
    <xf numFmtId="3" fontId="10" fillId="0" borderId="31" xfId="8" applyNumberFormat="1" applyFont="1" applyFill="1" applyBorder="1" applyAlignment="1">
      <alignment vertical="center"/>
    </xf>
    <xf numFmtId="0" fontId="15" fillId="0" borderId="31" xfId="2" applyBorder="1" applyAlignment="1">
      <alignment horizontal="center"/>
    </xf>
    <xf numFmtId="3" fontId="10" fillId="0" borderId="38" xfId="8" applyNumberFormat="1" applyFont="1" applyFill="1" applyBorder="1" applyAlignment="1">
      <alignment vertical="center"/>
    </xf>
    <xf numFmtId="3" fontId="10" fillId="0" borderId="30" xfId="8" applyNumberFormat="1" applyFont="1" applyFill="1" applyBorder="1" applyAlignment="1">
      <alignment vertical="center"/>
    </xf>
    <xf numFmtId="3" fontId="16" fillId="0" borderId="4" xfId="8" applyNumberFormat="1" applyFont="1" applyFill="1" applyBorder="1" applyAlignment="1">
      <alignment vertical="center"/>
    </xf>
    <xf numFmtId="3" fontId="9" fillId="0" borderId="4" xfId="8" applyNumberFormat="1" applyFont="1" applyFill="1" applyBorder="1" applyAlignment="1">
      <alignment vertical="center"/>
    </xf>
    <xf numFmtId="0" fontId="15" fillId="0" borderId="38" xfId="2" applyBorder="1" applyAlignment="1">
      <alignment horizontal="center"/>
    </xf>
    <xf numFmtId="0" fontId="15" fillId="0" borderId="30" xfId="2" applyBorder="1" applyAlignment="1">
      <alignment horizontal="center"/>
    </xf>
    <xf numFmtId="3" fontId="9" fillId="0" borderId="107" xfId="8" applyNumberFormat="1" applyFont="1" applyFill="1" applyBorder="1" applyAlignment="1">
      <alignment vertical="center"/>
    </xf>
    <xf numFmtId="0" fontId="15" fillId="0" borderId="4" xfId="2" applyBorder="1" applyAlignment="1">
      <alignment horizontal="center"/>
    </xf>
    <xf numFmtId="0" fontId="15" fillId="0" borderId="107" xfId="2" applyBorder="1" applyAlignment="1">
      <alignment horizontal="center"/>
    </xf>
    <xf numFmtId="0" fontId="16" fillId="0" borderId="21" xfId="8" applyFont="1" applyFill="1" applyBorder="1" applyAlignment="1">
      <alignment vertical="center"/>
    </xf>
    <xf numFmtId="3" fontId="9" fillId="0" borderId="15" xfId="8" applyNumberFormat="1" applyFont="1" applyFill="1" applyBorder="1" applyAlignment="1">
      <alignment vertical="center"/>
    </xf>
    <xf numFmtId="0" fontId="15" fillId="0" borderId="49" xfId="2" applyBorder="1" applyAlignment="1">
      <alignment horizontal="center"/>
    </xf>
    <xf numFmtId="3" fontId="9" fillId="0" borderId="107" xfId="8" applyNumberFormat="1" applyFont="1" applyFill="1" applyBorder="1" applyAlignment="1">
      <alignment horizontal="center" vertical="center"/>
    </xf>
    <xf numFmtId="0" fontId="19" fillId="0" borderId="63" xfId="8" applyFont="1" applyFill="1" applyBorder="1" applyAlignment="1">
      <alignment horizontal="center" vertical="center" wrapText="1"/>
    </xf>
    <xf numFmtId="3" fontId="9" fillId="0" borderId="4" xfId="8" applyNumberFormat="1" applyFont="1" applyFill="1" applyBorder="1" applyAlignment="1">
      <alignment horizontal="center" wrapText="1"/>
    </xf>
    <xf numFmtId="0" fontId="15" fillId="0" borderId="28" xfId="2" applyBorder="1" applyAlignment="1">
      <alignment horizontal="center"/>
    </xf>
    <xf numFmtId="3" fontId="16" fillId="0" borderId="117" xfId="8" applyNumberFormat="1" applyFont="1" applyFill="1" applyBorder="1" applyAlignment="1">
      <alignment vertical="center"/>
    </xf>
    <xf numFmtId="3" fontId="16" fillId="0" borderId="118" xfId="8" applyNumberFormat="1" applyFont="1" applyFill="1" applyBorder="1" applyAlignment="1">
      <alignment vertical="center"/>
    </xf>
    <xf numFmtId="0" fontId="38" fillId="0" borderId="1" xfId="8" applyFont="1" applyFill="1" applyBorder="1" applyAlignment="1">
      <alignment vertical="center"/>
    </xf>
    <xf numFmtId="3" fontId="16" fillId="0" borderId="15" xfId="8" applyNumberFormat="1" applyFont="1" applyFill="1" applyBorder="1" applyAlignment="1">
      <alignment vertical="center"/>
    </xf>
    <xf numFmtId="3" fontId="10" fillId="0" borderId="23" xfId="8" applyNumberFormat="1" applyFont="1" applyFill="1" applyBorder="1" applyAlignment="1">
      <alignment vertical="center"/>
    </xf>
    <xf numFmtId="3" fontId="10" fillId="0" borderId="52" xfId="8" applyNumberFormat="1" applyFont="1" applyFill="1" applyBorder="1" applyAlignment="1">
      <alignment vertical="center"/>
    </xf>
    <xf numFmtId="3" fontId="9" fillId="0" borderId="41" xfId="8" applyNumberFormat="1" applyFont="1" applyFill="1" applyBorder="1" applyAlignment="1">
      <alignment vertical="center"/>
    </xf>
    <xf numFmtId="0" fontId="16" fillId="0" borderId="21" xfId="2" applyFont="1" applyFill="1" applyBorder="1" applyAlignment="1">
      <alignment vertical="center"/>
    </xf>
    <xf numFmtId="0" fontId="10" fillId="0" borderId="22" xfId="2" applyFont="1" applyFill="1" applyBorder="1" applyAlignment="1">
      <alignment vertical="center"/>
    </xf>
    <xf numFmtId="0" fontId="10" fillId="0" borderId="13" xfId="2" applyFont="1" applyFill="1" applyBorder="1" applyAlignment="1">
      <alignment vertical="center"/>
    </xf>
    <xf numFmtId="0" fontId="8" fillId="0" borderId="45" xfId="2" applyFont="1" applyFill="1" applyBorder="1" applyAlignment="1">
      <alignment vertical="center"/>
    </xf>
    <xf numFmtId="0" fontId="16" fillId="0" borderId="43" xfId="8" applyFont="1" applyFill="1" applyBorder="1" applyAlignment="1">
      <alignment vertical="center"/>
    </xf>
    <xf numFmtId="0" fontId="13" fillId="0" borderId="43" xfId="8" applyFont="1" applyFill="1" applyBorder="1" applyAlignment="1">
      <alignment vertical="center"/>
    </xf>
    <xf numFmtId="0" fontId="19" fillId="0" borderId="58" xfId="8" applyFont="1" applyFill="1" applyBorder="1" applyAlignment="1">
      <alignment horizontal="center" vertical="center" wrapText="1"/>
    </xf>
    <xf numFmtId="3" fontId="9" fillId="0" borderId="15" xfId="8" applyNumberFormat="1" applyFont="1" applyFill="1" applyBorder="1" applyAlignment="1">
      <alignment vertical="center" wrapText="1"/>
    </xf>
    <xf numFmtId="3" fontId="8" fillId="0" borderId="11" xfId="8" applyNumberFormat="1" applyFont="1" applyFill="1" applyBorder="1" applyAlignment="1">
      <alignment vertical="center"/>
    </xf>
    <xf numFmtId="3" fontId="9" fillId="0" borderId="15" xfId="8" applyNumberFormat="1" applyFont="1" applyFill="1" applyBorder="1" applyAlignment="1">
      <alignment wrapText="1"/>
    </xf>
    <xf numFmtId="3" fontId="16" fillId="0" borderId="65" xfId="8" applyNumberFormat="1" applyFont="1" applyFill="1" applyBorder="1" applyAlignment="1">
      <alignment vertical="center"/>
    </xf>
    <xf numFmtId="0" fontId="9" fillId="0" borderId="42" xfId="8" applyFont="1" applyFill="1" applyBorder="1" applyAlignment="1">
      <alignment vertical="center"/>
    </xf>
    <xf numFmtId="0" fontId="10" fillId="0" borderId="22" xfId="2" applyFont="1" applyFill="1" applyBorder="1"/>
    <xf numFmtId="0" fontId="10" fillId="0" borderId="13" xfId="8" applyFont="1" applyFill="1" applyBorder="1" applyAlignment="1">
      <alignment vertical="center"/>
    </xf>
    <xf numFmtId="0" fontId="10" fillId="0" borderId="13" xfId="8" applyFont="1" applyFill="1" applyBorder="1" applyAlignment="1">
      <alignment horizontal="left" vertical="center"/>
    </xf>
    <xf numFmtId="0" fontId="10" fillId="0" borderId="45" xfId="8" applyFont="1" applyFill="1" applyBorder="1" applyAlignment="1">
      <alignment vertical="center"/>
    </xf>
    <xf numFmtId="0" fontId="10" fillId="0" borderId="22" xfId="8" applyFont="1" applyFill="1" applyBorder="1" applyAlignment="1">
      <alignment vertical="center"/>
    </xf>
    <xf numFmtId="0" fontId="16" fillId="0" borderId="44" xfId="8" applyFont="1" applyFill="1" applyBorder="1" applyAlignment="1">
      <alignment vertical="center"/>
    </xf>
    <xf numFmtId="165" fontId="64" fillId="0" borderId="0" xfId="57" applyNumberFormat="1" applyAlignment="1">
      <alignment horizontal="center"/>
    </xf>
    <xf numFmtId="0" fontId="78" fillId="0" borderId="0" xfId="57" applyFont="1" applyAlignment="1">
      <alignment horizontal="center" vertical="center" wrapText="1"/>
    </xf>
    <xf numFmtId="0" fontId="64" fillId="0" borderId="0" xfId="57" applyBorder="1"/>
    <xf numFmtId="49" fontId="66" fillId="0" borderId="4" xfId="55" applyNumberFormat="1" applyFont="1" applyBorder="1" applyAlignment="1">
      <alignment horizontal="center" vertical="center" wrapText="1"/>
    </xf>
    <xf numFmtId="49" fontId="66" fillId="0" borderId="5" xfId="55" applyNumberFormat="1" applyFont="1" applyBorder="1" applyAlignment="1">
      <alignment horizontal="center" vertical="center" wrapText="1"/>
    </xf>
    <xf numFmtId="0" fontId="67" fillId="0" borderId="9" xfId="57" applyNumberFormat="1" applyFont="1" applyBorder="1" applyAlignment="1">
      <alignment horizontal="center" vertical="center"/>
    </xf>
    <xf numFmtId="0" fontId="67" fillId="0" borderId="6" xfId="57" applyNumberFormat="1" applyFont="1" applyBorder="1" applyAlignment="1">
      <alignment horizontal="center" vertical="center"/>
    </xf>
    <xf numFmtId="0" fontId="66" fillId="0" borderId="6" xfId="57" applyNumberFormat="1" applyFont="1" applyBorder="1" applyAlignment="1">
      <alignment horizontal="center" vertical="center"/>
    </xf>
    <xf numFmtId="0" fontId="67" fillId="0" borderId="39" xfId="57" applyNumberFormat="1" applyFont="1" applyBorder="1" applyAlignment="1">
      <alignment horizontal="center" vertical="center"/>
    </xf>
    <xf numFmtId="3" fontId="61" fillId="18" borderId="8" xfId="54" applyNumberFormat="1" applyFont="1" applyFill="1" applyBorder="1"/>
    <xf numFmtId="3" fontId="61" fillId="18" borderId="5" xfId="54" applyNumberFormat="1" applyFont="1" applyFill="1" applyBorder="1"/>
    <xf numFmtId="0" fontId="61" fillId="18" borderId="4" xfId="54" applyFont="1" applyFill="1" applyBorder="1" applyAlignment="1">
      <alignment wrapText="1"/>
    </xf>
    <xf numFmtId="0" fontId="61" fillId="18" borderId="8" xfId="54" applyNumberFormat="1" applyFont="1" applyFill="1" applyBorder="1" applyAlignment="1">
      <alignment horizontal="center" vertical="center"/>
    </xf>
    <xf numFmtId="0" fontId="66" fillId="18" borderId="8" xfId="57" applyNumberFormat="1" applyFont="1" applyFill="1" applyBorder="1" applyAlignment="1">
      <alignment horizontal="center" vertical="center"/>
    </xf>
    <xf numFmtId="0" fontId="64" fillId="0" borderId="0" xfId="57" applyAlignment="1">
      <alignment horizontal="center" vertical="center"/>
    </xf>
    <xf numFmtId="0" fontId="67" fillId="0" borderId="2" xfId="57" applyFont="1" applyBorder="1"/>
    <xf numFmtId="0" fontId="64" fillId="0" borderId="0" xfId="57" applyBorder="1" applyAlignment="1">
      <alignment horizontal="center" vertical="center"/>
    </xf>
    <xf numFmtId="0" fontId="67" fillId="0" borderId="30" xfId="55" applyFont="1" applyBorder="1" applyAlignment="1">
      <alignment vertical="center" wrapText="1"/>
    </xf>
    <xf numFmtId="165" fontId="66" fillId="0" borderId="2" xfId="53" applyNumberFormat="1" applyFont="1" applyBorder="1"/>
    <xf numFmtId="165" fontId="64" fillId="0" borderId="0" xfId="53" applyNumberFormat="1" applyFont="1"/>
    <xf numFmtId="0" fontId="66" fillId="18" borderId="4" xfId="55" applyFont="1" applyFill="1" applyBorder="1" applyAlignment="1">
      <alignment vertical="center" wrapText="1"/>
    </xf>
    <xf numFmtId="166" fontId="66" fillId="0" borderId="2" xfId="53" applyNumberFormat="1" applyFont="1" applyBorder="1"/>
    <xf numFmtId="165" fontId="66" fillId="18" borderId="5" xfId="53" applyNumberFormat="1" applyFont="1" applyFill="1" applyBorder="1"/>
    <xf numFmtId="0" fontId="70" fillId="0" borderId="0" xfId="57" applyFont="1" applyBorder="1" applyAlignment="1">
      <alignment horizontal="center" vertical="center"/>
    </xf>
    <xf numFmtId="0" fontId="67" fillId="0" borderId="31" xfId="57" applyFont="1" applyBorder="1"/>
    <xf numFmtId="0" fontId="66" fillId="0" borderId="31" xfId="57" applyFont="1" applyBorder="1"/>
    <xf numFmtId="0" fontId="67" fillId="0" borderId="38" xfId="57" applyFont="1" applyBorder="1"/>
    <xf numFmtId="0" fontId="0" fillId="0" borderId="21" xfId="0" applyBorder="1" applyAlignment="1">
      <alignment horizontal="center"/>
    </xf>
    <xf numFmtId="0" fontId="66" fillId="0" borderId="28" xfId="2" applyFont="1" applyFill="1" applyBorder="1" applyAlignment="1">
      <alignment vertical="center"/>
    </xf>
    <xf numFmtId="3" fontId="66" fillId="0" borderId="21" xfId="8" applyNumberFormat="1" applyFont="1" applyFill="1" applyBorder="1" applyAlignment="1">
      <alignment vertical="center"/>
    </xf>
    <xf numFmtId="3" fontId="66" fillId="0" borderId="17" xfId="8" applyNumberFormat="1" applyFont="1" applyFill="1" applyBorder="1" applyAlignment="1">
      <alignment vertical="center"/>
    </xf>
    <xf numFmtId="0" fontId="66" fillId="0" borderId="134" xfId="8" applyFont="1" applyFill="1" applyBorder="1" applyAlignment="1">
      <alignment vertical="center"/>
    </xf>
    <xf numFmtId="0" fontId="66" fillId="0" borderId="135" xfId="8" applyFont="1" applyFill="1" applyBorder="1" applyAlignment="1">
      <alignment vertical="center"/>
    </xf>
    <xf numFmtId="0" fontId="67" fillId="0" borderId="131" xfId="2" applyFont="1" applyFill="1" applyBorder="1" applyAlignment="1">
      <alignment vertical="center"/>
    </xf>
    <xf numFmtId="3" fontId="67" fillId="0" borderId="149" xfId="8" applyNumberFormat="1" applyFont="1" applyFill="1" applyBorder="1" applyAlignment="1">
      <alignment vertical="center"/>
    </xf>
    <xf numFmtId="0" fontId="67" fillId="0" borderId="132" xfId="2" applyFont="1" applyFill="1" applyBorder="1" applyAlignment="1">
      <alignment vertical="center"/>
    </xf>
    <xf numFmtId="3" fontId="67" fillId="0" borderId="140" xfId="8" applyNumberFormat="1" applyFont="1" applyFill="1" applyBorder="1" applyAlignment="1">
      <alignment vertical="center"/>
    </xf>
    <xf numFmtId="3" fontId="67" fillId="0" borderId="150" xfId="8" applyNumberFormat="1" applyFont="1" applyFill="1" applyBorder="1" applyAlignment="1">
      <alignment vertical="center"/>
    </xf>
    <xf numFmtId="0" fontId="67" fillId="0" borderId="133" xfId="2" applyFont="1" applyFill="1" applyBorder="1" applyAlignment="1">
      <alignment vertical="center"/>
    </xf>
    <xf numFmtId="3" fontId="67" fillId="0" borderId="151" xfId="8" applyNumberFormat="1" applyFont="1" applyFill="1" applyBorder="1" applyAlignment="1">
      <alignment vertical="center"/>
    </xf>
    <xf numFmtId="0" fontId="67" fillId="0" borderId="16" xfId="2" applyFont="1" applyFill="1" applyBorder="1" applyAlignment="1">
      <alignment vertical="center"/>
    </xf>
    <xf numFmtId="3" fontId="67" fillId="0" borderId="19" xfId="8" applyNumberFormat="1" applyFont="1" applyFill="1" applyBorder="1" applyAlignment="1">
      <alignment vertical="center"/>
    </xf>
    <xf numFmtId="0" fontId="67" fillId="0" borderId="155" xfId="2" applyFont="1" applyFill="1" applyBorder="1" applyAlignment="1">
      <alignment vertical="center"/>
    </xf>
    <xf numFmtId="3" fontId="67" fillId="0" borderId="156" xfId="8" applyNumberFormat="1" applyFont="1" applyFill="1" applyBorder="1" applyAlignment="1">
      <alignment vertical="center"/>
    </xf>
    <xf numFmtId="0" fontId="67" fillId="0" borderId="1" xfId="2" applyFont="1" applyFill="1" applyBorder="1" applyAlignment="1">
      <alignment vertical="center"/>
    </xf>
    <xf numFmtId="3" fontId="67" fillId="0" borderId="44" xfId="8" applyNumberFormat="1" applyFont="1" applyFill="1" applyBorder="1" applyAlignment="1">
      <alignment vertical="center"/>
    </xf>
    <xf numFmtId="3" fontId="67" fillId="0" borderId="0" xfId="8" applyNumberFormat="1" applyFont="1" applyFill="1" applyBorder="1" applyAlignment="1">
      <alignment vertical="center"/>
    </xf>
    <xf numFmtId="3" fontId="67" fillId="0" borderId="119" xfId="8" applyNumberFormat="1" applyFont="1" applyFill="1" applyBorder="1" applyAlignment="1">
      <alignment vertical="center"/>
    </xf>
    <xf numFmtId="3" fontId="66" fillId="0" borderId="142" xfId="8" applyNumberFormat="1" applyFont="1" applyFill="1" applyBorder="1" applyAlignment="1">
      <alignment vertical="center"/>
    </xf>
    <xf numFmtId="3" fontId="66" fillId="0" borderId="147" xfId="8" applyNumberFormat="1" applyFont="1" applyFill="1" applyBorder="1" applyAlignment="1">
      <alignment vertical="center"/>
    </xf>
    <xf numFmtId="3" fontId="66" fillId="0" borderId="152" xfId="8" applyNumberFormat="1" applyFont="1" applyFill="1" applyBorder="1" applyAlignment="1">
      <alignment vertical="center"/>
    </xf>
    <xf numFmtId="3" fontId="66" fillId="0" borderId="143" xfId="8" applyNumberFormat="1" applyFont="1" applyFill="1" applyBorder="1" applyAlignment="1">
      <alignment vertical="center"/>
    </xf>
    <xf numFmtId="3" fontId="66" fillId="0" borderId="148" xfId="8" applyNumberFormat="1" applyFont="1" applyFill="1" applyBorder="1" applyAlignment="1">
      <alignment vertical="center"/>
    </xf>
    <xf numFmtId="3" fontId="66" fillId="0" borderId="153" xfId="8" applyNumberFormat="1" applyFont="1" applyFill="1" applyBorder="1" applyAlignment="1">
      <alignment vertical="center"/>
    </xf>
    <xf numFmtId="0" fontId="66" fillId="0" borderId="120" xfId="8" applyFont="1" applyFill="1" applyBorder="1" applyAlignment="1">
      <alignment vertical="center"/>
    </xf>
    <xf numFmtId="3" fontId="66" fillId="0" borderId="144" xfId="8" applyNumberFormat="1" applyFont="1" applyFill="1" applyBorder="1" applyAlignment="1">
      <alignment vertical="center"/>
    </xf>
    <xf numFmtId="3" fontId="66" fillId="0" borderId="116" xfId="8" applyNumberFormat="1" applyFont="1" applyFill="1" applyBorder="1" applyAlignment="1">
      <alignment vertical="center"/>
    </xf>
    <xf numFmtId="3" fontId="66" fillId="0" borderId="154" xfId="8" applyNumberFormat="1" applyFont="1" applyFill="1" applyBorder="1" applyAlignment="1">
      <alignment vertical="center"/>
    </xf>
    <xf numFmtId="0" fontId="66" fillId="0" borderId="28" xfId="8" applyFont="1" applyFill="1" applyBorder="1" applyAlignment="1">
      <alignment vertical="center"/>
    </xf>
    <xf numFmtId="0" fontId="66" fillId="0" borderId="72" xfId="8" applyFont="1" applyFill="1" applyBorder="1" applyAlignment="1">
      <alignment vertical="center"/>
    </xf>
    <xf numFmtId="3" fontId="66" fillId="0" borderId="74" xfId="8" applyNumberFormat="1" applyFont="1" applyFill="1" applyBorder="1" applyAlignment="1">
      <alignment vertical="center"/>
    </xf>
    <xf numFmtId="0" fontId="66" fillId="0" borderId="104" xfId="8" applyFont="1" applyFill="1" applyBorder="1" applyAlignment="1">
      <alignment vertical="center"/>
    </xf>
    <xf numFmtId="3" fontId="66" fillId="0" borderId="105" xfId="8" applyNumberFormat="1" applyFont="1" applyFill="1" applyBorder="1" applyAlignment="1">
      <alignment vertical="center"/>
    </xf>
    <xf numFmtId="0" fontId="66" fillId="0" borderId="71" xfId="8" applyFont="1" applyFill="1" applyBorder="1" applyAlignment="1">
      <alignment vertical="center"/>
    </xf>
    <xf numFmtId="3" fontId="66" fillId="0" borderId="76" xfId="8" applyNumberFormat="1" applyFont="1" applyFill="1" applyBorder="1" applyAlignment="1">
      <alignment vertical="center"/>
    </xf>
    <xf numFmtId="3" fontId="66" fillId="0" borderId="102" xfId="8" applyNumberFormat="1" applyFont="1" applyFill="1" applyBorder="1" applyAlignment="1">
      <alignment vertical="center" wrapText="1"/>
    </xf>
    <xf numFmtId="0" fontId="67" fillId="0" borderId="70" xfId="2" applyFont="1" applyFill="1" applyBorder="1"/>
    <xf numFmtId="3" fontId="67" fillId="0" borderId="101" xfId="8" applyNumberFormat="1" applyFont="1" applyFill="1" applyBorder="1" applyAlignment="1">
      <alignment vertical="center"/>
    </xf>
    <xf numFmtId="0" fontId="67" fillId="0" borderId="67" xfId="8" applyFont="1" applyFill="1" applyBorder="1" applyAlignment="1">
      <alignment vertical="center"/>
    </xf>
    <xf numFmtId="3" fontId="67" fillId="0" borderId="69" xfId="8" applyNumberFormat="1" applyFont="1" applyFill="1" applyBorder="1" applyAlignment="1">
      <alignment vertical="center"/>
    </xf>
    <xf numFmtId="0" fontId="67" fillId="0" borderId="68" xfId="8" applyFont="1" applyFill="1" applyBorder="1" applyAlignment="1">
      <alignment horizontal="left" vertical="center"/>
    </xf>
    <xf numFmtId="0" fontId="67" fillId="0" borderId="100" xfId="8" applyFont="1" applyFill="1" applyBorder="1" applyAlignment="1">
      <alignment vertical="center"/>
    </xf>
    <xf numFmtId="3" fontId="66" fillId="0" borderId="102" xfId="8" applyNumberFormat="1" applyFont="1" applyFill="1" applyBorder="1" applyAlignment="1">
      <alignment wrapText="1"/>
    </xf>
    <xf numFmtId="0" fontId="67" fillId="0" borderId="70" xfId="8" applyFont="1" applyFill="1" applyBorder="1" applyAlignment="1">
      <alignment vertical="center"/>
    </xf>
    <xf numFmtId="3" fontId="67" fillId="0" borderId="103" xfId="8" applyNumberFormat="1" applyFont="1" applyFill="1" applyBorder="1" applyAlignment="1">
      <alignment vertical="center"/>
    </xf>
    <xf numFmtId="3" fontId="67" fillId="0" borderId="68" xfId="8" applyNumberFormat="1" applyFont="1" applyFill="1" applyBorder="1" applyAlignment="1">
      <alignment vertical="center"/>
    </xf>
    <xf numFmtId="0" fontId="67" fillId="0" borderId="75" xfId="8" applyFont="1" applyFill="1" applyBorder="1" applyAlignment="1">
      <alignment vertical="center"/>
    </xf>
    <xf numFmtId="3" fontId="66" fillId="0" borderId="102" xfId="8" applyNumberFormat="1" applyFont="1" applyFill="1" applyBorder="1" applyAlignment="1">
      <alignment vertical="center"/>
    </xf>
    <xf numFmtId="3" fontId="66" fillId="0" borderId="106" xfId="8" applyNumberFormat="1" applyFont="1" applyFill="1" applyBorder="1" applyAlignment="1">
      <alignment vertical="center"/>
    </xf>
    <xf numFmtId="3" fontId="66" fillId="0" borderId="66" xfId="8" applyNumberFormat="1" applyFont="1" applyFill="1" applyBorder="1" applyAlignment="1">
      <alignment vertical="center"/>
    </xf>
    <xf numFmtId="3" fontId="66" fillId="0" borderId="71" xfId="8" applyNumberFormat="1" applyFont="1" applyFill="1" applyBorder="1" applyAlignment="1">
      <alignment vertical="center"/>
    </xf>
    <xf numFmtId="0" fontId="66" fillId="0" borderId="21" xfId="2" applyFont="1" applyBorder="1"/>
    <xf numFmtId="0" fontId="67" fillId="0" borderId="0" xfId="8" applyFont="1" applyFill="1" applyBorder="1" applyAlignment="1">
      <alignment vertical="center"/>
    </xf>
    <xf numFmtId="0" fontId="66" fillId="0" borderId="66" xfId="8" applyFont="1" applyFill="1" applyBorder="1" applyAlignment="1">
      <alignment horizontal="left" vertical="center" wrapText="1"/>
    </xf>
    <xf numFmtId="0" fontId="66" fillId="0" borderId="0" xfId="8" applyFont="1" applyFill="1" applyBorder="1" applyAlignment="1">
      <alignment vertical="center"/>
    </xf>
    <xf numFmtId="0" fontId="67" fillId="0" borderId="0" xfId="2" applyFont="1" applyFill="1" applyBorder="1"/>
    <xf numFmtId="0" fontId="67" fillId="0" borderId="50" xfId="2" applyFont="1" applyBorder="1"/>
    <xf numFmtId="0" fontId="67" fillId="0" borderId="0" xfId="2" applyFont="1"/>
    <xf numFmtId="0" fontId="8" fillId="0" borderId="0" xfId="0" applyFont="1" applyAlignment="1">
      <alignment horizontal="center"/>
    </xf>
    <xf numFmtId="165" fontId="0" fillId="0" borderId="0" xfId="53" applyNumberFormat="1" applyFont="1"/>
    <xf numFmtId="3" fontId="0" fillId="0" borderId="0" xfId="0" applyNumberFormat="1"/>
    <xf numFmtId="3" fontId="67" fillId="0" borderId="2" xfId="58" applyNumberFormat="1" applyFont="1" applyFill="1" applyBorder="1" applyAlignment="1">
      <alignment vertical="center"/>
    </xf>
    <xf numFmtId="164" fontId="57" fillId="0" borderId="5" xfId="4" applyNumberFormat="1" applyFont="1" applyFill="1" applyBorder="1" applyAlignment="1" applyProtection="1">
      <alignment vertical="center"/>
    </xf>
    <xf numFmtId="0" fontId="7" fillId="0" borderId="0" xfId="54" applyFill="1"/>
    <xf numFmtId="0" fontId="66" fillId="0" borderId="31" xfId="55" applyFont="1" applyFill="1" applyBorder="1" applyAlignment="1">
      <alignment vertical="center" wrapText="1"/>
    </xf>
    <xf numFmtId="0" fontId="66" fillId="0" borderId="6" xfId="54" applyFont="1" applyFill="1" applyBorder="1" applyAlignment="1">
      <alignment horizontal="center" vertical="center"/>
    </xf>
    <xf numFmtId="0" fontId="68" fillId="0" borderId="31" xfId="55" applyFont="1" applyFill="1" applyBorder="1" applyAlignment="1">
      <alignment vertical="center" wrapText="1"/>
    </xf>
    <xf numFmtId="0" fontId="68" fillId="0" borderId="6" xfId="54" applyFont="1" applyFill="1" applyBorder="1" applyAlignment="1">
      <alignment horizontal="center" vertical="center"/>
    </xf>
    <xf numFmtId="0" fontId="67" fillId="0" borderId="31" xfId="55" applyFont="1" applyFill="1" applyBorder="1" applyAlignment="1">
      <alignment vertical="center" wrapText="1"/>
    </xf>
    <xf numFmtId="0" fontId="67" fillId="0" borderId="6" xfId="54" applyFont="1" applyFill="1" applyBorder="1" applyAlignment="1">
      <alignment horizontal="center" vertical="center"/>
    </xf>
    <xf numFmtId="3" fontId="67" fillId="0" borderId="10" xfId="57" applyNumberFormat="1" applyFont="1" applyFill="1" applyBorder="1" applyAlignment="1">
      <alignment vertical="center"/>
    </xf>
    <xf numFmtId="3" fontId="66" fillId="0" borderId="2" xfId="57" applyNumberFormat="1" applyFont="1" applyFill="1" applyBorder="1" applyAlignment="1">
      <alignment vertical="center"/>
    </xf>
    <xf numFmtId="0" fontId="66" fillId="0" borderId="6" xfId="57" applyNumberFormat="1" applyFont="1" applyFill="1" applyBorder="1" applyAlignment="1">
      <alignment horizontal="center" vertical="center"/>
    </xf>
    <xf numFmtId="0" fontId="67" fillId="0" borderId="6" xfId="57" applyNumberFormat="1" applyFont="1" applyFill="1" applyBorder="1" applyAlignment="1">
      <alignment horizontal="center" vertical="center"/>
    </xf>
    <xf numFmtId="3" fontId="0" fillId="0" borderId="54" xfId="0" applyNumberFormat="1" applyFill="1" applyBorder="1"/>
    <xf numFmtId="0" fontId="76" fillId="0" borderId="9" xfId="0" applyFont="1" applyBorder="1"/>
    <xf numFmtId="0" fontId="76" fillId="0" borderId="9" xfId="0" applyFont="1" applyBorder="1" applyAlignment="1">
      <alignment horizontal="center"/>
    </xf>
    <xf numFmtId="0" fontId="77" fillId="0" borderId="9" xfId="0" applyFont="1" applyBorder="1" applyAlignment="1">
      <alignment horizontal="center"/>
    </xf>
    <xf numFmtId="0" fontId="77" fillId="0" borderId="9" xfId="0" applyFont="1" applyBorder="1"/>
    <xf numFmtId="0" fontId="76" fillId="0" borderId="4" xfId="0" applyFont="1" applyBorder="1"/>
    <xf numFmtId="0" fontId="76" fillId="0" borderId="5" xfId="0" applyFont="1" applyBorder="1" applyAlignment="1">
      <alignment horizontal="right"/>
    </xf>
    <xf numFmtId="0" fontId="76" fillId="0" borderId="21" xfId="0" applyFont="1" applyBorder="1"/>
    <xf numFmtId="0" fontId="77" fillId="0" borderId="21" xfId="0" applyFont="1" applyBorder="1" applyAlignment="1">
      <alignment wrapText="1"/>
    </xf>
    <xf numFmtId="0" fontId="16" fillId="0" borderId="0" xfId="8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/>
    </xf>
    <xf numFmtId="165" fontId="4" fillId="0" borderId="6" xfId="53" applyNumberFormat="1" applyFont="1" applyFill="1" applyBorder="1"/>
    <xf numFmtId="3" fontId="67" fillId="0" borderId="108" xfId="54" applyNumberFormat="1" applyFont="1" applyFill="1" applyBorder="1" applyAlignment="1">
      <alignment horizontal="right" vertical="center"/>
    </xf>
    <xf numFmtId="3" fontId="67" fillId="0" borderId="54" xfId="56" applyNumberFormat="1" applyFont="1" applyFill="1" applyBorder="1" applyAlignment="1">
      <alignment horizontal="right" vertical="center" wrapText="1"/>
    </xf>
    <xf numFmtId="165" fontId="66" fillId="0" borderId="54" xfId="54" applyNumberFormat="1" applyFont="1" applyFill="1" applyBorder="1" applyAlignment="1">
      <alignment horizontal="right" vertical="center"/>
    </xf>
    <xf numFmtId="165" fontId="67" fillId="0" borderId="54" xfId="56" applyNumberFormat="1" applyFont="1" applyFill="1" applyBorder="1" applyAlignment="1">
      <alignment horizontal="right" vertical="center" wrapText="1"/>
    </xf>
    <xf numFmtId="3" fontId="68" fillId="0" borderId="54" xfId="54" applyNumberFormat="1" applyFont="1" applyFill="1" applyBorder="1" applyAlignment="1">
      <alignment horizontal="right" vertical="center"/>
    </xf>
    <xf numFmtId="165" fontId="66" fillId="0" borderId="54" xfId="56" applyNumberFormat="1" applyFont="1" applyFill="1" applyBorder="1" applyAlignment="1">
      <alignment horizontal="right" vertical="center" wrapText="1"/>
    </xf>
    <xf numFmtId="166" fontId="67" fillId="0" borderId="54" xfId="56" applyNumberFormat="1" applyFont="1" applyFill="1" applyBorder="1" applyAlignment="1">
      <alignment horizontal="right" vertical="center" wrapText="1"/>
    </xf>
    <xf numFmtId="3" fontId="66" fillId="0" borderId="54" xfId="54" applyNumberFormat="1" applyFont="1" applyFill="1" applyBorder="1" applyAlignment="1">
      <alignment horizontal="right" vertical="center"/>
    </xf>
    <xf numFmtId="3" fontId="16" fillId="0" borderId="57" xfId="8" applyNumberFormat="1" applyFont="1" applyFill="1" applyBorder="1" applyAlignment="1">
      <alignment vertical="center"/>
    </xf>
    <xf numFmtId="3" fontId="10" fillId="0" borderId="108" xfId="8" applyNumberFormat="1" applyFont="1" applyFill="1" applyBorder="1" applyAlignment="1">
      <alignment vertical="center"/>
    </xf>
    <xf numFmtId="3" fontId="10" fillId="0" borderId="54" xfId="8" applyNumberFormat="1" applyFont="1" applyFill="1" applyBorder="1" applyAlignment="1">
      <alignment vertical="center"/>
    </xf>
    <xf numFmtId="3" fontId="10" fillId="0" borderId="53" xfId="8" applyNumberFormat="1" applyFont="1" applyFill="1" applyBorder="1" applyAlignment="1">
      <alignment vertical="center"/>
    </xf>
    <xf numFmtId="3" fontId="9" fillId="0" borderId="57" xfId="8" applyNumberFormat="1" applyFont="1" applyFill="1" applyBorder="1" applyAlignment="1">
      <alignment vertical="center"/>
    </xf>
    <xf numFmtId="3" fontId="9" fillId="0" borderId="157" xfId="8" applyNumberFormat="1" applyFont="1" applyFill="1" applyBorder="1" applyAlignment="1">
      <alignment vertical="center"/>
    </xf>
    <xf numFmtId="165" fontId="15" fillId="0" borderId="6" xfId="53" applyNumberFormat="1" applyFont="1" applyBorder="1"/>
    <xf numFmtId="165" fontId="15" fillId="0" borderId="31" xfId="53" applyNumberFormat="1" applyFont="1" applyBorder="1"/>
    <xf numFmtId="165" fontId="15" fillId="0" borderId="2" xfId="53" applyNumberFormat="1" applyFont="1" applyBorder="1"/>
    <xf numFmtId="165" fontId="15" fillId="0" borderId="30" xfId="53" applyNumberFormat="1" applyFont="1" applyBorder="1"/>
    <xf numFmtId="165" fontId="15" fillId="0" borderId="9" xfId="53" applyNumberFormat="1" applyFont="1" applyBorder="1"/>
    <xf numFmtId="165" fontId="15" fillId="0" borderId="10" xfId="53" applyNumberFormat="1" applyFont="1" applyBorder="1"/>
    <xf numFmtId="165" fontId="15" fillId="0" borderId="4" xfId="53" applyNumberFormat="1" applyFont="1" applyBorder="1"/>
    <xf numFmtId="165" fontId="15" fillId="0" borderId="8" xfId="53" applyNumberFormat="1" applyFont="1" applyBorder="1"/>
    <xf numFmtId="165" fontId="15" fillId="0" borderId="5" xfId="53" applyNumberFormat="1" applyFont="1" applyBorder="1"/>
    <xf numFmtId="165" fontId="15" fillId="0" borderId="38" xfId="53" applyNumberFormat="1" applyFont="1" applyBorder="1"/>
    <xf numFmtId="165" fontId="15" fillId="0" borderId="39" xfId="53" applyNumberFormat="1" applyFont="1" applyBorder="1"/>
    <xf numFmtId="165" fontId="15" fillId="0" borderId="40" xfId="53" applyNumberFormat="1" applyFont="1" applyBorder="1"/>
    <xf numFmtId="165" fontId="15" fillId="0" borderId="49" xfId="53" applyNumberFormat="1" applyFont="1" applyBorder="1"/>
    <xf numFmtId="165" fontId="15" fillId="0" borderId="50" xfId="53" applyNumberFormat="1" applyFont="1" applyBorder="1"/>
    <xf numFmtId="165" fontId="15" fillId="0" borderId="51" xfId="53" applyNumberFormat="1" applyFont="1" applyBorder="1"/>
    <xf numFmtId="165" fontId="15" fillId="0" borderId="0" xfId="2" applyNumberFormat="1"/>
    <xf numFmtId="165" fontId="15" fillId="0" borderId="8" xfId="53" applyNumberFormat="1" applyFont="1" applyBorder="1" applyAlignment="1">
      <alignment vertical="center"/>
    </xf>
    <xf numFmtId="165" fontId="15" fillId="0" borderId="5" xfId="53" applyNumberFormat="1" applyFont="1" applyBorder="1" applyAlignment="1">
      <alignment vertical="center"/>
    </xf>
    <xf numFmtId="165" fontId="15" fillId="0" borderId="30" xfId="53" applyNumberFormat="1" applyFont="1" applyBorder="1" applyAlignment="1">
      <alignment vertical="center"/>
    </xf>
    <xf numFmtId="165" fontId="15" fillId="0" borderId="9" xfId="53" applyNumberFormat="1" applyFont="1" applyBorder="1" applyAlignment="1">
      <alignment vertical="center"/>
    </xf>
    <xf numFmtId="165" fontId="15" fillId="0" borderId="10" xfId="53" applyNumberFormat="1" applyFont="1" applyBorder="1" applyAlignment="1">
      <alignment vertical="center"/>
    </xf>
    <xf numFmtId="165" fontId="15" fillId="0" borderId="31" xfId="53" applyNumberFormat="1" applyFont="1" applyBorder="1" applyAlignment="1">
      <alignment vertical="center"/>
    </xf>
    <xf numFmtId="165" fontId="15" fillId="0" borderId="6" xfId="53" applyNumberFormat="1" applyFont="1" applyBorder="1" applyAlignment="1">
      <alignment vertical="center"/>
    </xf>
    <xf numFmtId="165" fontId="15" fillId="0" borderId="2" xfId="53" applyNumberFormat="1" applyFont="1" applyBorder="1" applyAlignment="1">
      <alignment vertical="center"/>
    </xf>
    <xf numFmtId="165" fontId="15" fillId="0" borderId="38" xfId="53" applyNumberFormat="1" applyFont="1" applyBorder="1" applyAlignment="1">
      <alignment vertical="center"/>
    </xf>
    <xf numFmtId="165" fontId="15" fillId="0" borderId="39" xfId="53" applyNumberFormat="1" applyFont="1" applyBorder="1" applyAlignment="1">
      <alignment vertical="center"/>
    </xf>
    <xf numFmtId="165" fontId="15" fillId="0" borderId="40" xfId="53" applyNumberFormat="1" applyFont="1" applyBorder="1" applyAlignment="1">
      <alignment vertical="center"/>
    </xf>
    <xf numFmtId="165" fontId="36" fillId="0" borderId="4" xfId="53" applyNumberFormat="1" applyFont="1" applyBorder="1" applyAlignment="1">
      <alignment vertical="center"/>
    </xf>
    <xf numFmtId="165" fontId="36" fillId="0" borderId="8" xfId="53" applyNumberFormat="1" applyFont="1" applyBorder="1" applyAlignment="1">
      <alignment vertical="center"/>
    </xf>
    <xf numFmtId="165" fontId="36" fillId="0" borderId="5" xfId="53" applyNumberFormat="1" applyFont="1" applyBorder="1" applyAlignment="1">
      <alignment vertical="center"/>
    </xf>
    <xf numFmtId="0" fontId="15" fillId="0" borderId="57" xfId="2" applyBorder="1"/>
    <xf numFmtId="0" fontId="15" fillId="0" borderId="157" xfId="2" applyBorder="1"/>
    <xf numFmtId="0" fontId="15" fillId="0" borderId="4" xfId="2" applyBorder="1"/>
    <xf numFmtId="0" fontId="15" fillId="0" borderId="8" xfId="2" applyBorder="1"/>
    <xf numFmtId="0" fontId="19" fillId="0" borderId="159" xfId="8" applyFont="1" applyFill="1" applyBorder="1" applyAlignment="1">
      <alignment horizontal="center" vertical="center" wrapText="1"/>
    </xf>
    <xf numFmtId="3" fontId="9" fillId="0" borderId="57" xfId="8" applyNumberFormat="1" applyFont="1" applyFill="1" applyBorder="1" applyAlignment="1">
      <alignment vertical="center" wrapText="1"/>
    </xf>
    <xf numFmtId="0" fontId="15" fillId="0" borderId="108" xfId="2" applyBorder="1"/>
    <xf numFmtId="0" fontId="15" fillId="0" borderId="54" xfId="2" applyBorder="1"/>
    <xf numFmtId="0" fontId="15" fillId="0" borderId="53" xfId="2" applyBorder="1"/>
    <xf numFmtId="3" fontId="9" fillId="0" borderId="57" xfId="8" applyNumberFormat="1" applyFont="1" applyFill="1" applyBorder="1" applyAlignment="1">
      <alignment wrapText="1"/>
    </xf>
    <xf numFmtId="0" fontId="15" fillId="0" borderId="160" xfId="2" applyBorder="1"/>
    <xf numFmtId="0" fontId="15" fillId="0" borderId="28" xfId="2" applyBorder="1"/>
    <xf numFmtId="3" fontId="16" fillId="0" borderId="161" xfId="8" applyNumberFormat="1" applyFont="1" applyFill="1" applyBorder="1" applyAlignment="1">
      <alignment vertical="center"/>
    </xf>
    <xf numFmtId="3" fontId="16" fillId="0" borderId="115" xfId="8" applyNumberFormat="1" applyFont="1" applyFill="1" applyBorder="1" applyAlignment="1">
      <alignment vertical="center"/>
    </xf>
    <xf numFmtId="0" fontId="15" fillId="0" borderId="0" xfId="2" applyBorder="1"/>
    <xf numFmtId="165" fontId="36" fillId="0" borderId="8" xfId="2" applyNumberFormat="1" applyFont="1" applyBorder="1"/>
    <xf numFmtId="3" fontId="15" fillId="0" borderId="4" xfId="2" applyNumberFormat="1" applyBorder="1"/>
    <xf numFmtId="3" fontId="36" fillId="0" borderId="4" xfId="2" applyNumberFormat="1" applyFont="1" applyBorder="1"/>
    <xf numFmtId="165" fontId="15" fillId="0" borderId="31" xfId="53" applyNumberFormat="1" applyFont="1" applyBorder="1" applyAlignment="1">
      <alignment horizontal="center"/>
    </xf>
    <xf numFmtId="165" fontId="15" fillId="0" borderId="107" xfId="53" applyNumberFormat="1" applyFont="1" applyBorder="1" applyAlignment="1">
      <alignment horizontal="center"/>
    </xf>
    <xf numFmtId="165" fontId="36" fillId="0" borderId="49" xfId="53" applyNumberFormat="1" applyFont="1" applyBorder="1"/>
    <xf numFmtId="165" fontId="36" fillId="0" borderId="107" xfId="53" applyNumberFormat="1" applyFont="1" applyBorder="1" applyAlignment="1">
      <alignment vertical="center"/>
    </xf>
    <xf numFmtId="165" fontId="36" fillId="0" borderId="158" xfId="53" applyNumberFormat="1" applyFont="1" applyBorder="1" applyAlignment="1">
      <alignment vertical="center"/>
    </xf>
    <xf numFmtId="165" fontId="36" fillId="0" borderId="110" xfId="53" applyNumberFormat="1" applyFont="1" applyBorder="1" applyAlignment="1">
      <alignment vertical="center"/>
    </xf>
    <xf numFmtId="3" fontId="8" fillId="0" borderId="54" xfId="8" applyNumberFormat="1" applyFont="1" applyFill="1" applyBorder="1" applyAlignment="1">
      <alignment vertical="center"/>
    </xf>
    <xf numFmtId="3" fontId="16" fillId="0" borderId="160" xfId="8" applyNumberFormat="1" applyFont="1" applyFill="1" applyBorder="1" applyAlignment="1">
      <alignment vertical="center"/>
    </xf>
    <xf numFmtId="3" fontId="13" fillId="0" borderId="28" xfId="8" applyNumberFormat="1" applyFont="1" applyFill="1" applyBorder="1" applyAlignment="1">
      <alignment vertical="center"/>
    </xf>
    <xf numFmtId="165" fontId="36" fillId="0" borderId="5" xfId="2" applyNumberFormat="1" applyFont="1" applyBorder="1"/>
    <xf numFmtId="0" fontId="15" fillId="0" borderId="5" xfId="2" applyFont="1" applyBorder="1"/>
    <xf numFmtId="0" fontId="9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3" fontId="67" fillId="0" borderId="25" xfId="54" applyNumberFormat="1" applyFont="1" applyFill="1" applyBorder="1" applyAlignment="1">
      <alignment horizontal="right" vertical="center"/>
    </xf>
    <xf numFmtId="3" fontId="67" fillId="0" borderId="2" xfId="56" applyNumberFormat="1" applyFont="1" applyFill="1" applyBorder="1" applyAlignment="1">
      <alignment horizontal="right" vertical="center" wrapText="1"/>
    </xf>
    <xf numFmtId="165" fontId="67" fillId="0" borderId="2" xfId="56" applyNumberFormat="1" applyFont="1" applyFill="1" applyBorder="1" applyAlignment="1">
      <alignment horizontal="right" vertical="center" wrapText="1"/>
    </xf>
    <xf numFmtId="165" fontId="66" fillId="0" borderId="2" xfId="56" applyNumberFormat="1" applyFont="1" applyFill="1" applyBorder="1" applyAlignment="1">
      <alignment horizontal="right" vertical="center" wrapText="1"/>
    </xf>
    <xf numFmtId="166" fontId="67" fillId="0" borderId="2" xfId="56" applyNumberFormat="1" applyFont="1" applyFill="1" applyBorder="1" applyAlignment="1">
      <alignment horizontal="right" vertical="center" wrapText="1"/>
    </xf>
    <xf numFmtId="165" fontId="7" fillId="0" borderId="31" xfId="53" applyNumberFormat="1" applyFont="1" applyFill="1" applyBorder="1"/>
    <xf numFmtId="165" fontId="7" fillId="0" borderId="6" xfId="53" applyNumberFormat="1" applyFont="1" applyFill="1" applyBorder="1"/>
    <xf numFmtId="165" fontId="7" fillId="0" borderId="2" xfId="53" applyNumberFormat="1" applyFont="1" applyFill="1" applyBorder="1"/>
    <xf numFmtId="165" fontId="67" fillId="0" borderId="53" xfId="56" applyNumberFormat="1" applyFont="1" applyFill="1" applyBorder="1" applyAlignment="1">
      <alignment horizontal="right" vertical="center" wrapText="1"/>
    </xf>
    <xf numFmtId="165" fontId="67" fillId="0" borderId="40" xfId="56" applyNumberFormat="1" applyFont="1" applyFill="1" applyBorder="1" applyAlignment="1">
      <alignment horizontal="right" vertical="center" wrapText="1"/>
    </xf>
    <xf numFmtId="3" fontId="66" fillId="0" borderId="57" xfId="54" applyNumberFormat="1" applyFont="1" applyFill="1" applyBorder="1" applyAlignment="1">
      <alignment horizontal="right" vertical="center"/>
    </xf>
    <xf numFmtId="3" fontId="66" fillId="0" borderId="5" xfId="54" applyNumberFormat="1" applyFont="1" applyFill="1" applyBorder="1" applyAlignment="1">
      <alignment horizontal="right" vertical="center"/>
    </xf>
    <xf numFmtId="3" fontId="66" fillId="0" borderId="28" xfId="54" applyNumberFormat="1" applyFont="1" applyFill="1" applyBorder="1" applyAlignment="1">
      <alignment horizontal="right" vertical="center"/>
    </xf>
    <xf numFmtId="3" fontId="64" fillId="0" borderId="0" xfId="57" applyNumberFormat="1" applyBorder="1"/>
    <xf numFmtId="3" fontId="66" fillId="0" borderId="10" xfId="57" applyNumberFormat="1" applyFont="1" applyFill="1" applyBorder="1" applyAlignment="1">
      <alignment vertical="center"/>
    </xf>
    <xf numFmtId="3" fontId="66" fillId="0" borderId="2" xfId="58" applyNumberFormat="1" applyFont="1" applyFill="1" applyBorder="1" applyAlignment="1">
      <alignment vertical="center"/>
    </xf>
    <xf numFmtId="0" fontId="64" fillId="0" borderId="13" xfId="57" applyBorder="1"/>
    <xf numFmtId="165" fontId="64" fillId="0" borderId="13" xfId="57" applyNumberFormat="1" applyBorder="1"/>
    <xf numFmtId="165" fontId="66" fillId="0" borderId="13" xfId="53" applyNumberFormat="1" applyFont="1" applyBorder="1"/>
    <xf numFmtId="0" fontId="64" fillId="0" borderId="35" xfId="57" applyBorder="1"/>
    <xf numFmtId="3" fontId="67" fillId="0" borderId="163" xfId="58" applyNumberFormat="1" applyFont="1" applyFill="1" applyBorder="1" applyAlignment="1">
      <alignment vertical="center"/>
    </xf>
    <xf numFmtId="0" fontId="16" fillId="0" borderId="0" xfId="8" applyFont="1" applyFill="1" applyBorder="1" applyAlignment="1">
      <alignment horizontal="center" vertical="center"/>
    </xf>
    <xf numFmtId="0" fontId="13" fillId="0" borderId="0" xfId="8" applyFont="1" applyFill="1" applyBorder="1" applyAlignment="1">
      <alignment horizontal="center" vertical="center"/>
    </xf>
    <xf numFmtId="0" fontId="67" fillId="0" borderId="30" xfId="57" applyFont="1" applyBorder="1"/>
    <xf numFmtId="0" fontId="67" fillId="0" borderId="10" xfId="57" applyFont="1" applyBorder="1"/>
    <xf numFmtId="0" fontId="66" fillId="0" borderId="54" xfId="57" applyFont="1" applyBorder="1"/>
    <xf numFmtId="0" fontId="67" fillId="0" borderId="54" xfId="57" applyFont="1" applyBorder="1"/>
    <xf numFmtId="165" fontId="67" fillId="0" borderId="54" xfId="53" applyNumberFormat="1" applyFont="1" applyBorder="1"/>
    <xf numFmtId="165" fontId="66" fillId="0" borderId="54" xfId="53" applyNumberFormat="1" applyFont="1" applyBorder="1"/>
    <xf numFmtId="0" fontId="67" fillId="0" borderId="53" xfId="57" applyFont="1" applyBorder="1"/>
    <xf numFmtId="0" fontId="66" fillId="18" borderId="28" xfId="57" applyFont="1" applyFill="1" applyBorder="1"/>
    <xf numFmtId="0" fontId="64" fillId="0" borderId="45" xfId="57" applyBorder="1"/>
    <xf numFmtId="0" fontId="66" fillId="18" borderId="4" xfId="57" applyNumberFormat="1" applyFont="1" applyFill="1" applyBorder="1" applyAlignment="1">
      <alignment horizontal="center" vertical="center"/>
    </xf>
    <xf numFmtId="165" fontId="66" fillId="18" borderId="57" xfId="53" applyNumberFormat="1" applyFont="1" applyFill="1" applyBorder="1"/>
    <xf numFmtId="165" fontId="66" fillId="18" borderId="21" xfId="53" applyNumberFormat="1" applyFont="1" applyFill="1" applyBorder="1"/>
    <xf numFmtId="0" fontId="70" fillId="0" borderId="0" xfId="57" applyFont="1"/>
    <xf numFmtId="3" fontId="9" fillId="0" borderId="4" xfId="8" applyNumberFormat="1" applyFont="1" applyFill="1" applyBorder="1" applyAlignment="1">
      <alignment horizontal="right" vertical="center" wrapText="1"/>
    </xf>
    <xf numFmtId="165" fontId="15" fillId="0" borderId="54" xfId="2" applyNumberFormat="1" applyBorder="1"/>
    <xf numFmtId="165" fontId="15" fillId="0" borderId="157" xfId="2" applyNumberFormat="1" applyBorder="1"/>
    <xf numFmtId="0" fontId="66" fillId="0" borderId="28" xfId="8" applyFont="1" applyFill="1" applyBorder="1" applyAlignment="1">
      <alignment horizontal="center" vertical="center" wrapText="1"/>
    </xf>
    <xf numFmtId="0" fontId="66" fillId="0" borderId="17" xfId="8" applyFont="1" applyFill="1" applyBorder="1" applyAlignment="1">
      <alignment horizontal="center" vertical="center" wrapText="1"/>
    </xf>
    <xf numFmtId="0" fontId="66" fillId="0" borderId="21" xfId="8" applyFont="1" applyFill="1" applyBorder="1" applyAlignment="1">
      <alignment horizontal="center" vertical="center" wrapText="1"/>
    </xf>
    <xf numFmtId="3" fontId="67" fillId="0" borderId="139" xfId="8" applyNumberFormat="1" applyFont="1" applyFill="1" applyBorder="1" applyAlignment="1">
      <alignment horizontal="right" vertical="center" indent="1"/>
    </xf>
    <xf numFmtId="3" fontId="67" fillId="0" borderId="140" xfId="8" applyNumberFormat="1" applyFont="1" applyFill="1" applyBorder="1" applyAlignment="1">
      <alignment horizontal="right" vertical="center" indent="1"/>
    </xf>
    <xf numFmtId="3" fontId="67" fillId="0" borderId="141" xfId="8" applyNumberFormat="1" applyFont="1" applyFill="1" applyBorder="1" applyAlignment="1">
      <alignment horizontal="right" vertical="center" indent="1"/>
    </xf>
    <xf numFmtId="3" fontId="67" fillId="0" borderId="13" xfId="8" applyNumberFormat="1" applyFont="1" applyFill="1" applyBorder="1" applyAlignment="1">
      <alignment horizontal="right" vertical="center" indent="1"/>
    </xf>
    <xf numFmtId="3" fontId="67" fillId="0" borderId="45" xfId="8" applyNumberFormat="1" applyFont="1" applyFill="1" applyBorder="1" applyAlignment="1">
      <alignment horizontal="right" vertical="center" indent="1"/>
    </xf>
    <xf numFmtId="3" fontId="66" fillId="0" borderId="21" xfId="8" applyNumberFormat="1" applyFont="1" applyFill="1" applyBorder="1" applyAlignment="1">
      <alignment horizontal="right" vertical="center" indent="1"/>
    </xf>
    <xf numFmtId="3" fontId="15" fillId="0" borderId="0" xfId="2" applyNumberFormat="1"/>
    <xf numFmtId="3" fontId="9" fillId="0" borderId="62" xfId="0" applyNumberFormat="1" applyFont="1" applyFill="1" applyBorder="1"/>
    <xf numFmtId="3" fontId="61" fillId="0" borderId="6" xfId="56" applyNumberFormat="1" applyFont="1" applyFill="1" applyBorder="1" applyAlignment="1">
      <alignment horizontal="right"/>
    </xf>
    <xf numFmtId="3" fontId="67" fillId="0" borderId="6" xfId="56" applyNumberFormat="1" applyFont="1" applyFill="1" applyBorder="1" applyAlignment="1">
      <alignment horizontal="right"/>
    </xf>
    <xf numFmtId="0" fontId="61" fillId="0" borderId="6" xfId="54" applyFont="1" applyFill="1" applyBorder="1" applyAlignment="1">
      <alignment horizontal="center" vertical="center"/>
    </xf>
    <xf numFmtId="0" fontId="7" fillId="0" borderId="6" xfId="54" applyFill="1" applyBorder="1" applyAlignment="1">
      <alignment horizontal="center" vertical="center"/>
    </xf>
    <xf numFmtId="3" fontId="7" fillId="0" borderId="54" xfId="54" applyNumberFormat="1" applyFill="1" applyBorder="1"/>
    <xf numFmtId="3" fontId="7" fillId="0" borderId="31" xfId="54" applyNumberFormat="1" applyFill="1" applyBorder="1"/>
    <xf numFmtId="0" fontId="67" fillId="0" borderId="31" xfId="57" applyFont="1" applyFill="1" applyBorder="1" applyAlignment="1">
      <alignment vertical="center" wrapText="1"/>
    </xf>
    <xf numFmtId="3" fontId="67" fillId="0" borderId="54" xfId="58" applyNumberFormat="1" applyFont="1" applyFill="1" applyBorder="1" applyAlignment="1">
      <alignment vertical="center"/>
    </xf>
    <xf numFmtId="3" fontId="67" fillId="0" borderId="13" xfId="58" applyNumberFormat="1" applyFont="1" applyFill="1" applyBorder="1" applyAlignment="1">
      <alignment vertical="center"/>
    </xf>
    <xf numFmtId="0" fontId="64" fillId="0" borderId="13" xfId="57" applyFill="1" applyBorder="1"/>
    <xf numFmtId="0" fontId="66" fillId="0" borderId="31" xfId="57" applyFont="1" applyFill="1" applyBorder="1" applyAlignment="1">
      <alignment vertical="center" wrapText="1"/>
    </xf>
    <xf numFmtId="3" fontId="66" fillId="0" borderId="54" xfId="58" applyNumberFormat="1" applyFont="1" applyFill="1" applyBorder="1" applyAlignment="1">
      <alignment vertical="center"/>
    </xf>
    <xf numFmtId="3" fontId="66" fillId="0" borderId="13" xfId="58" applyNumberFormat="1" applyFont="1" applyFill="1" applyBorder="1" applyAlignment="1">
      <alignment vertical="center"/>
    </xf>
    <xf numFmtId="0" fontId="68" fillId="0" borderId="31" xfId="57" applyFont="1" applyFill="1" applyBorder="1" applyAlignment="1">
      <alignment vertical="center" wrapText="1"/>
    </xf>
    <xf numFmtId="0" fontId="68" fillId="0" borderId="6" xfId="57" applyNumberFormat="1" applyFont="1" applyFill="1" applyBorder="1" applyAlignment="1">
      <alignment horizontal="center" vertical="center"/>
    </xf>
    <xf numFmtId="3" fontId="68" fillId="0" borderId="54" xfId="58" applyNumberFormat="1" applyFont="1" applyFill="1" applyBorder="1" applyAlignment="1">
      <alignment vertical="center"/>
    </xf>
    <xf numFmtId="3" fontId="68" fillId="0" borderId="13" xfId="58" applyNumberFormat="1" applyFont="1" applyFill="1" applyBorder="1" applyAlignment="1">
      <alignment vertical="center"/>
    </xf>
    <xf numFmtId="165" fontId="61" fillId="0" borderId="31" xfId="53" applyNumberFormat="1" applyFont="1" applyFill="1" applyBorder="1"/>
    <xf numFmtId="165" fontId="61" fillId="0" borderId="31" xfId="53" applyNumberFormat="1" applyFont="1" applyFill="1" applyBorder="1" applyAlignment="1">
      <alignment vertical="center"/>
    </xf>
    <xf numFmtId="0" fontId="67" fillId="0" borderId="126" xfId="55" applyFont="1" applyFill="1" applyBorder="1" applyAlignment="1">
      <alignment vertical="center" wrapText="1"/>
    </xf>
    <xf numFmtId="0" fontId="67" fillId="0" borderId="113" xfId="57" applyNumberFormat="1" applyFont="1" applyFill="1" applyBorder="1" applyAlignment="1">
      <alignment horizontal="center" vertical="center"/>
    </xf>
    <xf numFmtId="0" fontId="66" fillId="0" borderId="126" xfId="55" applyFont="1" applyFill="1" applyBorder="1" applyAlignment="1">
      <alignment vertical="center" wrapText="1"/>
    </xf>
    <xf numFmtId="0" fontId="66" fillId="0" borderId="113" xfId="57" applyNumberFormat="1" applyFont="1" applyFill="1" applyBorder="1" applyAlignment="1">
      <alignment horizontal="center" vertical="center"/>
    </xf>
    <xf numFmtId="3" fontId="66" fillId="0" borderId="163" xfId="57" applyNumberFormat="1" applyFont="1" applyFill="1" applyBorder="1" applyAlignment="1">
      <alignment vertical="center"/>
    </xf>
    <xf numFmtId="3" fontId="66" fillId="0" borderId="13" xfId="57" applyNumberFormat="1" applyFont="1" applyFill="1" applyBorder="1" applyAlignment="1">
      <alignment vertical="center"/>
    </xf>
    <xf numFmtId="0" fontId="68" fillId="0" borderId="126" xfId="55" applyFont="1" applyFill="1" applyBorder="1" applyAlignment="1">
      <alignment vertical="center" wrapText="1"/>
    </xf>
    <xf numFmtId="0" fontId="68" fillId="0" borderId="113" xfId="57" applyNumberFormat="1" applyFont="1" applyFill="1" applyBorder="1" applyAlignment="1">
      <alignment horizontal="center" vertical="center"/>
    </xf>
    <xf numFmtId="3" fontId="68" fillId="0" borderId="163" xfId="58" applyNumberFormat="1" applyFont="1" applyFill="1" applyBorder="1" applyAlignment="1">
      <alignment vertical="center"/>
    </xf>
    <xf numFmtId="3" fontId="61" fillId="0" borderId="54" xfId="54" applyNumberFormat="1" applyFont="1" applyFill="1" applyBorder="1"/>
    <xf numFmtId="165" fontId="67" fillId="0" borderId="13" xfId="53" applyNumberFormat="1" applyFont="1" applyFill="1" applyBorder="1"/>
    <xf numFmtId="165" fontId="36" fillId="0" borderId="13" xfId="57" applyNumberFormat="1" applyFont="1" applyFill="1" applyBorder="1"/>
    <xf numFmtId="3" fontId="66" fillId="0" borderId="54" xfId="57" applyNumberFormat="1" applyFont="1" applyFill="1" applyBorder="1" applyAlignment="1">
      <alignment vertical="center"/>
    </xf>
    <xf numFmtId="0" fontId="67" fillId="0" borderId="2" xfId="57" applyFont="1" applyFill="1" applyBorder="1" applyAlignment="1">
      <alignment horizontal="center" vertical="center"/>
    </xf>
    <xf numFmtId="165" fontId="67" fillId="0" borderId="2" xfId="58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/>
    </xf>
    <xf numFmtId="0" fontId="15" fillId="0" borderId="0" xfId="2" applyFont="1" applyBorder="1"/>
    <xf numFmtId="3" fontId="9" fillId="0" borderId="117" xfId="8" applyNumberFormat="1" applyFont="1" applyFill="1" applyBorder="1" applyAlignment="1">
      <alignment vertical="center"/>
    </xf>
    <xf numFmtId="3" fontId="9" fillId="0" borderId="161" xfId="8" applyNumberFormat="1" applyFont="1" applyFill="1" applyBorder="1" applyAlignment="1">
      <alignment vertical="center"/>
    </xf>
    <xf numFmtId="3" fontId="9" fillId="0" borderId="118" xfId="8" applyNumberFormat="1" applyFont="1" applyFill="1" applyBorder="1" applyAlignment="1">
      <alignment vertical="center"/>
    </xf>
    <xf numFmtId="3" fontId="9" fillId="0" borderId="115" xfId="8" applyNumberFormat="1" applyFont="1" applyFill="1" applyBorder="1" applyAlignment="1">
      <alignment vertical="center"/>
    </xf>
    <xf numFmtId="3" fontId="9" fillId="0" borderId="117" xfId="8" applyNumberFormat="1" applyFont="1" applyFill="1" applyBorder="1" applyAlignment="1">
      <alignment horizontal="right" vertical="center"/>
    </xf>
    <xf numFmtId="3" fontId="9" fillId="0" borderId="123" xfId="8" applyNumberFormat="1" applyFont="1" applyFill="1" applyBorder="1" applyAlignment="1">
      <alignment horizontal="right" vertical="center"/>
    </xf>
    <xf numFmtId="3" fontId="67" fillId="0" borderId="139" xfId="8" applyNumberFormat="1" applyFont="1" applyFill="1" applyBorder="1" applyAlignment="1">
      <alignment horizontal="right" vertical="center"/>
    </xf>
    <xf numFmtId="3" fontId="67" fillId="0" borderId="140" xfId="8" applyNumberFormat="1" applyFont="1" applyFill="1" applyBorder="1" applyAlignment="1">
      <alignment horizontal="right" vertical="center"/>
    </xf>
    <xf numFmtId="3" fontId="67" fillId="0" borderId="141" xfId="8" applyNumberFormat="1" applyFont="1" applyFill="1" applyBorder="1" applyAlignment="1">
      <alignment horizontal="right" vertical="center"/>
    </xf>
    <xf numFmtId="3" fontId="67" fillId="0" borderId="13" xfId="8" applyNumberFormat="1" applyFont="1" applyFill="1" applyBorder="1" applyAlignment="1">
      <alignment horizontal="right" vertical="center"/>
    </xf>
    <xf numFmtId="3" fontId="67" fillId="0" borderId="45" xfId="8" applyNumberFormat="1" applyFont="1" applyFill="1" applyBorder="1" applyAlignment="1">
      <alignment horizontal="right" vertical="center"/>
    </xf>
    <xf numFmtId="3" fontId="66" fillId="0" borderId="21" xfId="8" applyNumberFormat="1" applyFont="1" applyFill="1" applyBorder="1" applyAlignment="1">
      <alignment horizontal="right" vertical="center"/>
    </xf>
    <xf numFmtId="3" fontId="67" fillId="0" borderId="44" xfId="8" applyNumberFormat="1" applyFont="1" applyFill="1" applyBorder="1" applyAlignment="1">
      <alignment horizontal="right" vertical="center"/>
    </xf>
    <xf numFmtId="3" fontId="66" fillId="0" borderId="142" xfId="8" applyNumberFormat="1" applyFont="1" applyFill="1" applyBorder="1" applyAlignment="1">
      <alignment horizontal="right" vertical="center"/>
    </xf>
    <xf numFmtId="3" fontId="66" fillId="0" borderId="143" xfId="8" applyNumberFormat="1" applyFont="1" applyFill="1" applyBorder="1" applyAlignment="1">
      <alignment horizontal="right" vertical="center"/>
    </xf>
    <xf numFmtId="3" fontId="66" fillId="0" borderId="144" xfId="8" applyNumberFormat="1" applyFont="1" applyFill="1" applyBorder="1" applyAlignment="1">
      <alignment horizontal="right" vertical="center"/>
    </xf>
    <xf numFmtId="3" fontId="67" fillId="0" borderId="145" xfId="8" applyNumberFormat="1" applyFont="1" applyFill="1" applyBorder="1" applyAlignment="1">
      <alignment vertical="center"/>
    </xf>
    <xf numFmtId="3" fontId="67" fillId="0" borderId="146" xfId="8" applyNumberFormat="1" applyFont="1" applyFill="1" applyBorder="1" applyAlignment="1">
      <alignment vertical="center"/>
    </xf>
    <xf numFmtId="3" fontId="66" fillId="0" borderId="29" xfId="8" applyNumberFormat="1" applyFont="1" applyFill="1" applyBorder="1" applyAlignment="1">
      <alignment vertical="center"/>
    </xf>
    <xf numFmtId="3" fontId="66" fillId="0" borderId="29" xfId="8" applyNumberFormat="1" applyFont="1" applyFill="1" applyBorder="1" applyAlignment="1">
      <alignment horizontal="right" vertical="center"/>
    </xf>
    <xf numFmtId="165" fontId="15" fillId="0" borderId="31" xfId="53" applyNumberFormat="1" applyFont="1" applyFill="1" applyBorder="1" applyAlignment="1">
      <alignment vertical="center"/>
    </xf>
    <xf numFmtId="3" fontId="7" fillId="0" borderId="31" xfId="54" applyNumberFormat="1" applyFill="1" applyBorder="1" applyAlignment="1">
      <alignment horizontal="right"/>
    </xf>
    <xf numFmtId="3" fontId="61" fillId="0" borderId="16" xfId="54" applyNumberFormat="1" applyFont="1" applyFill="1" applyBorder="1"/>
    <xf numFmtId="0" fontId="67" fillId="0" borderId="31" xfId="57" applyFont="1" applyFill="1" applyBorder="1"/>
    <xf numFmtId="165" fontId="67" fillId="0" borderId="54" xfId="53" applyNumberFormat="1" applyFont="1" applyFill="1" applyBorder="1"/>
    <xf numFmtId="0" fontId="75" fillId="0" borderId="0" xfId="54" applyFont="1" applyFill="1" applyAlignment="1">
      <alignment horizontal="center"/>
    </xf>
    <xf numFmtId="0" fontId="7" fillId="0" borderId="0" xfId="54" applyFill="1" applyAlignment="1">
      <alignment horizontal="center" vertical="center"/>
    </xf>
    <xf numFmtId="0" fontId="63" fillId="0" borderId="0" xfId="54" applyFont="1" applyFill="1" applyAlignment="1">
      <alignment horizontal="right"/>
    </xf>
    <xf numFmtId="49" fontId="66" fillId="0" borderId="4" xfId="55" applyNumberFormat="1" applyFont="1" applyFill="1" applyBorder="1" applyAlignment="1">
      <alignment vertical="center" wrapText="1"/>
    </xf>
    <xf numFmtId="49" fontId="66" fillId="0" borderId="8" xfId="55" applyNumberFormat="1" applyFont="1" applyFill="1" applyBorder="1" applyAlignment="1">
      <alignment horizontal="center" vertical="center" wrapText="1"/>
    </xf>
    <xf numFmtId="0" fontId="66" fillId="0" borderId="8" xfId="54" applyFont="1" applyFill="1" applyBorder="1" applyAlignment="1">
      <alignment horizontal="center" vertical="center" wrapText="1"/>
    </xf>
    <xf numFmtId="0" fontId="66" fillId="0" borderId="29" xfId="54" applyFont="1" applyFill="1" applyBorder="1" applyAlignment="1">
      <alignment horizontal="center" vertical="center" wrapText="1"/>
    </xf>
    <xf numFmtId="0" fontId="61" fillId="0" borderId="4" xfId="54" applyFont="1" applyFill="1" applyBorder="1" applyAlignment="1">
      <alignment horizontal="center" vertical="center" wrapText="1"/>
    </xf>
    <xf numFmtId="0" fontId="61" fillId="0" borderId="8" xfId="54" applyFont="1" applyFill="1" applyBorder="1" applyAlignment="1">
      <alignment horizontal="center" vertical="center" wrapText="1"/>
    </xf>
    <xf numFmtId="0" fontId="61" fillId="0" borderId="5" xfId="54" applyFont="1" applyFill="1" applyBorder="1" applyAlignment="1">
      <alignment horizontal="center" vertical="center" wrapText="1"/>
    </xf>
    <xf numFmtId="0" fontId="67" fillId="0" borderId="30" xfId="55" applyFont="1" applyFill="1" applyBorder="1" applyAlignment="1">
      <alignment vertical="center" wrapText="1"/>
    </xf>
    <xf numFmtId="0" fontId="67" fillId="0" borderId="9" xfId="54" applyFont="1" applyFill="1" applyBorder="1" applyAlignment="1">
      <alignment horizontal="center" vertical="center"/>
    </xf>
    <xf numFmtId="165" fontId="7" fillId="0" borderId="30" xfId="53" applyNumberFormat="1" applyFont="1" applyFill="1" applyBorder="1"/>
    <xf numFmtId="165" fontId="7" fillId="0" borderId="9" xfId="53" applyNumberFormat="1" applyFont="1" applyFill="1" applyBorder="1"/>
    <xf numFmtId="165" fontId="7" fillId="0" borderId="10" xfId="53" applyNumberFormat="1" applyFont="1" applyFill="1" applyBorder="1"/>
    <xf numFmtId="3" fontId="67" fillId="0" borderId="54" xfId="54" applyNumberFormat="1" applyFont="1" applyFill="1" applyBorder="1" applyAlignment="1">
      <alignment horizontal="right" vertical="center"/>
    </xf>
    <xf numFmtId="3" fontId="67" fillId="0" borderId="2" xfId="54" applyNumberFormat="1" applyFont="1" applyFill="1" applyBorder="1" applyAlignment="1">
      <alignment horizontal="right" vertical="center"/>
    </xf>
    <xf numFmtId="165" fontId="61" fillId="0" borderId="6" xfId="53" applyNumberFormat="1" applyFont="1" applyFill="1" applyBorder="1"/>
    <xf numFmtId="165" fontId="69" fillId="0" borderId="31" xfId="53" applyNumberFormat="1" applyFont="1" applyFill="1" applyBorder="1"/>
    <xf numFmtId="165" fontId="69" fillId="0" borderId="6" xfId="53" applyNumberFormat="1" applyFont="1" applyFill="1" applyBorder="1"/>
    <xf numFmtId="165" fontId="61" fillId="0" borderId="6" xfId="53" applyNumberFormat="1" applyFont="1" applyFill="1" applyBorder="1" applyAlignment="1">
      <alignment vertical="center"/>
    </xf>
    <xf numFmtId="165" fontId="7" fillId="0" borderId="31" xfId="53" applyNumberFormat="1" applyFont="1" applyFill="1" applyBorder="1" applyAlignment="1">
      <alignment horizontal="right"/>
    </xf>
    <xf numFmtId="165" fontId="7" fillId="0" borderId="31" xfId="53" applyNumberFormat="1" applyFont="1" applyFill="1" applyBorder="1" applyAlignment="1">
      <alignment vertical="center"/>
    </xf>
    <xf numFmtId="165" fontId="7" fillId="0" borderId="6" xfId="53" applyNumberFormat="1" applyFont="1" applyFill="1" applyBorder="1" applyAlignment="1">
      <alignment vertical="center"/>
    </xf>
    <xf numFmtId="165" fontId="69" fillId="0" borderId="31" xfId="53" applyNumberFormat="1" applyFont="1" applyFill="1" applyBorder="1" applyAlignment="1">
      <alignment horizontal="left" vertical="top"/>
    </xf>
    <xf numFmtId="3" fontId="66" fillId="0" borderId="2" xfId="54" applyNumberFormat="1" applyFont="1" applyFill="1" applyBorder="1" applyAlignment="1">
      <alignment horizontal="right" vertical="center"/>
    </xf>
    <xf numFmtId="165" fontId="7" fillId="0" borderId="2" xfId="53" applyNumberFormat="1" applyFont="1" applyFill="1" applyBorder="1" applyAlignment="1">
      <alignment horizontal="center" vertical="center"/>
    </xf>
    <xf numFmtId="0" fontId="67" fillId="0" borderId="54" xfId="54" applyFont="1" applyFill="1" applyBorder="1" applyAlignment="1">
      <alignment horizontal="right" vertical="center"/>
    </xf>
    <xf numFmtId="0" fontId="67" fillId="0" borderId="2" xfId="54" applyFont="1" applyFill="1" applyBorder="1" applyAlignment="1">
      <alignment horizontal="right" vertical="center"/>
    </xf>
    <xf numFmtId="3" fontId="67" fillId="0" borderId="54" xfId="55" applyNumberFormat="1" applyFont="1" applyFill="1" applyBorder="1" applyAlignment="1">
      <alignment horizontal="right" vertical="center" wrapText="1"/>
    </xf>
    <xf numFmtId="3" fontId="66" fillId="0" borderId="16" xfId="54" applyNumberFormat="1" applyFont="1" applyFill="1" applyBorder="1" applyAlignment="1">
      <alignment horizontal="right" vertical="center"/>
    </xf>
    <xf numFmtId="0" fontId="67" fillId="0" borderId="38" xfId="55" applyFont="1" applyFill="1" applyBorder="1" applyAlignment="1">
      <alignment vertical="center" wrapText="1"/>
    </xf>
    <xf numFmtId="0" fontId="67" fillId="0" borderId="39" xfId="54" applyFont="1" applyFill="1" applyBorder="1" applyAlignment="1">
      <alignment horizontal="center" vertical="center"/>
    </xf>
    <xf numFmtId="165" fontId="7" fillId="0" borderId="38" xfId="53" applyNumberFormat="1" applyFont="1" applyFill="1" applyBorder="1"/>
    <xf numFmtId="165" fontId="7" fillId="0" borderId="39" xfId="53" applyNumberFormat="1" applyFont="1" applyFill="1" applyBorder="1"/>
    <xf numFmtId="165" fontId="7" fillId="0" borderId="40" xfId="53" applyNumberFormat="1" applyFont="1" applyFill="1" applyBorder="1"/>
    <xf numFmtId="0" fontId="66" fillId="0" borderId="4" xfId="55" applyFont="1" applyFill="1" applyBorder="1" applyAlignment="1">
      <alignment vertical="center" wrapText="1"/>
    </xf>
    <xf numFmtId="0" fontId="66" fillId="0" borderId="8" xfId="54" applyFont="1" applyFill="1" applyBorder="1" applyAlignment="1">
      <alignment horizontal="center" vertical="center"/>
    </xf>
    <xf numFmtId="0" fontId="64" fillId="0" borderId="0" xfId="57" applyFill="1"/>
    <xf numFmtId="49" fontId="67" fillId="0" borderId="0" xfId="55" applyNumberFormat="1" applyFont="1" applyFill="1" applyAlignment="1"/>
    <xf numFmtId="49" fontId="79" fillId="0" borderId="0" xfId="55" applyNumberFormat="1" applyFont="1" applyFill="1" applyAlignment="1"/>
    <xf numFmtId="49" fontId="66" fillId="0" borderId="4" xfId="55" applyNumberFormat="1" applyFont="1" applyFill="1" applyBorder="1" applyAlignment="1">
      <alignment horizontal="center" vertical="center" wrapText="1"/>
    </xf>
    <xf numFmtId="49" fontId="66" fillId="0" borderId="5" xfId="55" applyNumberFormat="1" applyFont="1" applyFill="1" applyBorder="1" applyAlignment="1">
      <alignment horizontal="center" vertical="center" wrapText="1"/>
    </xf>
    <xf numFmtId="0" fontId="67" fillId="0" borderId="9" xfId="57" applyNumberFormat="1" applyFont="1" applyFill="1" applyBorder="1" applyAlignment="1">
      <alignment horizontal="center" vertical="center"/>
    </xf>
    <xf numFmtId="0" fontId="67" fillId="0" borderId="39" xfId="57" applyNumberFormat="1" applyFont="1" applyFill="1" applyBorder="1" applyAlignment="1">
      <alignment horizontal="center" vertical="center"/>
    </xf>
    <xf numFmtId="3" fontId="67" fillId="0" borderId="40" xfId="58" applyNumberFormat="1" applyFont="1" applyFill="1" applyBorder="1" applyAlignment="1">
      <alignment vertical="center"/>
    </xf>
    <xf numFmtId="0" fontId="66" fillId="0" borderId="8" xfId="57" applyNumberFormat="1" applyFont="1" applyFill="1" applyBorder="1" applyAlignment="1">
      <alignment horizontal="center" vertical="center"/>
    </xf>
    <xf numFmtId="165" fontId="66" fillId="0" borderId="5" xfId="58" applyNumberFormat="1" applyFont="1" applyFill="1" applyBorder="1" applyAlignment="1">
      <alignment vertical="center"/>
    </xf>
    <xf numFmtId="0" fontId="73" fillId="0" borderId="0" xfId="57" applyFont="1" applyFill="1" applyBorder="1" applyAlignment="1">
      <alignment horizontal="left" vertical="center"/>
    </xf>
    <xf numFmtId="0" fontId="0" fillId="0" borderId="0" xfId="0" applyFill="1"/>
    <xf numFmtId="0" fontId="70" fillId="0" borderId="0" xfId="57" applyFont="1" applyFill="1" applyBorder="1" applyAlignment="1">
      <alignment horizontal="left" vertical="center"/>
    </xf>
    <xf numFmtId="0" fontId="70" fillId="0" borderId="0" xfId="57" applyFont="1" applyFill="1" applyBorder="1" applyAlignment="1">
      <alignment horizontal="center" vertical="center"/>
    </xf>
    <xf numFmtId="0" fontId="78" fillId="0" borderId="0" xfId="57" applyFont="1" applyFill="1" applyAlignment="1">
      <alignment horizontal="center" vertical="center" wrapText="1"/>
    </xf>
    <xf numFmtId="0" fontId="74" fillId="0" borderId="0" xfId="57" applyFont="1" applyFill="1" applyAlignment="1">
      <alignment horizontal="left" vertical="center"/>
    </xf>
    <xf numFmtId="49" fontId="64" fillId="0" borderId="0" xfId="57" applyNumberFormat="1" applyFill="1"/>
    <xf numFmtId="49" fontId="66" fillId="0" borderId="42" xfId="55" applyNumberFormat="1" applyFont="1" applyFill="1" applyBorder="1" applyAlignment="1">
      <alignment horizontal="center" vertical="center" wrapText="1"/>
    </xf>
    <xf numFmtId="0" fontId="67" fillId="0" borderId="124" xfId="55" applyFont="1" applyFill="1" applyBorder="1" applyAlignment="1">
      <alignment vertical="center" wrapText="1"/>
    </xf>
    <xf numFmtId="0" fontId="67" fillId="0" borderId="125" xfId="57" applyNumberFormat="1" applyFont="1" applyFill="1" applyBorder="1" applyAlignment="1">
      <alignment horizontal="center" vertical="center"/>
    </xf>
    <xf numFmtId="3" fontId="67" fillId="0" borderId="162" xfId="58" applyNumberFormat="1" applyFont="1" applyFill="1" applyBorder="1" applyAlignment="1">
      <alignment vertical="center"/>
    </xf>
    <xf numFmtId="3" fontId="67" fillId="0" borderId="35" xfId="58" applyNumberFormat="1" applyFont="1" applyFill="1" applyBorder="1" applyAlignment="1">
      <alignment vertical="center"/>
    </xf>
    <xf numFmtId="0" fontId="67" fillId="0" borderId="130" xfId="57" applyNumberFormat="1" applyFont="1" applyFill="1" applyBorder="1" applyAlignment="1">
      <alignment horizontal="center" vertical="center"/>
    </xf>
    <xf numFmtId="0" fontId="67" fillId="0" borderId="129" xfId="55" applyFont="1" applyFill="1" applyBorder="1" applyAlignment="1">
      <alignment vertical="center" wrapText="1"/>
    </xf>
    <xf numFmtId="0" fontId="67" fillId="0" borderId="114" xfId="57" applyNumberFormat="1" applyFont="1" applyFill="1" applyBorder="1" applyAlignment="1">
      <alignment horizontal="center" vertical="center"/>
    </xf>
    <xf numFmtId="0" fontId="66" fillId="0" borderId="127" xfId="55" applyFont="1" applyFill="1" applyBorder="1" applyAlignment="1">
      <alignment vertical="center" wrapText="1"/>
    </xf>
    <xf numFmtId="0" fontId="66" fillId="0" borderId="128" xfId="57" applyNumberFormat="1" applyFont="1" applyFill="1" applyBorder="1" applyAlignment="1">
      <alignment horizontal="center" vertical="center"/>
    </xf>
    <xf numFmtId="3" fontId="66" fillId="0" borderId="164" xfId="57" applyNumberFormat="1" applyFont="1" applyFill="1" applyBorder="1" applyAlignment="1">
      <alignment vertical="center"/>
    </xf>
    <xf numFmtId="3" fontId="66" fillId="0" borderId="14" xfId="57" applyNumberFormat="1" applyFont="1" applyFill="1" applyBorder="1" applyAlignment="1">
      <alignment vertical="center"/>
    </xf>
    <xf numFmtId="165" fontId="64" fillId="0" borderId="0" xfId="53" applyNumberFormat="1" applyFont="1" applyFill="1"/>
    <xf numFmtId="0" fontId="64" fillId="0" borderId="0" xfId="57" applyFill="1" applyBorder="1"/>
    <xf numFmtId="0" fontId="64" fillId="0" borderId="0" xfId="57" applyFill="1" applyBorder="1" applyAlignment="1">
      <alignment horizontal="center" vertical="center"/>
    </xf>
    <xf numFmtId="0" fontId="66" fillId="0" borderId="4" xfId="57" applyFont="1" applyFill="1" applyBorder="1"/>
    <xf numFmtId="3" fontId="66" fillId="0" borderId="5" xfId="57" applyNumberFormat="1" applyFont="1" applyFill="1" applyBorder="1"/>
    <xf numFmtId="0" fontId="64" fillId="0" borderId="0" xfId="57" applyFill="1" applyAlignment="1">
      <alignment horizontal="center" vertical="center"/>
    </xf>
    <xf numFmtId="0" fontId="61" fillId="0" borderId="4" xfId="54" applyFont="1" applyFill="1" applyBorder="1" applyAlignment="1">
      <alignment wrapText="1"/>
    </xf>
    <xf numFmtId="0" fontId="61" fillId="0" borderId="8" xfId="54" applyNumberFormat="1" applyFont="1" applyFill="1" applyBorder="1" applyAlignment="1">
      <alignment horizontal="center" vertical="center"/>
    </xf>
    <xf numFmtId="3" fontId="61" fillId="0" borderId="5" xfId="54" applyNumberFormat="1" applyFont="1" applyFill="1" applyBorder="1"/>
    <xf numFmtId="0" fontId="9" fillId="0" borderId="0" xfId="0" applyFont="1" applyFill="1"/>
    <xf numFmtId="0" fontId="20" fillId="0" borderId="0" xfId="0" applyFont="1" applyFill="1"/>
    <xf numFmtId="0" fontId="9" fillId="0" borderId="0" xfId="0" applyFont="1" applyFill="1" applyBorder="1" applyAlignment="1">
      <alignment horizontal="left"/>
    </xf>
    <xf numFmtId="0" fontId="0" fillId="0" borderId="0" xfId="0" applyFill="1" applyBorder="1"/>
    <xf numFmtId="0" fontId="66" fillId="0" borderId="4" xfId="0" applyFont="1" applyFill="1" applyBorder="1" applyAlignment="1">
      <alignment vertical="center" wrapText="1"/>
    </xf>
    <xf numFmtId="0" fontId="66" fillId="0" borderId="8" xfId="0" applyFont="1" applyFill="1" applyBorder="1" applyAlignment="1">
      <alignment horizontal="center" vertical="center"/>
    </xf>
    <xf numFmtId="0" fontId="66" fillId="0" borderId="8" xfId="0" applyFont="1" applyFill="1" applyBorder="1" applyAlignment="1">
      <alignment horizontal="center" vertical="center" wrapText="1"/>
    </xf>
    <xf numFmtId="0" fontId="67" fillId="0" borderId="5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vertical="center" wrapText="1"/>
    </xf>
    <xf numFmtId="165" fontId="67" fillId="0" borderId="9" xfId="53" applyNumberFormat="1" applyFont="1" applyFill="1" applyBorder="1"/>
    <xf numFmtId="165" fontId="67" fillId="0" borderId="10" xfId="53" applyNumberFormat="1" applyFont="1" applyFill="1" applyBorder="1"/>
    <xf numFmtId="0" fontId="67" fillId="0" borderId="31" xfId="0" applyFont="1" applyFill="1" applyBorder="1"/>
    <xf numFmtId="165" fontId="67" fillId="0" borderId="6" xfId="53" applyNumberFormat="1" applyFont="1" applyFill="1" applyBorder="1"/>
    <xf numFmtId="165" fontId="67" fillId="0" borderId="2" xfId="53" applyNumberFormat="1" applyFont="1" applyFill="1" applyBorder="1"/>
    <xf numFmtId="0" fontId="67" fillId="0" borderId="38" xfId="0" applyFont="1" applyFill="1" applyBorder="1"/>
    <xf numFmtId="165" fontId="67" fillId="0" borderId="39" xfId="53" applyNumberFormat="1" applyFont="1" applyFill="1" applyBorder="1"/>
    <xf numFmtId="165" fontId="67" fillId="0" borderId="40" xfId="53" applyNumberFormat="1" applyFont="1" applyFill="1" applyBorder="1"/>
    <xf numFmtId="0" fontId="67" fillId="0" borderId="4" xfId="0" applyFont="1" applyFill="1" applyBorder="1"/>
    <xf numFmtId="165" fontId="67" fillId="0" borderId="8" xfId="53" applyNumberFormat="1" applyFont="1" applyFill="1" applyBorder="1"/>
    <xf numFmtId="165" fontId="67" fillId="0" borderId="5" xfId="53" applyNumberFormat="1" applyFont="1" applyFill="1" applyBorder="1"/>
    <xf numFmtId="0" fontId="67" fillId="0" borderId="4" xfId="0" applyFont="1" applyFill="1" applyBorder="1" applyAlignment="1">
      <alignment vertical="center" wrapText="1"/>
    </xf>
    <xf numFmtId="165" fontId="67" fillId="0" borderId="0" xfId="53" applyNumberFormat="1" applyFont="1" applyFill="1" applyBorder="1"/>
    <xf numFmtId="165" fontId="0" fillId="0" borderId="0" xfId="0" applyNumberFormat="1" applyFill="1"/>
    <xf numFmtId="0" fontId="7" fillId="0" borderId="30" xfId="54" applyNumberFormat="1" applyFill="1" applyBorder="1" applyAlignment="1">
      <alignment wrapText="1"/>
    </xf>
    <xf numFmtId="0" fontId="7" fillId="0" borderId="9" xfId="54" applyNumberFormat="1" applyFill="1" applyBorder="1" applyAlignment="1">
      <alignment horizontal="center" vertical="center"/>
    </xf>
    <xf numFmtId="3" fontId="7" fillId="0" borderId="108" xfId="54" applyNumberFormat="1" applyFill="1" applyBorder="1"/>
    <xf numFmtId="3" fontId="7" fillId="0" borderId="10" xfId="54" applyNumberFormat="1" applyFill="1" applyBorder="1"/>
    <xf numFmtId="0" fontId="7" fillId="0" borderId="30" xfId="54" applyFill="1" applyBorder="1"/>
    <xf numFmtId="0" fontId="7" fillId="0" borderId="31" xfId="54" applyNumberFormat="1" applyFill="1" applyBorder="1" applyAlignment="1">
      <alignment wrapText="1"/>
    </xf>
    <xf numFmtId="0" fontId="7" fillId="0" borderId="6" xfId="54" applyNumberFormat="1" applyFill="1" applyBorder="1" applyAlignment="1">
      <alignment horizontal="center" vertical="center"/>
    </xf>
    <xf numFmtId="3" fontId="7" fillId="0" borderId="2" xfId="54" applyNumberFormat="1" applyFill="1" applyBorder="1"/>
    <xf numFmtId="0" fontId="7" fillId="0" borderId="31" xfId="54" applyFill="1" applyBorder="1"/>
    <xf numFmtId="0" fontId="7" fillId="0" borderId="38" xfId="54" applyFill="1" applyBorder="1"/>
    <xf numFmtId="0" fontId="61" fillId="0" borderId="31" xfId="54" applyNumberFormat="1" applyFont="1" applyFill="1" applyBorder="1" applyAlignment="1">
      <alignment wrapText="1"/>
    </xf>
    <xf numFmtId="0" fontId="61" fillId="0" borderId="6" xfId="54" applyNumberFormat="1" applyFont="1" applyFill="1" applyBorder="1" applyAlignment="1">
      <alignment horizontal="center" vertical="center"/>
    </xf>
    <xf numFmtId="3" fontId="61" fillId="0" borderId="54" xfId="54" applyNumberFormat="1" applyFont="1" applyFill="1" applyBorder="1" applyAlignment="1">
      <alignment vertical="center"/>
    </xf>
    <xf numFmtId="3" fontId="7" fillId="0" borderId="37" xfId="54" applyNumberFormat="1" applyFill="1" applyBorder="1"/>
    <xf numFmtId="0" fontId="7" fillId="0" borderId="38" xfId="54" applyNumberFormat="1" applyFill="1" applyBorder="1" applyAlignment="1">
      <alignment wrapText="1"/>
    </xf>
    <xf numFmtId="0" fontId="7" fillId="0" borderId="39" xfId="54" applyNumberFormat="1" applyFill="1" applyBorder="1" applyAlignment="1">
      <alignment horizontal="center" vertical="center"/>
    </xf>
    <xf numFmtId="3" fontId="7" fillId="0" borderId="53" xfId="54" applyNumberFormat="1" applyFill="1" applyBorder="1"/>
    <xf numFmtId="0" fontId="7" fillId="0" borderId="32" xfId="54" applyFill="1" applyBorder="1"/>
    <xf numFmtId="0" fontId="61" fillId="0" borderId="4" xfId="54" applyNumberFormat="1" applyFont="1" applyFill="1" applyBorder="1" applyAlignment="1">
      <alignment wrapText="1"/>
    </xf>
    <xf numFmtId="3" fontId="61" fillId="0" borderId="57" xfId="54" applyNumberFormat="1" applyFont="1" applyFill="1" applyBorder="1"/>
    <xf numFmtId="3" fontId="61" fillId="0" borderId="28" xfId="54" applyNumberFormat="1" applyFont="1" applyFill="1" applyBorder="1"/>
    <xf numFmtId="0" fontId="75" fillId="0" borderId="0" xfId="54" applyFont="1" applyFill="1" applyAlignment="1"/>
    <xf numFmtId="0" fontId="62" fillId="0" borderId="0" xfId="54" applyFont="1" applyFill="1" applyAlignment="1">
      <alignment horizontal="center"/>
    </xf>
    <xf numFmtId="0" fontId="62" fillId="0" borderId="0" xfId="54" applyFont="1" applyFill="1" applyAlignment="1">
      <alignment horizontal="center" vertical="center"/>
    </xf>
    <xf numFmtId="3" fontId="7" fillId="0" borderId="0" xfId="54" applyNumberFormat="1" applyFill="1"/>
    <xf numFmtId="0" fontId="80" fillId="0" borderId="0" xfId="54" applyFont="1" applyFill="1" applyAlignment="1"/>
    <xf numFmtId="0" fontId="7" fillId="0" borderId="8" xfId="54" applyFill="1" applyBorder="1"/>
    <xf numFmtId="0" fontId="7" fillId="0" borderId="5" xfId="54" applyFill="1" applyBorder="1"/>
    <xf numFmtId="0" fontId="7" fillId="0" borderId="9" xfId="54" applyFill="1" applyBorder="1"/>
    <xf numFmtId="0" fontId="7" fillId="0" borderId="10" xfId="54" applyFill="1" applyBorder="1"/>
    <xf numFmtId="0" fontId="7" fillId="0" borderId="6" xfId="54" applyFill="1" applyBorder="1"/>
    <xf numFmtId="0" fontId="7" fillId="0" borderId="2" xfId="54" applyFill="1" applyBorder="1"/>
    <xf numFmtId="0" fontId="7" fillId="0" borderId="39" xfId="54" applyFill="1" applyBorder="1"/>
    <xf numFmtId="0" fontId="7" fillId="0" borderId="40" xfId="54" applyFill="1" applyBorder="1"/>
    <xf numFmtId="0" fontId="7" fillId="0" borderId="24" xfId="54" applyFill="1" applyBorder="1"/>
    <xf numFmtId="0" fontId="7" fillId="0" borderId="25" xfId="54" applyFill="1" applyBorder="1"/>
    <xf numFmtId="0" fontId="7" fillId="0" borderId="7" xfId="54" applyFill="1" applyBorder="1"/>
    <xf numFmtId="0" fontId="7" fillId="0" borderId="3" xfId="54" applyFill="1" applyBorder="1"/>
    <xf numFmtId="3" fontId="67" fillId="0" borderId="13" xfId="57" applyNumberFormat="1" applyFont="1" applyFill="1" applyBorder="1" applyAlignment="1">
      <alignment vertical="center"/>
    </xf>
    <xf numFmtId="0" fontId="67" fillId="0" borderId="31" xfId="57" applyFont="1" applyFill="1" applyBorder="1" applyAlignment="1">
      <alignment vertical="center"/>
    </xf>
    <xf numFmtId="0" fontId="9" fillId="0" borderId="35" xfId="8" applyFont="1" applyFill="1" applyBorder="1" applyAlignment="1">
      <alignment horizontal="center" vertical="center"/>
    </xf>
    <xf numFmtId="0" fontId="19" fillId="0" borderId="25" xfId="8" applyFont="1" applyFill="1" applyBorder="1" applyAlignment="1">
      <alignment horizontal="center" vertical="center" wrapText="1"/>
    </xf>
    <xf numFmtId="0" fontId="19" fillId="0" borderId="37" xfId="8" applyFont="1" applyFill="1" applyBorder="1" applyAlignment="1">
      <alignment horizontal="center" vertical="center" wrapText="1"/>
    </xf>
    <xf numFmtId="0" fontId="7" fillId="0" borderId="6" xfId="54" applyFill="1" applyBorder="1" applyAlignment="1">
      <alignment wrapText="1"/>
    </xf>
    <xf numFmtId="3" fontId="67" fillId="0" borderId="6" xfId="57" applyNumberFormat="1" applyFont="1" applyFill="1" applyBorder="1" applyAlignment="1">
      <alignment vertical="center"/>
    </xf>
    <xf numFmtId="0" fontId="61" fillId="0" borderId="6" xfId="54" applyFont="1" applyFill="1" applyBorder="1" applyAlignment="1">
      <alignment wrapText="1"/>
    </xf>
    <xf numFmtId="0" fontId="67" fillId="0" borderId="31" xfId="55" applyFont="1" applyFill="1" applyBorder="1" applyAlignment="1">
      <alignment vertical="center"/>
    </xf>
    <xf numFmtId="0" fontId="63" fillId="0" borderId="0" xfId="54" applyFont="1" applyFill="1" applyAlignment="1">
      <alignment horizontal="right"/>
    </xf>
    <xf numFmtId="0" fontId="75" fillId="0" borderId="0" xfId="54" applyFont="1" applyFill="1" applyAlignment="1">
      <alignment horizontal="center"/>
    </xf>
    <xf numFmtId="0" fontId="78" fillId="0" borderId="0" xfId="57" applyFont="1" applyFill="1" applyAlignment="1">
      <alignment horizontal="center" vertical="center" wrapText="1"/>
    </xf>
    <xf numFmtId="3" fontId="9" fillId="0" borderId="5" xfId="0" applyNumberFormat="1" applyFont="1" applyBorder="1"/>
    <xf numFmtId="0" fontId="9" fillId="0" borderId="6" xfId="0" applyFont="1" applyBorder="1"/>
    <xf numFmtId="0" fontId="10" fillId="0" borderId="6" xfId="0" applyFont="1" applyBorder="1" applyAlignment="1">
      <alignment horizontal="justify" wrapText="1"/>
    </xf>
    <xf numFmtId="0" fontId="10" fillId="0" borderId="6" xfId="0" applyFont="1" applyBorder="1" applyAlignment="1">
      <alignment horizontal="justify"/>
    </xf>
    <xf numFmtId="0" fontId="9" fillId="0" borderId="6" xfId="0" applyFont="1" applyFill="1" applyBorder="1" applyAlignment="1">
      <alignment horizontal="justify"/>
    </xf>
    <xf numFmtId="0" fontId="9" fillId="0" borderId="6" xfId="0" applyFont="1" applyFill="1" applyBorder="1"/>
    <xf numFmtId="0" fontId="10" fillId="0" borderId="6" xfId="0" applyFont="1" applyFill="1" applyBorder="1" applyAlignment="1">
      <alignment horizontal="justify"/>
    </xf>
    <xf numFmtId="3" fontId="23" fillId="0" borderId="0" xfId="4" applyNumberFormat="1" applyFill="1" applyAlignment="1" applyProtection="1">
      <alignment vertical="center"/>
    </xf>
    <xf numFmtId="3" fontId="23" fillId="0" borderId="0" xfId="4" applyNumberFormat="1" applyFill="1" applyAlignment="1" applyProtection="1">
      <alignment vertical="center"/>
      <protection locked="0"/>
    </xf>
    <xf numFmtId="164" fontId="23" fillId="0" borderId="0" xfId="4" applyNumberFormat="1" applyFill="1" applyAlignment="1" applyProtection="1">
      <alignment vertical="center"/>
      <protection locked="0"/>
    </xf>
    <xf numFmtId="164" fontId="26" fillId="0" borderId="0" xfId="4" applyNumberFormat="1" applyFont="1" applyFill="1" applyProtection="1">
      <protection locked="0"/>
    </xf>
    <xf numFmtId="0" fontId="67" fillId="0" borderId="38" xfId="55" applyFont="1" applyFill="1" applyBorder="1" applyAlignment="1">
      <alignment vertical="center"/>
    </xf>
    <xf numFmtId="0" fontId="1" fillId="0" borderId="37" xfId="54" applyFont="1" applyBorder="1" applyAlignment="1">
      <alignment horizontal="center" vertical="center" wrapText="1"/>
    </xf>
    <xf numFmtId="0" fontId="1" fillId="0" borderId="24" xfId="54" applyFont="1" applyBorder="1" applyAlignment="1">
      <alignment horizontal="center" vertical="center" wrapText="1"/>
    </xf>
    <xf numFmtId="0" fontId="1" fillId="0" borderId="25" xfId="54" applyFont="1" applyBorder="1" applyAlignment="1">
      <alignment horizontal="center" vertical="center" wrapText="1"/>
    </xf>
    <xf numFmtId="0" fontId="9" fillId="0" borderId="42" xfId="8" applyFont="1" applyFill="1" applyBorder="1" applyAlignment="1">
      <alignment horizontal="center" vertical="center"/>
    </xf>
    <xf numFmtId="0" fontId="19" fillId="0" borderId="59" xfId="8" applyFont="1" applyFill="1" applyBorder="1" applyAlignment="1">
      <alignment horizontal="center" vertical="center" wrapText="1"/>
    </xf>
    <xf numFmtId="0" fontId="1" fillId="0" borderId="63" xfId="54" applyFont="1" applyBorder="1" applyAlignment="1">
      <alignment horizontal="center" vertical="center" wrapText="1"/>
    </xf>
    <xf numFmtId="0" fontId="1" fillId="0" borderId="64" xfId="54" applyFont="1" applyBorder="1" applyAlignment="1">
      <alignment horizontal="center" vertical="center" wrapText="1"/>
    </xf>
    <xf numFmtId="0" fontId="1" fillId="0" borderId="59" xfId="54" applyFont="1" applyBorder="1" applyAlignment="1">
      <alignment horizontal="center" vertical="center" wrapText="1"/>
    </xf>
    <xf numFmtId="165" fontId="15" fillId="0" borderId="4" xfId="2" applyNumberFormat="1" applyFont="1" applyBorder="1"/>
    <xf numFmtId="165" fontId="15" fillId="0" borderId="8" xfId="2" applyNumberFormat="1" applyFont="1" applyBorder="1"/>
    <xf numFmtId="165" fontId="15" fillId="0" borderId="5" xfId="2" applyNumberFormat="1" applyFont="1" applyBorder="1"/>
    <xf numFmtId="165" fontId="15" fillId="0" borderId="30" xfId="2" applyNumberFormat="1" applyFont="1" applyBorder="1"/>
    <xf numFmtId="0" fontId="15" fillId="0" borderId="9" xfId="2" applyFont="1" applyBorder="1"/>
    <xf numFmtId="3" fontId="15" fillId="0" borderId="31" xfId="2" applyNumberFormat="1" applyFont="1" applyBorder="1"/>
    <xf numFmtId="0" fontId="15" fillId="0" borderId="6" xfId="2" applyFont="1" applyBorder="1"/>
    <xf numFmtId="0" fontId="15" fillId="0" borderId="2" xfId="2" applyFont="1" applyBorder="1"/>
    <xf numFmtId="3" fontId="15" fillId="0" borderId="38" xfId="2" applyNumberFormat="1" applyFont="1" applyBorder="1"/>
    <xf numFmtId="0" fontId="15" fillId="0" borderId="40" xfId="2" applyFont="1" applyBorder="1"/>
    <xf numFmtId="0" fontId="15" fillId="0" borderId="10" xfId="2" applyFont="1" applyBorder="1"/>
    <xf numFmtId="0" fontId="15" fillId="0" borderId="31" xfId="2" applyFont="1" applyBorder="1"/>
    <xf numFmtId="0" fontId="15" fillId="0" borderId="38" xfId="2" applyFont="1" applyBorder="1"/>
    <xf numFmtId="0" fontId="15" fillId="0" borderId="39" xfId="2" applyFont="1" applyBorder="1"/>
    <xf numFmtId="0" fontId="15" fillId="0" borderId="4" xfId="2" applyFont="1" applyBorder="1"/>
    <xf numFmtId="0" fontId="15" fillId="0" borderId="8" xfId="2" applyFont="1" applyBorder="1"/>
    <xf numFmtId="3" fontId="15" fillId="0" borderId="4" xfId="2" applyNumberFormat="1" applyFont="1" applyBorder="1"/>
    <xf numFmtId="0" fontId="15" fillId="0" borderId="49" xfId="2" applyFont="1" applyBorder="1"/>
    <xf numFmtId="0" fontId="15" fillId="0" borderId="50" xfId="2" applyFont="1" applyBorder="1"/>
    <xf numFmtId="0" fontId="15" fillId="0" borderId="51" xfId="2" applyFont="1" applyBorder="1"/>
    <xf numFmtId="165" fontId="15" fillId="0" borderId="31" xfId="2" applyNumberFormat="1" applyFont="1" applyBorder="1"/>
    <xf numFmtId="3" fontId="15" fillId="0" borderId="30" xfId="2" applyNumberFormat="1" applyFont="1" applyBorder="1"/>
    <xf numFmtId="3" fontId="15" fillId="0" borderId="107" xfId="2" applyNumberFormat="1" applyFont="1" applyBorder="1"/>
    <xf numFmtId="165" fontId="15" fillId="0" borderId="158" xfId="2" applyNumberFormat="1" applyFont="1" applyBorder="1"/>
    <xf numFmtId="0" fontId="15" fillId="0" borderId="110" xfId="2" applyFont="1" applyBorder="1"/>
    <xf numFmtId="0" fontId="15" fillId="0" borderId="30" xfId="2" applyFont="1" applyBorder="1"/>
    <xf numFmtId="0" fontId="15" fillId="0" borderId="1" xfId="2" applyFont="1" applyBorder="1"/>
    <xf numFmtId="0" fontId="15" fillId="0" borderId="119" xfId="2" applyFont="1" applyBorder="1"/>
    <xf numFmtId="0" fontId="15" fillId="0" borderId="63" xfId="2" applyFont="1" applyBorder="1"/>
    <xf numFmtId="0" fontId="15" fillId="0" borderId="64" xfId="2" applyFont="1" applyBorder="1"/>
    <xf numFmtId="0" fontId="15" fillId="0" borderId="59" xfId="2" applyFont="1" applyBorder="1"/>
    <xf numFmtId="3" fontId="8" fillId="0" borderId="4" xfId="8" applyNumberFormat="1" applyFont="1" applyFill="1" applyBorder="1" applyAlignment="1">
      <alignment horizontal="right" vertical="center"/>
    </xf>
    <xf numFmtId="0" fontId="15" fillId="0" borderId="6" xfId="2" applyFont="1" applyFill="1" applyBorder="1"/>
    <xf numFmtId="0" fontId="84" fillId="0" borderId="0" xfId="66" applyFont="1" applyAlignment="1">
      <alignment horizontal="center" vertical="center"/>
    </xf>
    <xf numFmtId="0" fontId="85" fillId="0" borderId="0" xfId="66" applyFont="1"/>
    <xf numFmtId="0" fontId="86" fillId="0" borderId="0" xfId="66" applyFont="1" applyAlignment="1">
      <alignment horizontal="center" vertical="center"/>
    </xf>
    <xf numFmtId="0" fontId="87" fillId="0" borderId="0" xfId="66" applyFont="1" applyAlignment="1">
      <alignment horizontal="right"/>
    </xf>
    <xf numFmtId="0" fontId="84" fillId="0" borderId="6" xfId="66" applyFont="1" applyBorder="1" applyAlignment="1">
      <alignment horizontal="center" vertical="center"/>
    </xf>
    <xf numFmtId="0" fontId="84" fillId="0" borderId="6" xfId="66" applyFont="1" applyBorder="1" applyAlignment="1">
      <alignment horizontal="center" vertical="center" wrapText="1"/>
    </xf>
    <xf numFmtId="0" fontId="88" fillId="0" borderId="6" xfId="66" applyFont="1" applyBorder="1"/>
    <xf numFmtId="0" fontId="89" fillId="0" borderId="6" xfId="66" applyFont="1" applyBorder="1" applyAlignment="1">
      <alignment vertical="center"/>
    </xf>
    <xf numFmtId="3" fontId="89" fillId="0" borderId="6" xfId="66" applyNumberFormat="1" applyFont="1" applyBorder="1" applyAlignment="1">
      <alignment vertical="center"/>
    </xf>
    <xf numFmtId="0" fontId="88" fillId="0" borderId="6" xfId="66" applyFont="1" applyBorder="1" applyAlignment="1">
      <alignment horizontal="center"/>
    </xf>
    <xf numFmtId="0" fontId="89" fillId="0" borderId="6" xfId="66" applyFont="1" applyBorder="1" applyAlignment="1">
      <alignment horizontal="left" vertical="center" indent="2"/>
    </xf>
    <xf numFmtId="0" fontId="89" fillId="0" borderId="6" xfId="66" applyFont="1" applyBorder="1" applyAlignment="1">
      <alignment horizontal="left" indent="2"/>
    </xf>
    <xf numFmtId="0" fontId="90" fillId="0" borderId="6" xfId="66" applyFont="1" applyBorder="1"/>
    <xf numFmtId="0" fontId="90" fillId="0" borderId="6" xfId="66" applyFont="1" applyBorder="1" applyAlignment="1">
      <alignment horizontal="left" vertical="center" indent="2"/>
    </xf>
    <xf numFmtId="3" fontId="90" fillId="0" borderId="6" xfId="66" applyNumberFormat="1" applyFont="1" applyBorder="1" applyAlignment="1">
      <alignment vertical="center"/>
    </xf>
    <xf numFmtId="0" fontId="88" fillId="0" borderId="6" xfId="66" applyFont="1" applyBorder="1" applyAlignment="1">
      <alignment horizontal="right" indent="2"/>
    </xf>
    <xf numFmtId="3" fontId="87" fillId="0" borderId="6" xfId="66" applyNumberFormat="1" applyFont="1" applyBorder="1" applyAlignment="1">
      <alignment vertical="center"/>
    </xf>
    <xf numFmtId="3" fontId="87" fillId="0" borderId="6" xfId="66" applyNumberFormat="1" applyFont="1" applyBorder="1"/>
    <xf numFmtId="49" fontId="66" fillId="0" borderId="6" xfId="55" applyNumberFormat="1" applyFont="1" applyFill="1" applyBorder="1" applyAlignment="1">
      <alignment vertical="center" wrapText="1"/>
    </xf>
    <xf numFmtId="49" fontId="66" fillId="0" borderId="6" xfId="55" applyNumberFormat="1" applyFont="1" applyFill="1" applyBorder="1" applyAlignment="1">
      <alignment horizontal="center" vertical="center" wrapText="1"/>
    </xf>
    <xf numFmtId="0" fontId="66" fillId="0" borderId="6" xfId="54" applyFont="1" applyFill="1" applyBorder="1" applyAlignment="1">
      <alignment horizontal="center" vertical="center" wrapText="1"/>
    </xf>
    <xf numFmtId="0" fontId="61" fillId="0" borderId="6" xfId="54" applyFont="1" applyFill="1" applyBorder="1" applyAlignment="1">
      <alignment horizontal="center" vertical="center" wrapText="1"/>
    </xf>
    <xf numFmtId="0" fontId="7" fillId="0" borderId="0" xfId="54" applyFill="1" applyAlignment="1">
      <alignment wrapText="1"/>
    </xf>
    <xf numFmtId="0" fontId="3" fillId="0" borderId="6" xfId="54" applyFont="1" applyFill="1" applyBorder="1" applyAlignment="1">
      <alignment wrapText="1"/>
    </xf>
    <xf numFmtId="3" fontId="67" fillId="0" borderId="6" xfId="56" applyNumberFormat="1" applyFont="1" applyFill="1" applyBorder="1" applyAlignment="1">
      <alignment horizontal="right" vertical="center"/>
    </xf>
    <xf numFmtId="165" fontId="4" fillId="0" borderId="6" xfId="53" applyNumberFormat="1" applyFont="1" applyFill="1" applyBorder="1" applyAlignment="1">
      <alignment vertical="center"/>
    </xf>
    <xf numFmtId="3" fontId="61" fillId="0" borderId="6" xfId="56" applyNumberFormat="1" applyFont="1" applyFill="1" applyBorder="1" applyAlignment="1">
      <alignment horizontal="right" vertical="center"/>
    </xf>
    <xf numFmtId="165" fontId="4" fillId="0" borderId="6" xfId="53" applyNumberFormat="1" applyFont="1" applyFill="1" applyBorder="1" applyAlignment="1">
      <alignment horizontal="right" vertical="center"/>
    </xf>
    <xf numFmtId="165" fontId="61" fillId="0" borderId="6" xfId="53" applyNumberFormat="1" applyFont="1" applyFill="1" applyBorder="1" applyAlignment="1">
      <alignment horizontal="right" vertical="center"/>
    </xf>
    <xf numFmtId="0" fontId="2" fillId="0" borderId="6" xfId="54" applyFont="1" applyFill="1" applyBorder="1" applyAlignment="1">
      <alignment wrapText="1"/>
    </xf>
    <xf numFmtId="0" fontId="7" fillId="0" borderId="6" xfId="54" applyFill="1" applyBorder="1" applyAlignment="1"/>
    <xf numFmtId="3" fontId="66" fillId="0" borderId="6" xfId="56" applyNumberFormat="1" applyFont="1" applyFill="1" applyBorder="1" applyAlignment="1">
      <alignment horizontal="right"/>
    </xf>
    <xf numFmtId="0" fontId="61" fillId="0" borderId="6" xfId="54" applyFont="1" applyFill="1" applyBorder="1"/>
    <xf numFmtId="49" fontId="20" fillId="0" borderId="4" xfId="55" applyNumberFormat="1" applyFont="1" applyFill="1" applyBorder="1" applyAlignment="1">
      <alignment vertical="center" wrapText="1"/>
    </xf>
    <xf numFmtId="49" fontId="65" fillId="0" borderId="8" xfId="55" applyNumberFormat="1" applyFont="1" applyFill="1" applyBorder="1" applyAlignment="1">
      <alignment horizontal="center" vertical="center" wrapText="1"/>
    </xf>
    <xf numFmtId="0" fontId="20" fillId="0" borderId="57" xfId="54" applyFont="1" applyFill="1" applyBorder="1" applyAlignment="1">
      <alignment horizontal="center" vertical="center" wrapText="1"/>
    </xf>
    <xf numFmtId="0" fontId="20" fillId="0" borderId="5" xfId="54" applyFont="1" applyFill="1" applyBorder="1" applyAlignment="1">
      <alignment horizontal="center" vertical="center" wrapText="1"/>
    </xf>
    <xf numFmtId="0" fontId="7" fillId="0" borderId="30" xfId="54" applyFill="1" applyBorder="1" applyAlignment="1">
      <alignment wrapText="1"/>
    </xf>
    <xf numFmtId="0" fontId="7" fillId="0" borderId="31" xfId="54" applyFill="1" applyBorder="1" applyAlignment="1">
      <alignment wrapText="1"/>
    </xf>
    <xf numFmtId="0" fontId="7" fillId="0" borderId="37" xfId="54" applyFill="1" applyBorder="1"/>
    <xf numFmtId="0" fontId="61" fillId="0" borderId="31" xfId="54" applyFont="1" applyFill="1" applyBorder="1" applyAlignment="1">
      <alignment wrapText="1"/>
    </xf>
    <xf numFmtId="3" fontId="7" fillId="0" borderId="54" xfId="54" applyNumberFormat="1" applyFill="1" applyBorder="1" applyAlignment="1">
      <alignment horizontal="right"/>
    </xf>
    <xf numFmtId="0" fontId="7" fillId="0" borderId="38" xfId="54" applyFill="1" applyBorder="1" applyAlignment="1">
      <alignment wrapText="1"/>
    </xf>
    <xf numFmtId="0" fontId="66" fillId="0" borderId="8" xfId="57" applyFont="1" applyFill="1" applyBorder="1" applyAlignment="1">
      <alignment horizontal="center" vertical="center" wrapText="1"/>
    </xf>
    <xf numFmtId="49" fontId="66" fillId="0" borderId="59" xfId="55" applyNumberFormat="1" applyFont="1" applyFill="1" applyBorder="1" applyAlignment="1">
      <alignment horizontal="center" vertical="center" wrapText="1"/>
    </xf>
    <xf numFmtId="0" fontId="67" fillId="0" borderId="30" xfId="57" applyFont="1" applyFill="1" applyBorder="1" applyAlignment="1">
      <alignment vertical="center" wrapText="1"/>
    </xf>
    <xf numFmtId="3" fontId="67" fillId="0" borderId="108" xfId="57" applyNumberFormat="1" applyFont="1" applyFill="1" applyBorder="1" applyAlignment="1">
      <alignment vertical="center"/>
    </xf>
    <xf numFmtId="3" fontId="77" fillId="0" borderId="35" xfId="57" applyNumberFormat="1" applyFont="1" applyFill="1" applyBorder="1" applyAlignment="1">
      <alignment vertical="center"/>
    </xf>
    <xf numFmtId="3" fontId="67" fillId="0" borderId="54" xfId="57" applyNumberFormat="1" applyFont="1" applyFill="1" applyBorder="1" applyAlignment="1">
      <alignment vertical="center"/>
    </xf>
    <xf numFmtId="3" fontId="77" fillId="0" borderId="13" xfId="57" applyNumberFormat="1" applyFont="1" applyFill="1" applyBorder="1" applyAlignment="1">
      <alignment vertical="center"/>
    </xf>
    <xf numFmtId="3" fontId="64" fillId="0" borderId="13" xfId="57" applyNumberFormat="1" applyFill="1" applyBorder="1"/>
    <xf numFmtId="3" fontId="64" fillId="0" borderId="45" xfId="57" applyNumberFormat="1" applyFill="1" applyBorder="1"/>
    <xf numFmtId="3" fontId="66" fillId="0" borderId="45" xfId="57" applyNumberFormat="1" applyFont="1" applyFill="1" applyBorder="1" applyAlignment="1">
      <alignment vertical="center"/>
    </xf>
    <xf numFmtId="0" fontId="64" fillId="0" borderId="1" xfId="57" applyFill="1" applyBorder="1"/>
    <xf numFmtId="3" fontId="67" fillId="0" borderId="2" xfId="57" applyNumberFormat="1" applyFont="1" applyFill="1" applyBorder="1" applyAlignment="1">
      <alignment vertical="center"/>
    </xf>
    <xf numFmtId="3" fontId="68" fillId="0" borderId="54" xfId="57" applyNumberFormat="1" applyFont="1" applyFill="1" applyBorder="1" applyAlignment="1">
      <alignment vertical="center"/>
    </xf>
    <xf numFmtId="3" fontId="68" fillId="0" borderId="13" xfId="57" applyNumberFormat="1" applyFont="1" applyFill="1" applyBorder="1" applyAlignment="1">
      <alignment vertical="center"/>
    </xf>
    <xf numFmtId="0" fontId="36" fillId="0" borderId="0" xfId="57" applyFont="1" applyFill="1"/>
    <xf numFmtId="3" fontId="67" fillId="0" borderId="16" xfId="58" applyNumberFormat="1" applyFont="1" applyFill="1" applyBorder="1" applyAlignment="1">
      <alignment vertical="center"/>
    </xf>
    <xf numFmtId="0" fontId="66" fillId="0" borderId="38" xfId="57" applyFont="1" applyFill="1" applyBorder="1" applyAlignment="1">
      <alignment vertical="center" wrapText="1"/>
    </xf>
    <xf numFmtId="0" fontId="66" fillId="0" borderId="39" xfId="57" applyNumberFormat="1" applyFont="1" applyFill="1" applyBorder="1" applyAlignment="1">
      <alignment horizontal="center" vertical="center"/>
    </xf>
    <xf numFmtId="3" fontId="66" fillId="0" borderId="53" xfId="57" applyNumberFormat="1" applyFont="1" applyFill="1" applyBorder="1" applyAlignment="1">
      <alignment vertical="center"/>
    </xf>
    <xf numFmtId="0" fontId="64" fillId="0" borderId="14" xfId="57" applyFill="1" applyBorder="1"/>
    <xf numFmtId="0" fontId="66" fillId="0" borderId="4" xfId="57" applyFont="1" applyFill="1" applyBorder="1" applyAlignment="1">
      <alignment vertical="center" wrapText="1"/>
    </xf>
    <xf numFmtId="3" fontId="66" fillId="0" borderId="5" xfId="58" applyNumberFormat="1" applyFont="1" applyFill="1" applyBorder="1" applyAlignment="1">
      <alignment vertical="center"/>
    </xf>
    <xf numFmtId="3" fontId="66" fillId="0" borderId="110" xfId="58" applyNumberFormat="1" applyFont="1" applyFill="1" applyBorder="1" applyAlignment="1">
      <alignment vertical="center"/>
    </xf>
    <xf numFmtId="49" fontId="66" fillId="0" borderId="63" xfId="55" applyNumberFormat="1" applyFont="1" applyFill="1" applyBorder="1" applyAlignment="1">
      <alignment horizontal="center" vertical="center" wrapText="1"/>
    </xf>
    <xf numFmtId="0" fontId="66" fillId="0" borderId="64" xfId="57" applyFont="1" applyFill="1" applyBorder="1" applyAlignment="1">
      <alignment horizontal="center" vertical="center" wrapText="1"/>
    </xf>
    <xf numFmtId="0" fontId="67" fillId="0" borderId="37" xfId="57" applyFont="1" applyFill="1" applyBorder="1" applyAlignment="1">
      <alignment wrapText="1"/>
    </xf>
    <xf numFmtId="0" fontId="67" fillId="0" borderId="24" xfId="57" applyNumberFormat="1" applyFont="1" applyFill="1" applyBorder="1" applyAlignment="1">
      <alignment horizontal="center" vertical="center"/>
    </xf>
    <xf numFmtId="3" fontId="67" fillId="0" borderId="25" xfId="57" applyNumberFormat="1" applyFont="1" applyFill="1" applyBorder="1"/>
    <xf numFmtId="0" fontId="67" fillId="0" borderId="31" xfId="57" applyFont="1" applyFill="1" applyBorder="1" applyAlignment="1">
      <alignment wrapText="1"/>
    </xf>
    <xf numFmtId="3" fontId="67" fillId="0" borderId="2" xfId="57" applyNumberFormat="1" applyFont="1" applyFill="1" applyBorder="1"/>
    <xf numFmtId="0" fontId="66" fillId="0" borderId="31" xfId="57" applyFont="1" applyFill="1" applyBorder="1" applyAlignment="1">
      <alignment wrapText="1"/>
    </xf>
    <xf numFmtId="3" fontId="66" fillId="0" borderId="54" xfId="57" applyNumberFormat="1" applyFont="1" applyFill="1" applyBorder="1"/>
    <xf numFmtId="0" fontId="64" fillId="0" borderId="35" xfId="57" applyFill="1" applyBorder="1"/>
    <xf numFmtId="3" fontId="67" fillId="0" borderId="54" xfId="57" applyNumberFormat="1" applyFont="1" applyFill="1" applyBorder="1"/>
    <xf numFmtId="3" fontId="67" fillId="0" borderId="13" xfId="57" applyNumberFormat="1" applyFont="1" applyFill="1" applyBorder="1"/>
    <xf numFmtId="3" fontId="66" fillId="0" borderId="13" xfId="57" applyNumberFormat="1" applyFont="1" applyFill="1" applyBorder="1"/>
    <xf numFmtId="0" fontId="67" fillId="0" borderId="38" xfId="57" applyFont="1" applyFill="1" applyBorder="1" applyAlignment="1">
      <alignment wrapText="1"/>
    </xf>
    <xf numFmtId="3" fontId="67" fillId="0" borderId="53" xfId="57" applyNumberFormat="1" applyFont="1" applyFill="1" applyBorder="1"/>
    <xf numFmtId="0" fontId="66" fillId="0" borderId="4" xfId="57" applyFont="1" applyFill="1" applyBorder="1" applyAlignment="1">
      <alignment wrapText="1"/>
    </xf>
    <xf numFmtId="3" fontId="66" fillId="0" borderId="110" xfId="57" applyNumberFormat="1" applyFont="1" applyFill="1" applyBorder="1"/>
    <xf numFmtId="0" fontId="70" fillId="0" borderId="0" xfId="57" applyFont="1" applyFill="1"/>
    <xf numFmtId="49" fontId="67" fillId="0" borderId="10" xfId="57" applyNumberFormat="1" applyFont="1" applyFill="1" applyBorder="1" applyAlignment="1">
      <alignment horizontal="center" vertical="center"/>
    </xf>
    <xf numFmtId="165" fontId="66" fillId="0" borderId="2" xfId="58" applyNumberFormat="1" applyFont="1" applyFill="1" applyBorder="1" applyAlignment="1">
      <alignment horizontal="center" vertical="center"/>
    </xf>
    <xf numFmtId="0" fontId="67" fillId="0" borderId="38" xfId="57" applyFont="1" applyFill="1" applyBorder="1" applyAlignment="1">
      <alignment vertical="center" wrapText="1"/>
    </xf>
    <xf numFmtId="165" fontId="67" fillId="0" borderId="40" xfId="58" applyNumberFormat="1" applyFont="1" applyFill="1" applyBorder="1" applyAlignment="1">
      <alignment horizontal="center" vertical="center"/>
    </xf>
    <xf numFmtId="165" fontId="66" fillId="0" borderId="5" xfId="58" applyNumberFormat="1" applyFont="1" applyFill="1" applyBorder="1" applyAlignment="1">
      <alignment horizontal="center" vertical="center"/>
    </xf>
    <xf numFmtId="3" fontId="67" fillId="0" borderId="2" xfId="55" applyNumberFormat="1" applyFont="1" applyFill="1" applyBorder="1" applyAlignment="1">
      <alignment horizontal="right" vertical="center" wrapText="1"/>
    </xf>
    <xf numFmtId="165" fontId="64" fillId="0" borderId="13" xfId="57" applyNumberFormat="1" applyFill="1" applyBorder="1"/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9" fillId="0" borderId="28" xfId="0" applyFont="1" applyBorder="1" applyAlignment="1"/>
    <xf numFmtId="0" fontId="9" fillId="0" borderId="29" xfId="0" applyFont="1" applyBorder="1" applyAlignment="1"/>
    <xf numFmtId="0" fontId="9" fillId="0" borderId="17" xfId="0" applyFont="1" applyBorder="1" applyAlignment="1"/>
    <xf numFmtId="0" fontId="9" fillId="0" borderId="4" xfId="0" applyFont="1" applyBorder="1" applyAlignment="1"/>
    <xf numFmtId="0" fontId="9" fillId="0" borderId="8" xfId="0" applyFont="1" applyBorder="1" applyAlignment="1"/>
    <xf numFmtId="0" fontId="9" fillId="0" borderId="5" xfId="0" applyFont="1" applyBorder="1" applyAlignment="1"/>
    <xf numFmtId="0" fontId="10" fillId="0" borderId="46" xfId="0" applyFont="1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8" fillId="0" borderId="46" xfId="0" applyFont="1" applyBorder="1" applyAlignment="1"/>
    <xf numFmtId="0" fontId="9" fillId="0" borderId="47" xfId="0" applyFont="1" applyBorder="1" applyAlignment="1"/>
    <xf numFmtId="0" fontId="9" fillId="0" borderId="20" xfId="0" applyFont="1" applyBorder="1" applyAlignment="1"/>
    <xf numFmtId="0" fontId="10" fillId="0" borderId="16" xfId="0" applyFont="1" applyBorder="1" applyAlignment="1"/>
    <xf numFmtId="0" fontId="9" fillId="0" borderId="0" xfId="0" applyFont="1" applyAlignment="1">
      <alignment horizontal="left" wrapText="1"/>
    </xf>
    <xf numFmtId="0" fontId="63" fillId="0" borderId="0" xfId="54" applyFont="1" applyFill="1" applyAlignment="1">
      <alignment horizontal="right"/>
    </xf>
    <xf numFmtId="0" fontId="75" fillId="0" borderId="0" xfId="54" applyFont="1" applyFill="1" applyAlignment="1">
      <alignment horizontal="center"/>
    </xf>
    <xf numFmtId="49" fontId="67" fillId="0" borderId="0" xfId="55" applyNumberFormat="1" applyFont="1" applyFill="1" applyAlignment="1">
      <alignment horizontal="right"/>
    </xf>
    <xf numFmtId="0" fontId="78" fillId="0" borderId="0" xfId="57" applyFont="1" applyFill="1" applyBorder="1" applyAlignment="1">
      <alignment horizontal="center" vertical="center" wrapText="1"/>
    </xf>
    <xf numFmtId="0" fontId="78" fillId="0" borderId="0" xfId="57" applyFont="1" applyFill="1" applyAlignment="1">
      <alignment horizontal="center" vertical="center" wrapText="1"/>
    </xf>
    <xf numFmtId="49" fontId="67" fillId="0" borderId="0" xfId="55" applyNumberFormat="1" applyFont="1" applyAlignment="1">
      <alignment horizontal="right"/>
    </xf>
    <xf numFmtId="0" fontId="78" fillId="0" borderId="0" xfId="57" applyFont="1" applyAlignment="1">
      <alignment horizontal="center" vertical="center" wrapText="1"/>
    </xf>
    <xf numFmtId="0" fontId="80" fillId="0" borderId="0" xfId="54" applyFont="1" applyFill="1" applyAlignment="1">
      <alignment horizontal="right"/>
    </xf>
    <xf numFmtId="0" fontId="78" fillId="0" borderId="0" xfId="57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6" fillId="0" borderId="0" xfId="8" applyFont="1" applyFill="1" applyBorder="1" applyAlignment="1">
      <alignment horizontal="center" vertical="center"/>
    </xf>
    <xf numFmtId="0" fontId="13" fillId="0" borderId="0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/>
    </xf>
    <xf numFmtId="0" fontId="9" fillId="0" borderId="86" xfId="45" applyFont="1" applyBorder="1" applyAlignment="1">
      <alignment horizontal="center" wrapText="1"/>
    </xf>
    <xf numFmtId="0" fontId="9" fillId="0" borderId="86" xfId="45" applyFont="1" applyBorder="1" applyAlignment="1">
      <alignment horizontal="center"/>
    </xf>
    <xf numFmtId="0" fontId="9" fillId="0" borderId="87" xfId="45" applyFont="1" applyBorder="1" applyAlignment="1">
      <alignment horizontal="center"/>
    </xf>
    <xf numFmtId="0" fontId="9" fillId="0" borderId="86" xfId="45" applyFont="1" applyBorder="1" applyAlignment="1">
      <alignment horizontal="center" vertical="center"/>
    </xf>
    <xf numFmtId="0" fontId="54" fillId="0" borderId="0" xfId="45" applyFont="1" applyBorder="1" applyAlignment="1">
      <alignment horizontal="center" wrapText="1"/>
    </xf>
    <xf numFmtId="0" fontId="0" fillId="0" borderId="46" xfId="0" applyBorder="1" applyAlignment="1"/>
    <xf numFmtId="0" fontId="9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66" fillId="0" borderId="112" xfId="8" applyFont="1" applyFill="1" applyBorder="1" applyAlignment="1">
      <alignment horizontal="center" vertical="center" wrapText="1"/>
    </xf>
    <xf numFmtId="0" fontId="66" fillId="0" borderId="111" xfId="8" applyFont="1" applyFill="1" applyBorder="1" applyAlignment="1">
      <alignment horizontal="center" vertical="center" wrapText="1"/>
    </xf>
    <xf numFmtId="0" fontId="66" fillId="0" borderId="109" xfId="8" applyFont="1" applyFill="1" applyBorder="1" applyAlignment="1">
      <alignment horizontal="center" vertical="center" wrapText="1"/>
    </xf>
    <xf numFmtId="0" fontId="66" fillId="0" borderId="123" xfId="8" applyFont="1" applyFill="1" applyBorder="1" applyAlignment="1">
      <alignment horizontal="center" vertical="center"/>
    </xf>
    <xf numFmtId="0" fontId="66" fillId="0" borderId="136" xfId="8" applyFont="1" applyFill="1" applyBorder="1" applyAlignment="1">
      <alignment horizontal="center" vertical="center"/>
    </xf>
    <xf numFmtId="0" fontId="66" fillId="0" borderId="137" xfId="8" applyFont="1" applyFill="1" applyBorder="1" applyAlignment="1">
      <alignment horizontal="center" vertical="center" wrapText="1"/>
    </xf>
    <xf numFmtId="0" fontId="66" fillId="0" borderId="138" xfId="8" applyFont="1" applyFill="1" applyBorder="1" applyAlignment="1">
      <alignment horizontal="center" vertical="center" wrapText="1"/>
    </xf>
    <xf numFmtId="0" fontId="66" fillId="0" borderId="76" xfId="8" applyFont="1" applyFill="1" applyBorder="1" applyAlignment="1">
      <alignment horizontal="center" vertical="center"/>
    </xf>
    <xf numFmtId="0" fontId="66" fillId="0" borderId="165" xfId="8" applyFont="1" applyFill="1" applyBorder="1" applyAlignment="1">
      <alignment horizontal="center" vertical="center"/>
    </xf>
    <xf numFmtId="0" fontId="83" fillId="0" borderId="0" xfId="66" applyFont="1" applyAlignment="1">
      <alignment horizontal="left" vertical="center"/>
    </xf>
    <xf numFmtId="0" fontId="25" fillId="0" borderId="0" xfId="4" applyFont="1" applyFill="1" applyAlignment="1" applyProtection="1">
      <alignment horizontal="left" wrapText="1"/>
    </xf>
    <xf numFmtId="0" fontId="25" fillId="0" borderId="0" xfId="4" applyFont="1" applyFill="1" applyAlignment="1" applyProtection="1">
      <alignment horizontal="left"/>
    </xf>
    <xf numFmtId="0" fontId="29" fillId="0" borderId="57" xfId="4" applyFont="1" applyFill="1" applyBorder="1" applyAlignment="1" applyProtection="1">
      <alignment horizontal="left" vertical="center" indent="1"/>
    </xf>
    <xf numFmtId="0" fontId="29" fillId="0" borderId="29" xfId="4" applyFont="1" applyFill="1" applyBorder="1" applyAlignment="1" applyProtection="1">
      <alignment horizontal="left" vertical="center" indent="1"/>
    </xf>
    <xf numFmtId="0" fontId="29" fillId="0" borderId="17" xfId="4" applyFont="1" applyFill="1" applyBorder="1" applyAlignment="1" applyProtection="1">
      <alignment horizontal="left" vertical="center" indent="1"/>
    </xf>
    <xf numFmtId="0" fontId="8" fillId="0" borderId="0" xfId="0" applyFont="1" applyAlignment="1"/>
    <xf numFmtId="0" fontId="0" fillId="0" borderId="32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37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1" xfId="0" applyBorder="1" applyAlignment="1"/>
    <xf numFmtId="0" fontId="0" fillId="0" borderId="6" xfId="0" applyBorder="1" applyAlignment="1"/>
    <xf numFmtId="0" fontId="0" fillId="0" borderId="2" xfId="0" applyBorder="1" applyAlignment="1"/>
  </cellXfs>
  <cellStyles count="67">
    <cellStyle name="20% - Accent1" xfId="9" xr:uid="{00000000-0005-0000-0000-000000000000}"/>
    <cellStyle name="20% - Accent2" xfId="10" xr:uid="{00000000-0005-0000-0000-000001000000}"/>
    <cellStyle name="20% - Accent3" xfId="11" xr:uid="{00000000-0005-0000-0000-000002000000}"/>
    <cellStyle name="20% - Accent4" xfId="12" xr:uid="{00000000-0005-0000-0000-000003000000}"/>
    <cellStyle name="20% - Accent5" xfId="13" xr:uid="{00000000-0005-0000-0000-000004000000}"/>
    <cellStyle name="20% - Accent6" xfId="14" xr:uid="{00000000-0005-0000-0000-000005000000}"/>
    <cellStyle name="40% - Accent1" xfId="15" xr:uid="{00000000-0005-0000-0000-000006000000}"/>
    <cellStyle name="40% - Accent2" xfId="16" xr:uid="{00000000-0005-0000-0000-000007000000}"/>
    <cellStyle name="40% - Accent3" xfId="17" xr:uid="{00000000-0005-0000-0000-000008000000}"/>
    <cellStyle name="40% - Accent4" xfId="18" xr:uid="{00000000-0005-0000-0000-000009000000}"/>
    <cellStyle name="40% - Accent5" xfId="19" xr:uid="{00000000-0005-0000-0000-00000A000000}"/>
    <cellStyle name="40% - Accent6" xfId="20" xr:uid="{00000000-0005-0000-0000-00000B000000}"/>
    <cellStyle name="60% - Accent1" xfId="21" xr:uid="{00000000-0005-0000-0000-00000C000000}"/>
    <cellStyle name="60% - Accent2" xfId="22" xr:uid="{00000000-0005-0000-0000-00000D000000}"/>
    <cellStyle name="60% - Accent3" xfId="23" xr:uid="{00000000-0005-0000-0000-00000E000000}"/>
    <cellStyle name="60% - Accent4" xfId="24" xr:uid="{00000000-0005-0000-0000-00000F000000}"/>
    <cellStyle name="60% - Accent5" xfId="25" xr:uid="{00000000-0005-0000-0000-000010000000}"/>
    <cellStyle name="60% - Accent6" xfId="26" xr:uid="{00000000-0005-0000-0000-000011000000}"/>
    <cellStyle name="Accent1" xfId="27" xr:uid="{00000000-0005-0000-0000-000012000000}"/>
    <cellStyle name="Accent2" xfId="28" xr:uid="{00000000-0005-0000-0000-000013000000}"/>
    <cellStyle name="Accent3" xfId="29" xr:uid="{00000000-0005-0000-0000-000014000000}"/>
    <cellStyle name="Accent4" xfId="30" xr:uid="{00000000-0005-0000-0000-000015000000}"/>
    <cellStyle name="Accent5" xfId="31" xr:uid="{00000000-0005-0000-0000-000016000000}"/>
    <cellStyle name="Accent6" xfId="32" xr:uid="{00000000-0005-0000-0000-000017000000}"/>
    <cellStyle name="Bad" xfId="33" xr:uid="{00000000-0005-0000-0000-000018000000}"/>
    <cellStyle name="Calculation" xfId="34" xr:uid="{00000000-0005-0000-0000-000019000000}"/>
    <cellStyle name="Check Cell" xfId="35" xr:uid="{00000000-0005-0000-0000-00001A000000}"/>
    <cellStyle name="Explanatory Text" xfId="36" xr:uid="{00000000-0005-0000-0000-00001B000000}"/>
    <cellStyle name="Ezres" xfId="53" builtinId="3"/>
    <cellStyle name="Ezres 2" xfId="56" xr:uid="{00000000-0005-0000-0000-00001D000000}"/>
    <cellStyle name="Ezres 3" xfId="58" xr:uid="{00000000-0005-0000-0000-00001E000000}"/>
    <cellStyle name="Ezres 4" xfId="61" xr:uid="{00000000-0005-0000-0000-00001F000000}"/>
    <cellStyle name="Ezres 5" xfId="63" xr:uid="{00000000-0005-0000-0000-000020000000}"/>
    <cellStyle name="Good" xfId="37" xr:uid="{00000000-0005-0000-0000-000021000000}"/>
    <cellStyle name="Heading 1" xfId="38" xr:uid="{00000000-0005-0000-0000-000022000000}"/>
    <cellStyle name="Heading 2" xfId="39" xr:uid="{00000000-0005-0000-0000-000023000000}"/>
    <cellStyle name="Heading 3" xfId="40" xr:uid="{00000000-0005-0000-0000-000024000000}"/>
    <cellStyle name="Heading 4" xfId="41" xr:uid="{00000000-0005-0000-0000-000025000000}"/>
    <cellStyle name="Hiperhivatkozás" xfId="6" xr:uid="{00000000-0005-0000-0000-000026000000}"/>
    <cellStyle name="Hivatkozás" xfId="52" builtinId="8"/>
    <cellStyle name="Input" xfId="42" xr:uid="{00000000-0005-0000-0000-000028000000}"/>
    <cellStyle name="Linked Cell" xfId="43" xr:uid="{00000000-0005-0000-0000-000029000000}"/>
    <cellStyle name="Már látott hiperhivatkozás" xfId="7" xr:uid="{00000000-0005-0000-0000-00002A000000}"/>
    <cellStyle name="Neutral" xfId="44" xr:uid="{00000000-0005-0000-0000-00002B000000}"/>
    <cellStyle name="Normál" xfId="0" builtinId="0"/>
    <cellStyle name="Normál 10" xfId="66" xr:uid="{00000000-0005-0000-0000-00002D000000}"/>
    <cellStyle name="Normál 11" xfId="1" xr:uid="{00000000-0005-0000-0000-00002E000000}"/>
    <cellStyle name="Normál 2" xfId="5" xr:uid="{00000000-0005-0000-0000-00002F000000}"/>
    <cellStyle name="Normál 2 2" xfId="2" xr:uid="{00000000-0005-0000-0000-000030000000}"/>
    <cellStyle name="Normál 3" xfId="51" xr:uid="{00000000-0005-0000-0000-000031000000}"/>
    <cellStyle name="Normál 3 2" xfId="60" xr:uid="{00000000-0005-0000-0000-000032000000}"/>
    <cellStyle name="Normál 4" xfId="54" xr:uid="{00000000-0005-0000-0000-000033000000}"/>
    <cellStyle name="Normál 5" xfId="57" xr:uid="{00000000-0005-0000-0000-000034000000}"/>
    <cellStyle name="Normál 6" xfId="59" xr:uid="{00000000-0005-0000-0000-000035000000}"/>
    <cellStyle name="Normál 7" xfId="62" xr:uid="{00000000-0005-0000-0000-000036000000}"/>
    <cellStyle name="Normál 8" xfId="3" xr:uid="{00000000-0005-0000-0000-000037000000}"/>
    <cellStyle name="Normál 9" xfId="64" xr:uid="{00000000-0005-0000-0000-000038000000}"/>
    <cellStyle name="Normal_KARSZJ3" xfId="65" xr:uid="{00000000-0005-0000-0000-000039000000}"/>
    <cellStyle name="Normál_közös hivatal ktgv._végl" xfId="45" xr:uid="{00000000-0005-0000-0000-00003A000000}"/>
    <cellStyle name="Normál_Ktg rendelet mellékletek1" xfId="8" xr:uid="{00000000-0005-0000-0000-00003B000000}"/>
    <cellStyle name="Normal_KTRSZJ" xfId="55" xr:uid="{00000000-0005-0000-0000-00003C000000}"/>
    <cellStyle name="Normál_SEGEDLETEK" xfId="4" xr:uid="{00000000-0005-0000-0000-00003D000000}"/>
    <cellStyle name="Note" xfId="46" xr:uid="{00000000-0005-0000-0000-00003E000000}"/>
    <cellStyle name="Output" xfId="47" xr:uid="{00000000-0005-0000-0000-00003F000000}"/>
    <cellStyle name="Title" xfId="48" xr:uid="{00000000-0005-0000-0000-000040000000}"/>
    <cellStyle name="Total" xfId="49" xr:uid="{00000000-0005-0000-0000-000041000000}"/>
    <cellStyle name="Warning Text" xfId="50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activeCell="B1" sqref="B1"/>
    </sheetView>
  </sheetViews>
  <sheetFormatPr defaultRowHeight="12.75" x14ac:dyDescent="0.2"/>
  <cols>
    <col min="5" max="5" width="15.42578125" customWidth="1"/>
    <col min="6" max="6" width="15.7109375" customWidth="1"/>
  </cols>
  <sheetData>
    <row r="1" spans="1:6" x14ac:dyDescent="0.2">
      <c r="B1" t="s">
        <v>779</v>
      </c>
    </row>
    <row r="3" spans="1:6" x14ac:dyDescent="0.2">
      <c r="A3" s="4"/>
    </row>
    <row r="4" spans="1:6" ht="13.5" thickBot="1" x14ac:dyDescent="0.25"/>
    <row r="5" spans="1:6" ht="13.5" thickBot="1" x14ac:dyDescent="0.25">
      <c r="A5" s="893" t="s">
        <v>19</v>
      </c>
      <c r="B5" s="894"/>
      <c r="C5" s="894"/>
      <c r="D5" s="894"/>
      <c r="E5" s="894"/>
      <c r="F5" s="895"/>
    </row>
    <row r="6" spans="1:6" x14ac:dyDescent="0.2">
      <c r="A6" s="896"/>
      <c r="B6" s="897"/>
      <c r="C6" s="897"/>
      <c r="D6" s="897"/>
      <c r="E6" s="897"/>
      <c r="F6" s="898"/>
    </row>
    <row r="7" spans="1:6" x14ac:dyDescent="0.2">
      <c r="A7" s="899" t="s">
        <v>72</v>
      </c>
      <c r="B7" s="900"/>
      <c r="C7" s="900"/>
      <c r="D7" s="900"/>
      <c r="E7" s="900"/>
      <c r="F7" s="901"/>
    </row>
    <row r="8" spans="1:6" ht="13.5" thickBot="1" x14ac:dyDescent="0.25">
      <c r="A8" s="887" t="s">
        <v>197</v>
      </c>
      <c r="B8" s="888"/>
      <c r="C8" s="888"/>
      <c r="D8" s="888"/>
      <c r="E8" s="888"/>
      <c r="F8" s="889"/>
    </row>
    <row r="9" spans="1:6" x14ac:dyDescent="0.2">
      <c r="A9" s="14"/>
      <c r="B9" s="14"/>
      <c r="C9" s="14"/>
      <c r="D9" s="14"/>
      <c r="E9" s="14"/>
      <c r="F9" s="14"/>
    </row>
    <row r="10" spans="1:6" ht="13.5" thickBot="1" x14ac:dyDescent="0.25">
      <c r="A10" s="14"/>
      <c r="B10" s="14"/>
      <c r="C10" s="14"/>
      <c r="D10" s="14"/>
      <c r="E10" s="14"/>
      <c r="F10" s="14"/>
    </row>
    <row r="11" spans="1:6" ht="13.5" thickBot="1" x14ac:dyDescent="0.25">
      <c r="A11" s="890" t="s">
        <v>56</v>
      </c>
      <c r="B11" s="891"/>
      <c r="C11" s="891"/>
      <c r="D11" s="891"/>
      <c r="E11" s="891"/>
      <c r="F11" s="892"/>
    </row>
    <row r="12" spans="1:6" x14ac:dyDescent="0.2">
      <c r="A12" s="902" t="s">
        <v>210</v>
      </c>
      <c r="B12" s="897"/>
      <c r="C12" s="897"/>
      <c r="D12" s="897"/>
      <c r="E12" s="897"/>
      <c r="F12" s="898"/>
    </row>
    <row r="13" spans="1:6" x14ac:dyDescent="0.2">
      <c r="A13" s="899"/>
      <c r="B13" s="900"/>
      <c r="C13" s="900"/>
      <c r="D13" s="900"/>
      <c r="E13" s="900"/>
      <c r="F13" s="901"/>
    </row>
    <row r="14" spans="1:6" ht="13.5" thickBot="1" x14ac:dyDescent="0.25">
      <c r="A14" s="887"/>
      <c r="B14" s="888"/>
      <c r="C14" s="888"/>
      <c r="D14" s="888"/>
      <c r="E14" s="888"/>
      <c r="F14" s="889"/>
    </row>
  </sheetData>
  <mergeCells count="8">
    <mergeCell ref="A14:F14"/>
    <mergeCell ref="A11:F11"/>
    <mergeCell ref="A5:F5"/>
    <mergeCell ref="A6:F6"/>
    <mergeCell ref="A7:F7"/>
    <mergeCell ref="A8:F8"/>
    <mergeCell ref="A12:F12"/>
    <mergeCell ref="A13:F1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"/>
  <sheetViews>
    <sheetView workbookViewId="0">
      <selection activeCell="H11" sqref="H11"/>
    </sheetView>
  </sheetViews>
  <sheetFormatPr defaultRowHeight="12.75" x14ac:dyDescent="0.2"/>
  <cols>
    <col min="1" max="1" width="30.7109375" customWidth="1"/>
    <col min="2" max="2" width="11.140625" customWidth="1"/>
    <col min="3" max="3" width="9.5703125" customWidth="1"/>
    <col min="4" max="4" width="11" customWidth="1"/>
    <col min="5" max="5" width="12.5703125" customWidth="1"/>
  </cols>
  <sheetData>
    <row r="1" spans="1:7" x14ac:dyDescent="0.2">
      <c r="A1" t="s">
        <v>788</v>
      </c>
    </row>
    <row r="3" spans="1:7" x14ac:dyDescent="0.2">
      <c r="A3" s="4" t="s">
        <v>27</v>
      </c>
      <c r="B3" s="3"/>
      <c r="E3" s="204">
        <v>2020</v>
      </c>
    </row>
    <row r="4" spans="1:7" ht="13.5" thickBot="1" x14ac:dyDescent="0.25"/>
    <row r="5" spans="1:7" ht="27.75" customHeight="1" thickBot="1" x14ac:dyDescent="0.3">
      <c r="A5" s="392"/>
      <c r="B5" s="393"/>
      <c r="C5" s="394"/>
      <c r="D5" s="395" t="s">
        <v>693</v>
      </c>
      <c r="E5" s="395" t="s">
        <v>694</v>
      </c>
    </row>
    <row r="6" spans="1:7" ht="15.95" customHeight="1" x14ac:dyDescent="0.25">
      <c r="A6" s="388" t="s">
        <v>2</v>
      </c>
      <c r="B6" s="389" t="s">
        <v>131</v>
      </c>
      <c r="C6" s="389" t="s">
        <v>132</v>
      </c>
      <c r="D6" s="390" t="s">
        <v>133</v>
      </c>
      <c r="E6" s="391"/>
    </row>
    <row r="7" spans="1:7" ht="15.95" customHeight="1" x14ac:dyDescent="0.25">
      <c r="A7" s="205" t="s">
        <v>201</v>
      </c>
      <c r="B7" s="208">
        <v>4212598</v>
      </c>
      <c r="C7" s="208">
        <v>1137400</v>
      </c>
      <c r="D7" s="208">
        <f>SUM(B7:C7)</f>
        <v>5349998</v>
      </c>
      <c r="E7" s="206"/>
      <c r="G7" s="179"/>
    </row>
    <row r="8" spans="1:7" ht="15.95" customHeight="1" x14ac:dyDescent="0.25">
      <c r="A8" s="207" t="s">
        <v>213</v>
      </c>
      <c r="B8" s="208">
        <v>1181102</v>
      </c>
      <c r="C8" s="206">
        <v>318898</v>
      </c>
      <c r="D8" s="208">
        <f>SUM(B8:C8)</f>
        <v>1500000</v>
      </c>
      <c r="E8" s="208"/>
    </row>
    <row r="9" spans="1:7" ht="15.95" customHeight="1" x14ac:dyDescent="0.25">
      <c r="A9" s="207"/>
      <c r="B9" s="205"/>
      <c r="C9" s="207"/>
      <c r="D9" s="205"/>
      <c r="E9" s="205"/>
    </row>
    <row r="10" spans="1:7" ht="15.95" customHeight="1" x14ac:dyDescent="0.25">
      <c r="A10" s="209" t="s">
        <v>6</v>
      </c>
      <c r="B10" s="210">
        <f>SUM(B7:B9)</f>
        <v>5393700</v>
      </c>
      <c r="C10" s="211">
        <f>SUM(C7:C9)</f>
        <v>1456298</v>
      </c>
      <c r="D10" s="210">
        <f>SUM(B10:C10)</f>
        <v>6849998</v>
      </c>
      <c r="E10" s="208">
        <f>SUM(E7:E9)</f>
        <v>0</v>
      </c>
    </row>
    <row r="11" spans="1:7" ht="15.95" customHeight="1" x14ac:dyDescent="0.25">
      <c r="A11" s="207"/>
      <c r="B11" s="205"/>
      <c r="C11" s="205"/>
      <c r="D11" s="205"/>
      <c r="E11" s="205"/>
    </row>
    <row r="12" spans="1:7" ht="15.95" customHeight="1" x14ac:dyDescent="0.25">
      <c r="A12" s="220" t="s">
        <v>134</v>
      </c>
      <c r="B12" s="210">
        <f>SUM(B13+B14+B15+B16)</f>
        <v>624213</v>
      </c>
      <c r="C12" s="210">
        <f>SUM(C13+C14+C15+C16)</f>
        <v>168537</v>
      </c>
      <c r="D12" s="210">
        <f>SUM(D13+D14+D15+D16)</f>
        <v>792750</v>
      </c>
      <c r="E12" s="210">
        <f>SUM(E13+E14+E15+E16)</f>
        <v>0</v>
      </c>
    </row>
    <row r="13" spans="1:7" ht="15.95" customHeight="1" x14ac:dyDescent="0.25">
      <c r="A13" s="207"/>
      <c r="B13" s="208"/>
      <c r="C13" s="206"/>
      <c r="D13" s="208"/>
      <c r="E13" s="206"/>
    </row>
    <row r="14" spans="1:7" ht="15.95" customHeight="1" x14ac:dyDescent="0.25">
      <c r="A14" s="207" t="s">
        <v>169</v>
      </c>
      <c r="B14" s="208">
        <v>50000</v>
      </c>
      <c r="C14" s="208">
        <f>+B14*0.27</f>
        <v>13500</v>
      </c>
      <c r="D14" s="208">
        <f>SUM(B14:C14)</f>
        <v>63500</v>
      </c>
      <c r="E14" s="208"/>
    </row>
    <row r="15" spans="1:7" ht="33" customHeight="1" x14ac:dyDescent="0.25">
      <c r="A15" s="221" t="s">
        <v>687</v>
      </c>
      <c r="B15" s="208">
        <v>299213</v>
      </c>
      <c r="C15" s="208">
        <v>80787</v>
      </c>
      <c r="D15" s="208">
        <f>SUM(B15:C15)</f>
        <v>380000</v>
      </c>
      <c r="E15" s="208"/>
    </row>
    <row r="16" spans="1:7" ht="15.95" customHeight="1" x14ac:dyDescent="0.25">
      <c r="A16" s="222" t="s">
        <v>686</v>
      </c>
      <c r="B16" s="208">
        <v>275000</v>
      </c>
      <c r="C16" s="208">
        <v>74250</v>
      </c>
      <c r="D16" s="208">
        <f>SUM(B16:C16)</f>
        <v>349250</v>
      </c>
      <c r="E16" s="208"/>
    </row>
    <row r="17" spans="1:5" ht="15.95" customHeight="1" x14ac:dyDescent="0.25">
      <c r="A17" s="220" t="s">
        <v>202</v>
      </c>
      <c r="B17" s="210">
        <f>SUM(B10+B12)</f>
        <v>6017913</v>
      </c>
      <c r="C17" s="210">
        <f>SUM(C10+C12)</f>
        <v>1624835</v>
      </c>
      <c r="D17" s="210">
        <f>SUM(D10+D12)</f>
        <v>7642748</v>
      </c>
      <c r="E17" s="210">
        <f>+D17</f>
        <v>7642748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ignoredErrors>
    <ignoredError sqref="D1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05"/>
  <sheetViews>
    <sheetView workbookViewId="0">
      <selection activeCell="B1" sqref="B1"/>
    </sheetView>
  </sheetViews>
  <sheetFormatPr defaultRowHeight="12.75" x14ac:dyDescent="0.2"/>
  <cols>
    <col min="1" max="1" width="35.85546875" customWidth="1"/>
    <col min="2" max="2" width="12.7109375" customWidth="1"/>
    <col min="3" max="3" width="12.28515625" customWidth="1"/>
    <col min="4" max="4" width="11.7109375" customWidth="1"/>
    <col min="5" max="5" width="13.28515625" customWidth="1"/>
    <col min="6" max="6" width="10.7109375" customWidth="1"/>
    <col min="7" max="7" width="11.5703125" customWidth="1"/>
  </cols>
  <sheetData>
    <row r="1" spans="1:7" x14ac:dyDescent="0.2">
      <c r="B1" t="s">
        <v>789</v>
      </c>
    </row>
    <row r="3" spans="1:7" x14ac:dyDescent="0.2">
      <c r="A3" s="4" t="s">
        <v>28</v>
      </c>
      <c r="E3" s="204">
        <v>2020</v>
      </c>
    </row>
    <row r="4" spans="1:7" ht="13.5" thickBot="1" x14ac:dyDescent="0.25"/>
    <row r="5" spans="1:7" ht="26.25" thickBot="1" x14ac:dyDescent="0.25">
      <c r="A5" s="9" t="s">
        <v>0</v>
      </c>
      <c r="B5" s="916" t="s">
        <v>689</v>
      </c>
      <c r="C5" s="917"/>
      <c r="D5" s="918"/>
      <c r="E5" s="219" t="s">
        <v>688</v>
      </c>
    </row>
    <row r="6" spans="1:7" ht="13.5" thickBot="1" x14ac:dyDescent="0.25">
      <c r="A6" s="143"/>
      <c r="B6" s="212" t="s">
        <v>690</v>
      </c>
      <c r="C6" s="213" t="s">
        <v>198</v>
      </c>
      <c r="D6" s="214" t="s">
        <v>133</v>
      </c>
      <c r="E6" s="215"/>
    </row>
    <row r="7" spans="1:7" x14ac:dyDescent="0.2">
      <c r="A7" s="157" t="s">
        <v>216</v>
      </c>
      <c r="B7" s="158">
        <v>15221360</v>
      </c>
      <c r="C7" s="159">
        <f>+B7*0.27</f>
        <v>4109767.2</v>
      </c>
      <c r="D7" s="160">
        <f>SUM(B7:C7)</f>
        <v>19331127.199999999</v>
      </c>
      <c r="E7" s="7"/>
    </row>
    <row r="8" spans="1:7" x14ac:dyDescent="0.2">
      <c r="A8" s="157" t="s">
        <v>215</v>
      </c>
      <c r="B8" s="160">
        <v>3550000</v>
      </c>
      <c r="C8" s="153">
        <f>+B8*0.27</f>
        <v>958500.00000000012</v>
      </c>
      <c r="D8" s="160">
        <f>SUM(B8:C8)</f>
        <v>4508500</v>
      </c>
      <c r="E8" s="7"/>
    </row>
    <row r="9" spans="1:7" x14ac:dyDescent="0.2">
      <c r="A9" s="157"/>
      <c r="B9" s="160"/>
      <c r="C9" s="153"/>
      <c r="D9" s="160"/>
      <c r="E9" s="7"/>
    </row>
    <row r="10" spans="1:7" x14ac:dyDescent="0.2">
      <c r="A10" s="157" t="s">
        <v>714</v>
      </c>
      <c r="B10" s="160">
        <v>11540945</v>
      </c>
      <c r="C10" s="153">
        <f>+B10*0.27</f>
        <v>3116055.1500000004</v>
      </c>
      <c r="D10" s="387">
        <f>SUM(B10:C10)</f>
        <v>14657000.15</v>
      </c>
      <c r="E10" s="7"/>
      <c r="F10" s="3"/>
      <c r="G10" s="373"/>
    </row>
    <row r="11" spans="1:7" x14ac:dyDescent="0.2">
      <c r="A11" s="157" t="s">
        <v>715</v>
      </c>
      <c r="B11" s="153">
        <v>1000000</v>
      </c>
      <c r="C11" s="153"/>
      <c r="D11" s="160">
        <v>1000000</v>
      </c>
      <c r="E11" s="7"/>
      <c r="F11" s="371"/>
      <c r="G11" s="372"/>
    </row>
    <row r="12" spans="1:7" x14ac:dyDescent="0.2">
      <c r="A12" s="157" t="s">
        <v>717</v>
      </c>
      <c r="B12" s="160">
        <v>1000000</v>
      </c>
      <c r="C12" s="153"/>
      <c r="D12" s="160">
        <v>1000000</v>
      </c>
      <c r="E12" s="7"/>
      <c r="G12" s="372"/>
    </row>
    <row r="13" spans="1:7" ht="13.5" thickBot="1" x14ac:dyDescent="0.25">
      <c r="A13" s="181" t="s">
        <v>716</v>
      </c>
      <c r="B13" s="175">
        <v>200000</v>
      </c>
      <c r="C13" s="176"/>
      <c r="D13" s="175">
        <v>200000</v>
      </c>
      <c r="E13" s="202"/>
    </row>
    <row r="14" spans="1:7" ht="13.5" thickBot="1" x14ac:dyDescent="0.25">
      <c r="A14" s="9" t="s">
        <v>181</v>
      </c>
      <c r="B14" s="152">
        <f>SUM(B7:B13)</f>
        <v>32512305</v>
      </c>
      <c r="C14" s="152">
        <f>SUM(C7:C13)</f>
        <v>8184322.3500000006</v>
      </c>
      <c r="D14" s="174">
        <f>SUM(D7:D13)</f>
        <v>40696627.350000001</v>
      </c>
      <c r="E14" s="12">
        <f>SUM(E7:E13)</f>
        <v>0</v>
      </c>
    </row>
    <row r="15" spans="1:7" x14ac:dyDescent="0.2">
      <c r="A15" s="203"/>
      <c r="B15" s="159"/>
      <c r="C15" s="159"/>
      <c r="D15" s="158"/>
      <c r="E15" s="11"/>
    </row>
    <row r="16" spans="1:7" x14ac:dyDescent="0.2">
      <c r="A16" s="157" t="s">
        <v>214</v>
      </c>
      <c r="B16" s="153">
        <v>340945</v>
      </c>
      <c r="C16" s="24">
        <v>92055</v>
      </c>
      <c r="D16" s="160">
        <v>433000</v>
      </c>
      <c r="E16" s="7"/>
    </row>
    <row r="17" spans="1:7" x14ac:dyDescent="0.2">
      <c r="A17" s="157"/>
      <c r="B17" s="153"/>
      <c r="C17" s="153"/>
      <c r="D17" s="160"/>
      <c r="E17" s="7"/>
    </row>
    <row r="18" spans="1:7" x14ac:dyDescent="0.2">
      <c r="A18" s="157"/>
      <c r="B18" s="153"/>
      <c r="C18" s="153"/>
      <c r="D18" s="160"/>
      <c r="E18" s="7"/>
    </row>
    <row r="19" spans="1:7" ht="13.5" thickBot="1" x14ac:dyDescent="0.25">
      <c r="A19" s="181"/>
      <c r="B19" s="176"/>
      <c r="C19" s="176"/>
      <c r="D19" s="175"/>
      <c r="E19" s="202"/>
    </row>
    <row r="20" spans="1:7" ht="13.5" thickBot="1" x14ac:dyDescent="0.25">
      <c r="A20" s="177" t="s">
        <v>203</v>
      </c>
      <c r="B20" s="152">
        <f>SUM(B14:B19)</f>
        <v>32853250</v>
      </c>
      <c r="C20" s="152">
        <f>SUM(C14:C19)</f>
        <v>8276377.3500000006</v>
      </c>
      <c r="D20" s="174">
        <f>SUM(D14:D19)</f>
        <v>41129627.350000001</v>
      </c>
      <c r="E20" s="743">
        <f>+D20</f>
        <v>41129627.350000001</v>
      </c>
      <c r="G20" s="154"/>
    </row>
    <row r="21" spans="1:7" x14ac:dyDescent="0.2">
      <c r="A21" s="14"/>
      <c r="B21" s="14"/>
      <c r="C21" s="14"/>
      <c r="D21" s="14"/>
      <c r="G21" s="154"/>
    </row>
    <row r="22" spans="1:7" x14ac:dyDescent="0.2">
      <c r="A22" s="14"/>
      <c r="B22" s="14"/>
      <c r="C22" s="14"/>
      <c r="D22" s="14"/>
    </row>
    <row r="23" spans="1:7" ht="23.25" x14ac:dyDescent="0.2">
      <c r="A23" s="14"/>
      <c r="B23" s="14"/>
      <c r="C23" s="14"/>
      <c r="D23" s="14"/>
      <c r="G23" s="155"/>
    </row>
    <row r="24" spans="1:7" x14ac:dyDescent="0.2">
      <c r="A24" s="14"/>
      <c r="B24" s="14"/>
      <c r="C24" s="14"/>
      <c r="D24" s="14"/>
    </row>
    <row r="25" spans="1:7" x14ac:dyDescent="0.2">
      <c r="A25" s="14"/>
      <c r="B25" s="14"/>
      <c r="C25" s="14"/>
      <c r="D25" s="14"/>
      <c r="G25" s="3"/>
    </row>
    <row r="26" spans="1:7" x14ac:dyDescent="0.2">
      <c r="G26" s="156"/>
    </row>
    <row r="27" spans="1:7" x14ac:dyDescent="0.2">
      <c r="G27" s="3"/>
    </row>
    <row r="28" spans="1:7" x14ac:dyDescent="0.2">
      <c r="G28" s="3"/>
    </row>
    <row r="29" spans="1:7" x14ac:dyDescent="0.2">
      <c r="G29" s="3"/>
    </row>
    <row r="31" spans="1:7" ht="23.25" x14ac:dyDescent="0.2">
      <c r="G31" s="155"/>
    </row>
    <row r="33" spans="7:7" x14ac:dyDescent="0.2">
      <c r="G33" s="3"/>
    </row>
    <row r="57" spans="7:7" x14ac:dyDescent="0.2">
      <c r="G57" s="3"/>
    </row>
    <row r="81" spans="7:7" x14ac:dyDescent="0.2">
      <c r="G81" s="3"/>
    </row>
    <row r="105" spans="7:7" x14ac:dyDescent="0.2">
      <c r="G105" s="3"/>
    </row>
  </sheetData>
  <mergeCells count="1">
    <mergeCell ref="B5:D5"/>
  </mergeCells>
  <phoneticPr fontId="0" type="noConversion"/>
  <pageMargins left="0.75" right="0.75" top="1" bottom="1" header="0.5" footer="0.5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3"/>
  <sheetViews>
    <sheetView workbookViewId="0"/>
  </sheetViews>
  <sheetFormatPr defaultRowHeight="12.75" x14ac:dyDescent="0.2"/>
  <cols>
    <col min="1" max="1" width="43.28515625" customWidth="1"/>
    <col min="2" max="2" width="13.42578125" customWidth="1"/>
  </cols>
  <sheetData>
    <row r="1" spans="1:4" x14ac:dyDescent="0.2">
      <c r="A1" t="s">
        <v>790</v>
      </c>
    </row>
    <row r="3" spans="1:4" x14ac:dyDescent="0.2">
      <c r="A3" s="4" t="s">
        <v>80</v>
      </c>
      <c r="B3" s="216">
        <v>2020</v>
      </c>
    </row>
    <row r="5" spans="1:4" ht="13.5" thickBot="1" x14ac:dyDescent="0.25"/>
    <row r="6" spans="1:4" ht="13.5" thickBot="1" x14ac:dyDescent="0.25">
      <c r="A6" s="41" t="s">
        <v>50</v>
      </c>
      <c r="B6" s="310" t="s">
        <v>711</v>
      </c>
      <c r="D6" s="43"/>
    </row>
    <row r="7" spans="1:4" x14ac:dyDescent="0.2">
      <c r="A7" s="140" t="s">
        <v>191</v>
      </c>
      <c r="B7" s="161">
        <v>100000</v>
      </c>
      <c r="D7" s="43"/>
    </row>
    <row r="8" spans="1:4" x14ac:dyDescent="0.2">
      <c r="A8" s="144" t="s">
        <v>199</v>
      </c>
      <c r="B8" s="162">
        <v>700000</v>
      </c>
      <c r="D8" s="43"/>
    </row>
    <row r="9" spans="1:4" x14ac:dyDescent="0.2">
      <c r="A9" s="15" t="s">
        <v>71</v>
      </c>
      <c r="B9" s="163">
        <v>500000</v>
      </c>
    </row>
    <row r="10" spans="1:4" x14ac:dyDescent="0.2">
      <c r="A10" s="144" t="s">
        <v>70</v>
      </c>
      <c r="B10" s="163">
        <v>500000</v>
      </c>
    </row>
    <row r="11" spans="1:4" ht="13.5" thickBot="1" x14ac:dyDescent="0.25">
      <c r="A11" s="141" t="s">
        <v>204</v>
      </c>
      <c r="B11" s="164">
        <v>966000</v>
      </c>
    </row>
    <row r="12" spans="1:4" ht="13.5" thickBot="1" x14ac:dyDescent="0.25">
      <c r="A12" s="23" t="s">
        <v>205</v>
      </c>
      <c r="B12" s="151">
        <f>SUM(B7:B11)</f>
        <v>2766000</v>
      </c>
    </row>
    <row r="13" spans="1:4" x14ac:dyDescent="0.2">
      <c r="A13" s="47"/>
      <c r="B13" s="166"/>
    </row>
    <row r="14" spans="1:4" x14ac:dyDescent="0.2">
      <c r="A14" s="15" t="s">
        <v>74</v>
      </c>
      <c r="B14" s="163">
        <v>1300000</v>
      </c>
    </row>
    <row r="15" spans="1:4" ht="13.5" thickBot="1" x14ac:dyDescent="0.25">
      <c r="A15" s="17" t="s">
        <v>75</v>
      </c>
      <c r="B15" s="167">
        <v>900000</v>
      </c>
    </row>
    <row r="16" spans="1:4" ht="13.5" thickBot="1" x14ac:dyDescent="0.25">
      <c r="A16" s="56" t="s">
        <v>76</v>
      </c>
      <c r="B16" s="168">
        <v>274000</v>
      </c>
    </row>
    <row r="17" spans="1:2" ht="26.25" thickBot="1" x14ac:dyDescent="0.25">
      <c r="A17" s="171" t="s">
        <v>206</v>
      </c>
      <c r="B17" s="169">
        <f>SUM(B14:B16)</f>
        <v>2474000</v>
      </c>
    </row>
    <row r="18" spans="1:2" ht="13.5" thickBot="1" x14ac:dyDescent="0.25">
      <c r="A18" s="56"/>
      <c r="B18" s="57"/>
    </row>
    <row r="19" spans="1:2" ht="13.5" thickBot="1" x14ac:dyDescent="0.25">
      <c r="A19" s="178" t="s">
        <v>209</v>
      </c>
      <c r="B19" s="168"/>
    </row>
    <row r="20" spans="1:2" ht="13.5" thickBot="1" x14ac:dyDescent="0.25">
      <c r="A20" s="42"/>
      <c r="B20" s="44"/>
    </row>
    <row r="21" spans="1:2" ht="13.5" thickBot="1" x14ac:dyDescent="0.25">
      <c r="A21" s="36" t="s">
        <v>73</v>
      </c>
      <c r="B21" s="165">
        <v>60000</v>
      </c>
    </row>
    <row r="22" spans="1:2" ht="13.5" thickBot="1" x14ac:dyDescent="0.25">
      <c r="A22" s="145" t="s">
        <v>6</v>
      </c>
      <c r="B22" s="170">
        <f>+B21</f>
        <v>60000</v>
      </c>
    </row>
    <row r="23" spans="1:2" ht="13.5" thickBot="1" x14ac:dyDescent="0.25">
      <c r="A23" s="39" t="s">
        <v>200</v>
      </c>
      <c r="B23" s="151">
        <f>SUM(B12+B17+B22)</f>
        <v>5300000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"/>
  <sheetViews>
    <sheetView workbookViewId="0">
      <selection activeCell="C2" sqref="C2"/>
    </sheetView>
  </sheetViews>
  <sheetFormatPr defaultRowHeight="12.75" x14ac:dyDescent="0.2"/>
  <cols>
    <col min="1" max="1" width="37.42578125" style="643" customWidth="1"/>
    <col min="2" max="2" width="11.42578125" style="643" customWidth="1"/>
    <col min="3" max="3" width="14.5703125" style="643" customWidth="1"/>
    <col min="4" max="4" width="12.42578125" style="643" customWidth="1"/>
    <col min="5" max="5" width="12.85546875" style="643" customWidth="1"/>
    <col min="6" max="6" width="14" style="643" bestFit="1" customWidth="1"/>
    <col min="7" max="7" width="16.140625" style="643" customWidth="1"/>
    <col min="8" max="16384" width="9.140625" style="643"/>
  </cols>
  <sheetData>
    <row r="1" spans="1:6" x14ac:dyDescent="0.2">
      <c r="B1" s="643" t="s">
        <v>791</v>
      </c>
    </row>
    <row r="3" spans="1:6" x14ac:dyDescent="0.2">
      <c r="A3" s="670" t="s">
        <v>29</v>
      </c>
      <c r="E3" s="671"/>
    </row>
    <row r="4" spans="1:6" x14ac:dyDescent="0.2">
      <c r="A4" s="670"/>
    </row>
    <row r="5" spans="1:6" ht="13.5" thickBot="1" x14ac:dyDescent="0.25">
      <c r="A5" s="672"/>
      <c r="B5" s="673"/>
      <c r="C5" s="673"/>
      <c r="D5" s="673"/>
      <c r="E5" s="673"/>
    </row>
    <row r="6" spans="1:6" ht="30.75" thickBot="1" x14ac:dyDescent="0.25">
      <c r="A6" s="674" t="s">
        <v>54</v>
      </c>
      <c r="B6" s="675" t="s">
        <v>52</v>
      </c>
      <c r="C6" s="675" t="s">
        <v>731</v>
      </c>
      <c r="D6" s="675" t="s">
        <v>53</v>
      </c>
      <c r="E6" s="676" t="s">
        <v>696</v>
      </c>
      <c r="F6" s="677" t="s">
        <v>5</v>
      </c>
    </row>
    <row r="7" spans="1:6" ht="15" x14ac:dyDescent="0.25">
      <c r="A7" s="678" t="s">
        <v>691</v>
      </c>
      <c r="B7" s="679">
        <v>20420000</v>
      </c>
      <c r="C7" s="679"/>
      <c r="D7" s="679"/>
      <c r="E7" s="679">
        <v>20420000</v>
      </c>
      <c r="F7" s="680">
        <v>7466025</v>
      </c>
    </row>
    <row r="8" spans="1:6" ht="15" x14ac:dyDescent="0.25">
      <c r="A8" s="681" t="s">
        <v>692</v>
      </c>
      <c r="B8" s="682">
        <v>11483163</v>
      </c>
      <c r="C8" s="682"/>
      <c r="D8" s="682"/>
      <c r="E8" s="682">
        <v>11483163</v>
      </c>
      <c r="F8" s="683">
        <f>12421035+2503000+87293</f>
        <v>15011328</v>
      </c>
    </row>
    <row r="9" spans="1:6" ht="15.75" thickBot="1" x14ac:dyDescent="0.3">
      <c r="A9" s="684" t="s">
        <v>695</v>
      </c>
      <c r="B9" s="685">
        <v>3585190</v>
      </c>
      <c r="C9" s="685">
        <v>15134810</v>
      </c>
      <c r="D9" s="685"/>
      <c r="E9" s="685">
        <v>18720000</v>
      </c>
      <c r="F9" s="686">
        <f>13011000+720000</f>
        <v>13731000</v>
      </c>
    </row>
    <row r="10" spans="1:6" ht="15.75" thickBot="1" x14ac:dyDescent="0.3">
      <c r="A10" s="687"/>
      <c r="B10" s="688"/>
      <c r="C10" s="688"/>
      <c r="D10" s="688"/>
      <c r="E10" s="688">
        <f>SUM(E7:E9)</f>
        <v>50623163</v>
      </c>
      <c r="F10" s="689">
        <f>SUM(F7:F9)</f>
        <v>36208353</v>
      </c>
    </row>
    <row r="12" spans="1:6" ht="13.5" thickBot="1" x14ac:dyDescent="0.25">
      <c r="E12" s="673"/>
      <c r="F12" s="673"/>
    </row>
    <row r="13" spans="1:6" ht="15.75" thickBot="1" x14ac:dyDescent="0.3">
      <c r="A13" s="690" t="s">
        <v>730</v>
      </c>
      <c r="B13" s="689">
        <v>14414810</v>
      </c>
      <c r="C13" s="691"/>
      <c r="E13" s="673"/>
      <c r="F13" s="673"/>
    </row>
    <row r="14" spans="1:6" x14ac:dyDescent="0.2">
      <c r="E14" s="673"/>
      <c r="F14" s="673"/>
    </row>
    <row r="20" spans="6:6" x14ac:dyDescent="0.2">
      <c r="F20" s="692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48"/>
  <sheetViews>
    <sheetView workbookViewId="0">
      <selection activeCell="D2" sqref="D2"/>
    </sheetView>
  </sheetViews>
  <sheetFormatPr defaultRowHeight="12.75" x14ac:dyDescent="0.2"/>
  <cols>
    <col min="1" max="1" width="47.7109375" style="90" customWidth="1"/>
    <col min="2" max="2" width="13.7109375" style="90" customWidth="1"/>
    <col min="3" max="3" width="12.28515625" style="90" customWidth="1"/>
    <col min="4" max="4" width="12.28515625" style="90" bestFit="1" customWidth="1"/>
    <col min="5" max="5" width="12.85546875" style="90" bestFit="1" customWidth="1"/>
    <col min="6" max="6" width="14" style="90" customWidth="1"/>
    <col min="7" max="7" width="9.140625" style="90"/>
    <col min="8" max="8" width="11.28515625" style="90" bestFit="1" customWidth="1"/>
    <col min="9" max="9" width="10" style="90" bestFit="1" customWidth="1"/>
    <col min="10" max="247" width="9.140625" style="90"/>
    <col min="248" max="248" width="46.140625" style="90" customWidth="1"/>
    <col min="249" max="249" width="11" style="90" customWidth="1"/>
    <col min="250" max="250" width="9.140625" style="90"/>
    <col min="251" max="253" width="9.5703125" style="90" bestFit="1" customWidth="1"/>
    <col min="254" max="503" width="9.140625" style="90"/>
    <col min="504" max="504" width="46.140625" style="90" customWidth="1"/>
    <col min="505" max="505" width="11" style="90" customWidth="1"/>
    <col min="506" max="506" width="9.140625" style="90"/>
    <col min="507" max="509" width="9.5703125" style="90" bestFit="1" customWidth="1"/>
    <col min="510" max="759" width="9.140625" style="90"/>
    <col min="760" max="760" width="46.140625" style="90" customWidth="1"/>
    <col min="761" max="761" width="11" style="90" customWidth="1"/>
    <col min="762" max="762" width="9.140625" style="90"/>
    <col min="763" max="765" width="9.5703125" style="90" bestFit="1" customWidth="1"/>
    <col min="766" max="1015" width="9.140625" style="90"/>
    <col min="1016" max="1016" width="46.140625" style="90" customWidth="1"/>
    <col min="1017" max="1017" width="11" style="90" customWidth="1"/>
    <col min="1018" max="1018" width="9.140625" style="90"/>
    <col min="1019" max="1021" width="9.5703125" style="90" bestFit="1" customWidth="1"/>
    <col min="1022" max="1271" width="9.140625" style="90"/>
    <col min="1272" max="1272" width="46.140625" style="90" customWidth="1"/>
    <col min="1273" max="1273" width="11" style="90" customWidth="1"/>
    <col min="1274" max="1274" width="9.140625" style="90"/>
    <col min="1275" max="1277" width="9.5703125" style="90" bestFit="1" customWidth="1"/>
    <col min="1278" max="1527" width="9.140625" style="90"/>
    <col min="1528" max="1528" width="46.140625" style="90" customWidth="1"/>
    <col min="1529" max="1529" width="11" style="90" customWidth="1"/>
    <col min="1530" max="1530" width="9.140625" style="90"/>
    <col min="1531" max="1533" width="9.5703125" style="90" bestFit="1" customWidth="1"/>
    <col min="1534" max="1783" width="9.140625" style="90"/>
    <col min="1784" max="1784" width="46.140625" style="90" customWidth="1"/>
    <col min="1785" max="1785" width="11" style="90" customWidth="1"/>
    <col min="1786" max="1786" width="9.140625" style="90"/>
    <col min="1787" max="1789" width="9.5703125" style="90" bestFit="1" customWidth="1"/>
    <col min="1790" max="2039" width="9.140625" style="90"/>
    <col min="2040" max="2040" width="46.140625" style="90" customWidth="1"/>
    <col min="2041" max="2041" width="11" style="90" customWidth="1"/>
    <col min="2042" max="2042" width="9.140625" style="90"/>
    <col min="2043" max="2045" width="9.5703125" style="90" bestFit="1" customWidth="1"/>
    <col min="2046" max="2295" width="9.140625" style="90"/>
    <col min="2296" max="2296" width="46.140625" style="90" customWidth="1"/>
    <col min="2297" max="2297" width="11" style="90" customWidth="1"/>
    <col min="2298" max="2298" width="9.140625" style="90"/>
    <col min="2299" max="2301" width="9.5703125" style="90" bestFit="1" customWidth="1"/>
    <col min="2302" max="2551" width="9.140625" style="90"/>
    <col min="2552" max="2552" width="46.140625" style="90" customWidth="1"/>
    <col min="2553" max="2553" width="11" style="90" customWidth="1"/>
    <col min="2554" max="2554" width="9.140625" style="90"/>
    <col min="2555" max="2557" width="9.5703125" style="90" bestFit="1" customWidth="1"/>
    <col min="2558" max="2807" width="9.140625" style="90"/>
    <col min="2808" max="2808" width="46.140625" style="90" customWidth="1"/>
    <col min="2809" max="2809" width="11" style="90" customWidth="1"/>
    <col min="2810" max="2810" width="9.140625" style="90"/>
    <col min="2811" max="2813" width="9.5703125" style="90" bestFit="1" customWidth="1"/>
    <col min="2814" max="3063" width="9.140625" style="90"/>
    <col min="3064" max="3064" width="46.140625" style="90" customWidth="1"/>
    <col min="3065" max="3065" width="11" style="90" customWidth="1"/>
    <col min="3066" max="3066" width="9.140625" style="90"/>
    <col min="3067" max="3069" width="9.5703125" style="90" bestFit="1" customWidth="1"/>
    <col min="3070" max="3319" width="9.140625" style="90"/>
    <col min="3320" max="3320" width="46.140625" style="90" customWidth="1"/>
    <col min="3321" max="3321" width="11" style="90" customWidth="1"/>
    <col min="3322" max="3322" width="9.140625" style="90"/>
    <col min="3323" max="3325" width="9.5703125" style="90" bestFit="1" customWidth="1"/>
    <col min="3326" max="3575" width="9.140625" style="90"/>
    <col min="3576" max="3576" width="46.140625" style="90" customWidth="1"/>
    <col min="3577" max="3577" width="11" style="90" customWidth="1"/>
    <col min="3578" max="3578" width="9.140625" style="90"/>
    <col min="3579" max="3581" width="9.5703125" style="90" bestFit="1" customWidth="1"/>
    <col min="3582" max="3831" width="9.140625" style="90"/>
    <col min="3832" max="3832" width="46.140625" style="90" customWidth="1"/>
    <col min="3833" max="3833" width="11" style="90" customWidth="1"/>
    <col min="3834" max="3834" width="9.140625" style="90"/>
    <col min="3835" max="3837" width="9.5703125" style="90" bestFit="1" customWidth="1"/>
    <col min="3838" max="4087" width="9.140625" style="90"/>
    <col min="4088" max="4088" width="46.140625" style="90" customWidth="1"/>
    <col min="4089" max="4089" width="11" style="90" customWidth="1"/>
    <col min="4090" max="4090" width="9.140625" style="90"/>
    <col min="4091" max="4093" width="9.5703125" style="90" bestFit="1" customWidth="1"/>
    <col min="4094" max="4343" width="9.140625" style="90"/>
    <col min="4344" max="4344" width="46.140625" style="90" customWidth="1"/>
    <col min="4345" max="4345" width="11" style="90" customWidth="1"/>
    <col min="4346" max="4346" width="9.140625" style="90"/>
    <col min="4347" max="4349" width="9.5703125" style="90" bestFit="1" customWidth="1"/>
    <col min="4350" max="4599" width="9.140625" style="90"/>
    <col min="4600" max="4600" width="46.140625" style="90" customWidth="1"/>
    <col min="4601" max="4601" width="11" style="90" customWidth="1"/>
    <col min="4602" max="4602" width="9.140625" style="90"/>
    <col min="4603" max="4605" width="9.5703125" style="90" bestFit="1" customWidth="1"/>
    <col min="4606" max="4855" width="9.140625" style="90"/>
    <col min="4856" max="4856" width="46.140625" style="90" customWidth="1"/>
    <col min="4857" max="4857" width="11" style="90" customWidth="1"/>
    <col min="4858" max="4858" width="9.140625" style="90"/>
    <col min="4859" max="4861" width="9.5703125" style="90" bestFit="1" customWidth="1"/>
    <col min="4862" max="5111" width="9.140625" style="90"/>
    <col min="5112" max="5112" width="46.140625" style="90" customWidth="1"/>
    <col min="5113" max="5113" width="11" style="90" customWidth="1"/>
    <col min="5114" max="5114" width="9.140625" style="90"/>
    <col min="5115" max="5117" width="9.5703125" style="90" bestFit="1" customWidth="1"/>
    <col min="5118" max="5367" width="9.140625" style="90"/>
    <col min="5368" max="5368" width="46.140625" style="90" customWidth="1"/>
    <col min="5369" max="5369" width="11" style="90" customWidth="1"/>
    <col min="5370" max="5370" width="9.140625" style="90"/>
    <col min="5371" max="5373" width="9.5703125" style="90" bestFit="1" customWidth="1"/>
    <col min="5374" max="5623" width="9.140625" style="90"/>
    <col min="5624" max="5624" width="46.140625" style="90" customWidth="1"/>
    <col min="5625" max="5625" width="11" style="90" customWidth="1"/>
    <col min="5626" max="5626" width="9.140625" style="90"/>
    <col min="5627" max="5629" width="9.5703125" style="90" bestFit="1" customWidth="1"/>
    <col min="5630" max="5879" width="9.140625" style="90"/>
    <col min="5880" max="5880" width="46.140625" style="90" customWidth="1"/>
    <col min="5881" max="5881" width="11" style="90" customWidth="1"/>
    <col min="5882" max="5882" width="9.140625" style="90"/>
    <col min="5883" max="5885" width="9.5703125" style="90" bestFit="1" customWidth="1"/>
    <col min="5886" max="6135" width="9.140625" style="90"/>
    <col min="6136" max="6136" width="46.140625" style="90" customWidth="1"/>
    <col min="6137" max="6137" width="11" style="90" customWidth="1"/>
    <col min="6138" max="6138" width="9.140625" style="90"/>
    <col min="6139" max="6141" width="9.5703125" style="90" bestFit="1" customWidth="1"/>
    <col min="6142" max="6391" width="9.140625" style="90"/>
    <col min="6392" max="6392" width="46.140625" style="90" customWidth="1"/>
    <col min="6393" max="6393" width="11" style="90" customWidth="1"/>
    <col min="6394" max="6394" width="9.140625" style="90"/>
    <col min="6395" max="6397" width="9.5703125" style="90" bestFit="1" customWidth="1"/>
    <col min="6398" max="6647" width="9.140625" style="90"/>
    <col min="6648" max="6648" width="46.140625" style="90" customWidth="1"/>
    <col min="6649" max="6649" width="11" style="90" customWidth="1"/>
    <col min="6650" max="6650" width="9.140625" style="90"/>
    <col min="6651" max="6653" width="9.5703125" style="90" bestFit="1" customWidth="1"/>
    <col min="6654" max="6903" width="9.140625" style="90"/>
    <col min="6904" max="6904" width="46.140625" style="90" customWidth="1"/>
    <col min="6905" max="6905" width="11" style="90" customWidth="1"/>
    <col min="6906" max="6906" width="9.140625" style="90"/>
    <col min="6907" max="6909" width="9.5703125" style="90" bestFit="1" customWidth="1"/>
    <col min="6910" max="7159" width="9.140625" style="90"/>
    <col min="7160" max="7160" width="46.140625" style="90" customWidth="1"/>
    <col min="7161" max="7161" width="11" style="90" customWidth="1"/>
    <col min="7162" max="7162" width="9.140625" style="90"/>
    <col min="7163" max="7165" width="9.5703125" style="90" bestFit="1" customWidth="1"/>
    <col min="7166" max="7415" width="9.140625" style="90"/>
    <col min="7416" max="7416" width="46.140625" style="90" customWidth="1"/>
    <col min="7417" max="7417" width="11" style="90" customWidth="1"/>
    <col min="7418" max="7418" width="9.140625" style="90"/>
    <col min="7419" max="7421" width="9.5703125" style="90" bestFit="1" customWidth="1"/>
    <col min="7422" max="7671" width="9.140625" style="90"/>
    <col min="7672" max="7672" width="46.140625" style="90" customWidth="1"/>
    <col min="7673" max="7673" width="11" style="90" customWidth="1"/>
    <col min="7674" max="7674" width="9.140625" style="90"/>
    <col min="7675" max="7677" width="9.5703125" style="90" bestFit="1" customWidth="1"/>
    <col min="7678" max="7927" width="9.140625" style="90"/>
    <col min="7928" max="7928" width="46.140625" style="90" customWidth="1"/>
    <col min="7929" max="7929" width="11" style="90" customWidth="1"/>
    <col min="7930" max="7930" width="9.140625" style="90"/>
    <col min="7931" max="7933" width="9.5703125" style="90" bestFit="1" customWidth="1"/>
    <col min="7934" max="8183" width="9.140625" style="90"/>
    <col min="8184" max="8184" width="46.140625" style="90" customWidth="1"/>
    <col min="8185" max="8185" width="11" style="90" customWidth="1"/>
    <col min="8186" max="8186" width="9.140625" style="90"/>
    <col min="8187" max="8189" width="9.5703125" style="90" bestFit="1" customWidth="1"/>
    <col min="8190" max="8439" width="9.140625" style="90"/>
    <col min="8440" max="8440" width="46.140625" style="90" customWidth="1"/>
    <col min="8441" max="8441" width="11" style="90" customWidth="1"/>
    <col min="8442" max="8442" width="9.140625" style="90"/>
    <col min="8443" max="8445" width="9.5703125" style="90" bestFit="1" customWidth="1"/>
    <col min="8446" max="8695" width="9.140625" style="90"/>
    <col min="8696" max="8696" width="46.140625" style="90" customWidth="1"/>
    <col min="8697" max="8697" width="11" style="90" customWidth="1"/>
    <col min="8698" max="8698" width="9.140625" style="90"/>
    <col min="8699" max="8701" width="9.5703125" style="90" bestFit="1" customWidth="1"/>
    <col min="8702" max="8951" width="9.140625" style="90"/>
    <col min="8952" max="8952" width="46.140625" style="90" customWidth="1"/>
    <col min="8953" max="8953" width="11" style="90" customWidth="1"/>
    <col min="8954" max="8954" width="9.140625" style="90"/>
    <col min="8955" max="8957" width="9.5703125" style="90" bestFit="1" customWidth="1"/>
    <col min="8958" max="9207" width="9.140625" style="90"/>
    <col min="9208" max="9208" width="46.140625" style="90" customWidth="1"/>
    <col min="9209" max="9209" width="11" style="90" customWidth="1"/>
    <col min="9210" max="9210" width="9.140625" style="90"/>
    <col min="9211" max="9213" width="9.5703125" style="90" bestFit="1" customWidth="1"/>
    <col min="9214" max="9463" width="9.140625" style="90"/>
    <col min="9464" max="9464" width="46.140625" style="90" customWidth="1"/>
    <col min="9465" max="9465" width="11" style="90" customWidth="1"/>
    <col min="9466" max="9466" width="9.140625" style="90"/>
    <col min="9467" max="9469" width="9.5703125" style="90" bestFit="1" customWidth="1"/>
    <col min="9470" max="9719" width="9.140625" style="90"/>
    <col min="9720" max="9720" width="46.140625" style="90" customWidth="1"/>
    <col min="9721" max="9721" width="11" style="90" customWidth="1"/>
    <col min="9722" max="9722" width="9.140625" style="90"/>
    <col min="9723" max="9725" width="9.5703125" style="90" bestFit="1" customWidth="1"/>
    <col min="9726" max="9975" width="9.140625" style="90"/>
    <col min="9976" max="9976" width="46.140625" style="90" customWidth="1"/>
    <col min="9977" max="9977" width="11" style="90" customWidth="1"/>
    <col min="9978" max="9978" width="9.140625" style="90"/>
    <col min="9979" max="9981" width="9.5703125" style="90" bestFit="1" customWidth="1"/>
    <col min="9982" max="10231" width="9.140625" style="90"/>
    <col min="10232" max="10232" width="46.140625" style="90" customWidth="1"/>
    <col min="10233" max="10233" width="11" style="90" customWidth="1"/>
    <col min="10234" max="10234" width="9.140625" style="90"/>
    <col min="10235" max="10237" width="9.5703125" style="90" bestFit="1" customWidth="1"/>
    <col min="10238" max="10487" width="9.140625" style="90"/>
    <col min="10488" max="10488" width="46.140625" style="90" customWidth="1"/>
    <col min="10489" max="10489" width="11" style="90" customWidth="1"/>
    <col min="10490" max="10490" width="9.140625" style="90"/>
    <col min="10491" max="10493" width="9.5703125" style="90" bestFit="1" customWidth="1"/>
    <col min="10494" max="10743" width="9.140625" style="90"/>
    <col min="10744" max="10744" width="46.140625" style="90" customWidth="1"/>
    <col min="10745" max="10745" width="11" style="90" customWidth="1"/>
    <col min="10746" max="10746" width="9.140625" style="90"/>
    <col min="10747" max="10749" width="9.5703125" style="90" bestFit="1" customWidth="1"/>
    <col min="10750" max="10999" width="9.140625" style="90"/>
    <col min="11000" max="11000" width="46.140625" style="90" customWidth="1"/>
    <col min="11001" max="11001" width="11" style="90" customWidth="1"/>
    <col min="11002" max="11002" width="9.140625" style="90"/>
    <col min="11003" max="11005" width="9.5703125" style="90" bestFit="1" customWidth="1"/>
    <col min="11006" max="11255" width="9.140625" style="90"/>
    <col min="11256" max="11256" width="46.140625" style="90" customWidth="1"/>
    <col min="11257" max="11257" width="11" style="90" customWidth="1"/>
    <col min="11258" max="11258" width="9.140625" style="90"/>
    <col min="11259" max="11261" width="9.5703125" style="90" bestFit="1" customWidth="1"/>
    <col min="11262" max="11511" width="9.140625" style="90"/>
    <col min="11512" max="11512" width="46.140625" style="90" customWidth="1"/>
    <col min="11513" max="11513" width="11" style="90" customWidth="1"/>
    <col min="11514" max="11514" width="9.140625" style="90"/>
    <col min="11515" max="11517" width="9.5703125" style="90" bestFit="1" customWidth="1"/>
    <col min="11518" max="11767" width="9.140625" style="90"/>
    <col min="11768" max="11768" width="46.140625" style="90" customWidth="1"/>
    <col min="11769" max="11769" width="11" style="90" customWidth="1"/>
    <col min="11770" max="11770" width="9.140625" style="90"/>
    <col min="11771" max="11773" width="9.5703125" style="90" bestFit="1" customWidth="1"/>
    <col min="11774" max="12023" width="9.140625" style="90"/>
    <col min="12024" max="12024" width="46.140625" style="90" customWidth="1"/>
    <col min="12025" max="12025" width="11" style="90" customWidth="1"/>
    <col min="12026" max="12026" width="9.140625" style="90"/>
    <col min="12027" max="12029" width="9.5703125" style="90" bestFit="1" customWidth="1"/>
    <col min="12030" max="12279" width="9.140625" style="90"/>
    <col min="12280" max="12280" width="46.140625" style="90" customWidth="1"/>
    <col min="12281" max="12281" width="11" style="90" customWidth="1"/>
    <col min="12282" max="12282" width="9.140625" style="90"/>
    <col min="12283" max="12285" width="9.5703125" style="90" bestFit="1" customWidth="1"/>
    <col min="12286" max="12535" width="9.140625" style="90"/>
    <col min="12536" max="12536" width="46.140625" style="90" customWidth="1"/>
    <col min="12537" max="12537" width="11" style="90" customWidth="1"/>
    <col min="12538" max="12538" width="9.140625" style="90"/>
    <col min="12539" max="12541" width="9.5703125" style="90" bestFit="1" customWidth="1"/>
    <col min="12542" max="12791" width="9.140625" style="90"/>
    <col min="12792" max="12792" width="46.140625" style="90" customWidth="1"/>
    <col min="12793" max="12793" width="11" style="90" customWidth="1"/>
    <col min="12794" max="12794" width="9.140625" style="90"/>
    <col min="12795" max="12797" width="9.5703125" style="90" bestFit="1" customWidth="1"/>
    <col min="12798" max="13047" width="9.140625" style="90"/>
    <col min="13048" max="13048" width="46.140625" style="90" customWidth="1"/>
    <col min="13049" max="13049" width="11" style="90" customWidth="1"/>
    <col min="13050" max="13050" width="9.140625" style="90"/>
    <col min="13051" max="13053" width="9.5703125" style="90" bestFit="1" customWidth="1"/>
    <col min="13054" max="13303" width="9.140625" style="90"/>
    <col min="13304" max="13304" width="46.140625" style="90" customWidth="1"/>
    <col min="13305" max="13305" width="11" style="90" customWidth="1"/>
    <col min="13306" max="13306" width="9.140625" style="90"/>
    <col min="13307" max="13309" width="9.5703125" style="90" bestFit="1" customWidth="1"/>
    <col min="13310" max="13559" width="9.140625" style="90"/>
    <col min="13560" max="13560" width="46.140625" style="90" customWidth="1"/>
    <col min="13561" max="13561" width="11" style="90" customWidth="1"/>
    <col min="13562" max="13562" width="9.140625" style="90"/>
    <col min="13563" max="13565" width="9.5703125" style="90" bestFit="1" customWidth="1"/>
    <col min="13566" max="13815" width="9.140625" style="90"/>
    <col min="13816" max="13816" width="46.140625" style="90" customWidth="1"/>
    <col min="13817" max="13817" width="11" style="90" customWidth="1"/>
    <col min="13818" max="13818" width="9.140625" style="90"/>
    <col min="13819" max="13821" width="9.5703125" style="90" bestFit="1" customWidth="1"/>
    <col min="13822" max="14071" width="9.140625" style="90"/>
    <col min="14072" max="14072" width="46.140625" style="90" customWidth="1"/>
    <col min="14073" max="14073" width="11" style="90" customWidth="1"/>
    <col min="14074" max="14074" width="9.140625" style="90"/>
    <col min="14075" max="14077" width="9.5703125" style="90" bestFit="1" customWidth="1"/>
    <col min="14078" max="14327" width="9.140625" style="90"/>
    <col min="14328" max="14328" width="46.140625" style="90" customWidth="1"/>
    <col min="14329" max="14329" width="11" style="90" customWidth="1"/>
    <col min="14330" max="14330" width="9.140625" style="90"/>
    <col min="14331" max="14333" width="9.5703125" style="90" bestFit="1" customWidth="1"/>
    <col min="14334" max="14583" width="9.140625" style="90"/>
    <col min="14584" max="14584" width="46.140625" style="90" customWidth="1"/>
    <col min="14585" max="14585" width="11" style="90" customWidth="1"/>
    <col min="14586" max="14586" width="9.140625" style="90"/>
    <col min="14587" max="14589" width="9.5703125" style="90" bestFit="1" customWidth="1"/>
    <col min="14590" max="14839" width="9.140625" style="90"/>
    <col min="14840" max="14840" width="46.140625" style="90" customWidth="1"/>
    <col min="14841" max="14841" width="11" style="90" customWidth="1"/>
    <col min="14842" max="14842" width="9.140625" style="90"/>
    <col min="14843" max="14845" width="9.5703125" style="90" bestFit="1" customWidth="1"/>
    <col min="14846" max="15095" width="9.140625" style="90"/>
    <col min="15096" max="15096" width="46.140625" style="90" customWidth="1"/>
    <col min="15097" max="15097" width="11" style="90" customWidth="1"/>
    <col min="15098" max="15098" width="9.140625" style="90"/>
    <col min="15099" max="15101" width="9.5703125" style="90" bestFit="1" customWidth="1"/>
    <col min="15102" max="15351" width="9.140625" style="90"/>
    <col min="15352" max="15352" width="46.140625" style="90" customWidth="1"/>
    <col min="15353" max="15353" width="11" style="90" customWidth="1"/>
    <col min="15354" max="15354" width="9.140625" style="90"/>
    <col min="15355" max="15357" width="9.5703125" style="90" bestFit="1" customWidth="1"/>
    <col min="15358" max="15607" width="9.140625" style="90"/>
    <col min="15608" max="15608" width="46.140625" style="90" customWidth="1"/>
    <col min="15609" max="15609" width="11" style="90" customWidth="1"/>
    <col min="15610" max="15610" width="9.140625" style="90"/>
    <col min="15611" max="15613" width="9.5703125" style="90" bestFit="1" customWidth="1"/>
    <col min="15614" max="15863" width="9.140625" style="90"/>
    <col min="15864" max="15864" width="46.140625" style="90" customWidth="1"/>
    <col min="15865" max="15865" width="11" style="90" customWidth="1"/>
    <col min="15866" max="15866" width="9.140625" style="90"/>
    <col min="15867" max="15869" width="9.5703125" style="90" bestFit="1" customWidth="1"/>
    <col min="15870" max="16119" width="9.140625" style="90"/>
    <col min="16120" max="16120" width="46.140625" style="90" customWidth="1"/>
    <col min="16121" max="16121" width="11" style="90" customWidth="1"/>
    <col min="16122" max="16122" width="9.140625" style="90"/>
    <col min="16123" max="16125" width="9.5703125" style="90" bestFit="1" customWidth="1"/>
    <col min="16126" max="16384" width="9.140625" style="90"/>
  </cols>
  <sheetData>
    <row r="1" spans="1:8" x14ac:dyDescent="0.2">
      <c r="B1"/>
      <c r="C1" s="3" t="s">
        <v>792</v>
      </c>
    </row>
    <row r="2" spans="1:8" ht="29.25" customHeight="1" x14ac:dyDescent="0.2">
      <c r="A2" s="920" t="s">
        <v>721</v>
      </c>
      <c r="B2" s="920"/>
      <c r="C2" s="920"/>
    </row>
    <row r="3" spans="1:8" ht="15" x14ac:dyDescent="0.2">
      <c r="A3" s="919" t="s">
        <v>135</v>
      </c>
      <c r="B3" s="919"/>
      <c r="C3" s="919"/>
    </row>
    <row r="4" spans="1:8" ht="15.75" thickBot="1" x14ac:dyDescent="0.25">
      <c r="A4" s="396"/>
      <c r="B4" s="396"/>
      <c r="C4" s="396"/>
    </row>
    <row r="5" spans="1:8" ht="45.75" thickBot="1" x14ac:dyDescent="0.25">
      <c r="A5" s="758"/>
      <c r="B5" s="255" t="s">
        <v>697</v>
      </c>
      <c r="C5" s="759" t="s">
        <v>698</v>
      </c>
      <c r="D5" s="760" t="s">
        <v>718</v>
      </c>
      <c r="E5" s="761" t="s">
        <v>719</v>
      </c>
      <c r="F5" s="762" t="s">
        <v>720</v>
      </c>
    </row>
    <row r="6" spans="1:8" ht="15.75" thickBot="1" x14ac:dyDescent="0.25">
      <c r="A6" s="265" t="s">
        <v>136</v>
      </c>
      <c r="B6" s="261">
        <f>SUM(B7+B8+B9+B10+B11+B12)</f>
        <v>99270564</v>
      </c>
      <c r="C6" s="232">
        <f>SUM(C7+C8+C9+C10+C11+C12)</f>
        <v>119555223</v>
      </c>
      <c r="D6" s="232">
        <f>SUM(D7:D12)</f>
        <v>112055223</v>
      </c>
      <c r="E6" s="441"/>
      <c r="F6" s="442">
        <f>+F10</f>
        <v>7500000</v>
      </c>
      <c r="H6" s="428"/>
    </row>
    <row r="7" spans="1:8" x14ac:dyDescent="0.2">
      <c r="A7" s="266" t="s">
        <v>137</v>
      </c>
      <c r="B7" s="262">
        <v>32597120</v>
      </c>
      <c r="C7" s="233">
        <v>31555915</v>
      </c>
      <c r="D7" s="431">
        <f>+C7</f>
        <v>31555915</v>
      </c>
      <c r="E7" s="432"/>
      <c r="F7" s="433"/>
    </row>
    <row r="8" spans="1:8" x14ac:dyDescent="0.2">
      <c r="A8" s="267" t="s">
        <v>138</v>
      </c>
      <c r="B8" s="239">
        <v>5829596</v>
      </c>
      <c r="C8" s="235">
        <v>5285713</v>
      </c>
      <c r="D8" s="434">
        <f>+C8</f>
        <v>5285713</v>
      </c>
      <c r="E8" s="435"/>
      <c r="F8" s="436"/>
    </row>
    <row r="9" spans="1:8" x14ac:dyDescent="0.2">
      <c r="A9" s="267" t="s">
        <v>139</v>
      </c>
      <c r="B9" s="239">
        <v>26129000</v>
      </c>
      <c r="C9" s="235">
        <v>27799337</v>
      </c>
      <c r="D9" s="434">
        <f>+C9</f>
        <v>27799337</v>
      </c>
      <c r="E9" s="435"/>
      <c r="F9" s="436"/>
    </row>
    <row r="10" spans="1:8" x14ac:dyDescent="0.2">
      <c r="A10" s="267" t="s">
        <v>140</v>
      </c>
      <c r="B10" s="239">
        <f>15199273+1287450</f>
        <v>16486723</v>
      </c>
      <c r="C10" s="235">
        <v>19524579</v>
      </c>
      <c r="D10" s="589">
        <f>+C10-F10</f>
        <v>12024579</v>
      </c>
      <c r="E10" s="435"/>
      <c r="F10" s="436">
        <v>7500000</v>
      </c>
    </row>
    <row r="11" spans="1:8" x14ac:dyDescent="0.2">
      <c r="A11" s="267" t="s">
        <v>141</v>
      </c>
      <c r="B11" s="239">
        <v>5300000</v>
      </c>
      <c r="C11" s="235">
        <v>5300000</v>
      </c>
      <c r="D11" s="434">
        <f>+C11</f>
        <v>5300000</v>
      </c>
      <c r="E11" s="435"/>
      <c r="F11" s="436"/>
    </row>
    <row r="12" spans="1:8" ht="13.5" thickBot="1" x14ac:dyDescent="0.25">
      <c r="A12" s="268" t="s">
        <v>211</v>
      </c>
      <c r="B12" s="263">
        <v>12928125</v>
      </c>
      <c r="C12" s="236">
        <v>30089679</v>
      </c>
      <c r="D12" s="437">
        <f>+C12</f>
        <v>30089679</v>
      </c>
      <c r="E12" s="438"/>
      <c r="F12" s="439"/>
    </row>
    <row r="13" spans="1:8" ht="15.75" thickBot="1" x14ac:dyDescent="0.25">
      <c r="A13" s="265" t="s">
        <v>142</v>
      </c>
      <c r="B13" s="252">
        <f>SUM(B14+B15+B16+B17)</f>
        <v>48423125</v>
      </c>
      <c r="C13" s="234">
        <f t="shared" ref="C13" si="0">SUM(C14+C15+C16+C17)</f>
        <v>64105015</v>
      </c>
      <c r="D13" s="440">
        <f>+C13</f>
        <v>64105015</v>
      </c>
      <c r="E13" s="429"/>
      <c r="F13" s="430"/>
    </row>
    <row r="14" spans="1:8" x14ac:dyDescent="0.2">
      <c r="A14" s="266" t="s">
        <v>143</v>
      </c>
      <c r="B14" s="262">
        <v>7293498</v>
      </c>
      <c r="C14" s="233">
        <f>+B14</f>
        <v>7293498</v>
      </c>
      <c r="D14" s="416">
        <f>+C14</f>
        <v>7293498</v>
      </c>
      <c r="E14" s="417"/>
      <c r="F14" s="418"/>
    </row>
    <row r="15" spans="1:8" x14ac:dyDescent="0.2">
      <c r="A15" s="267" t="s">
        <v>144</v>
      </c>
      <c r="B15" s="239">
        <v>41129627</v>
      </c>
      <c r="C15" s="235">
        <f>+B15</f>
        <v>41129627</v>
      </c>
      <c r="D15" s="414">
        <f>+C15</f>
        <v>41129627</v>
      </c>
      <c r="E15" s="413"/>
      <c r="F15" s="415"/>
    </row>
    <row r="16" spans="1:8" x14ac:dyDescent="0.2">
      <c r="A16" s="267" t="s">
        <v>145</v>
      </c>
      <c r="B16" s="239"/>
      <c r="C16" s="235"/>
      <c r="D16" s="414"/>
      <c r="E16" s="413"/>
      <c r="F16" s="415"/>
    </row>
    <row r="17" spans="1:8" ht="13.5" thickBot="1" x14ac:dyDescent="0.25">
      <c r="A17" s="268" t="s">
        <v>212</v>
      </c>
      <c r="B17" s="263"/>
      <c r="C17" s="236">
        <v>15681890</v>
      </c>
      <c r="D17" s="422">
        <f>+C17</f>
        <v>15681890</v>
      </c>
      <c r="E17" s="423"/>
      <c r="F17" s="424"/>
    </row>
    <row r="18" spans="1:8" ht="15.75" thickBot="1" x14ac:dyDescent="0.25">
      <c r="A18" s="251" t="s">
        <v>146</v>
      </c>
      <c r="B18" s="252"/>
      <c r="C18" s="234"/>
      <c r="D18" s="419"/>
      <c r="E18" s="420"/>
      <c r="F18" s="421"/>
    </row>
    <row r="19" spans="1:8" ht="15.75" thickBot="1" x14ac:dyDescent="0.25">
      <c r="A19" s="251" t="s">
        <v>147</v>
      </c>
      <c r="B19" s="252">
        <v>3655011</v>
      </c>
      <c r="C19" s="234">
        <f>+B19</f>
        <v>3655011</v>
      </c>
      <c r="D19" s="463">
        <f>+C19</f>
        <v>3655011</v>
      </c>
      <c r="E19" s="426"/>
      <c r="F19" s="427"/>
    </row>
    <row r="20" spans="1:8" ht="15.75" thickBot="1" x14ac:dyDescent="0.25">
      <c r="A20" s="269" t="s">
        <v>148</v>
      </c>
      <c r="B20" s="264"/>
      <c r="C20" s="237"/>
      <c r="D20" s="419"/>
      <c r="E20" s="420"/>
      <c r="F20" s="421"/>
    </row>
    <row r="21" spans="1:8" ht="16.5" thickBot="1" x14ac:dyDescent="0.25">
      <c r="A21" s="270" t="s">
        <v>149</v>
      </c>
      <c r="B21" s="264">
        <f>SUM(B6+B13+B18+B19+B20)</f>
        <v>151348700</v>
      </c>
      <c r="C21" s="237">
        <f t="shared" ref="C21" si="1">SUM(C6+C13+C18+C19+C20)</f>
        <v>187315249</v>
      </c>
      <c r="D21" s="464">
        <f>+D6+D13+D19</f>
        <v>179815249</v>
      </c>
      <c r="E21" s="465"/>
      <c r="F21" s="466">
        <f>+F6</f>
        <v>7500000</v>
      </c>
      <c r="H21" s="90">
        <v>0</v>
      </c>
    </row>
    <row r="22" spans="1:8" x14ac:dyDescent="0.2">
      <c r="A22" s="94"/>
      <c r="B22" s="92"/>
      <c r="C22" s="92"/>
    </row>
    <row r="23" spans="1:8" ht="15" x14ac:dyDescent="0.2">
      <c r="A23" s="919" t="s">
        <v>150</v>
      </c>
      <c r="B23" s="919"/>
      <c r="C23" s="919"/>
    </row>
    <row r="24" spans="1:8" ht="13.5" thickBot="1" x14ac:dyDescent="0.25">
      <c r="A24" s="397"/>
      <c r="B24" s="92"/>
      <c r="C24" s="92"/>
    </row>
    <row r="25" spans="1:8" ht="45.75" thickBot="1" x14ac:dyDescent="0.25">
      <c r="A25" s="276"/>
      <c r="B25" s="271" t="s">
        <v>699</v>
      </c>
      <c r="C25" s="447" t="s">
        <v>700</v>
      </c>
      <c r="D25" s="760" t="s">
        <v>718</v>
      </c>
      <c r="E25" s="761" t="s">
        <v>719</v>
      </c>
      <c r="F25" s="762" t="s">
        <v>720</v>
      </c>
    </row>
    <row r="26" spans="1:8" ht="15.75" thickBot="1" x14ac:dyDescent="0.25">
      <c r="A26" s="251" t="s">
        <v>151</v>
      </c>
      <c r="B26" s="272">
        <f>SUM(B27+B28+B29+B30)</f>
        <v>130517509</v>
      </c>
      <c r="C26" s="448">
        <f>SUM(C27+C28+C29+C30)</f>
        <v>145689620</v>
      </c>
      <c r="D26" s="763">
        <f>SUM(D27:D30)</f>
        <v>138094620</v>
      </c>
      <c r="E26" s="764">
        <f>+E30</f>
        <v>95000</v>
      </c>
      <c r="F26" s="765">
        <f>+F27</f>
        <v>7500000</v>
      </c>
    </row>
    <row r="27" spans="1:8" x14ac:dyDescent="0.2">
      <c r="A27" s="277" t="s">
        <v>152</v>
      </c>
      <c r="B27" s="262">
        <v>97088409</v>
      </c>
      <c r="C27" s="408">
        <v>112637597</v>
      </c>
      <c r="D27" s="766">
        <f>+C27-F27</f>
        <v>105137597</v>
      </c>
      <c r="E27" s="767"/>
      <c r="F27" s="418">
        <v>7500000</v>
      </c>
    </row>
    <row r="28" spans="1:8" x14ac:dyDescent="0.2">
      <c r="A28" s="278" t="s">
        <v>153</v>
      </c>
      <c r="B28" s="273">
        <v>30960000</v>
      </c>
      <c r="C28" s="467">
        <v>28508000</v>
      </c>
      <c r="D28" s="768">
        <f>+C28</f>
        <v>28508000</v>
      </c>
      <c r="E28" s="769"/>
      <c r="F28" s="770"/>
    </row>
    <row r="29" spans="1:8" x14ac:dyDescent="0.2">
      <c r="A29" s="279" t="s">
        <v>154</v>
      </c>
      <c r="B29" s="239">
        <v>2344600</v>
      </c>
      <c r="C29" s="409">
        <v>4374523</v>
      </c>
      <c r="D29" s="768">
        <f>+C29</f>
        <v>4374523</v>
      </c>
      <c r="E29" s="769"/>
      <c r="F29" s="770"/>
    </row>
    <row r="30" spans="1:8" ht="13.5" thickBot="1" x14ac:dyDescent="0.25">
      <c r="A30" s="280" t="s">
        <v>155</v>
      </c>
      <c r="B30" s="263">
        <v>124500</v>
      </c>
      <c r="C30" s="410">
        <v>169500</v>
      </c>
      <c r="D30" s="771">
        <v>74500</v>
      </c>
      <c r="E30" s="423">
        <v>95000</v>
      </c>
      <c r="F30" s="772"/>
    </row>
    <row r="31" spans="1:8" ht="15.75" thickBot="1" x14ac:dyDescent="0.25">
      <c r="A31" s="251" t="s">
        <v>81</v>
      </c>
      <c r="B31" s="274">
        <f>SUM(B32+B33+B34)</f>
        <v>4508500</v>
      </c>
      <c r="C31" s="452">
        <f t="shared" ref="C31" si="2">SUM(C32+C33+C34)</f>
        <v>19739540</v>
      </c>
      <c r="D31" s="763"/>
      <c r="E31" s="764">
        <f>+E32</f>
        <v>19739540</v>
      </c>
      <c r="F31" s="471"/>
    </row>
    <row r="32" spans="1:8" x14ac:dyDescent="0.2">
      <c r="A32" s="281" t="s">
        <v>156</v>
      </c>
      <c r="B32" s="262">
        <v>4508500</v>
      </c>
      <c r="C32" s="408">
        <v>19739540</v>
      </c>
      <c r="D32" s="766"/>
      <c r="E32" s="417">
        <v>19739540</v>
      </c>
      <c r="F32" s="773"/>
    </row>
    <row r="33" spans="1:6" x14ac:dyDescent="0.2">
      <c r="A33" s="278" t="s">
        <v>157</v>
      </c>
      <c r="B33" s="239"/>
      <c r="C33" s="409"/>
      <c r="D33" s="774"/>
      <c r="E33" s="769"/>
      <c r="F33" s="770"/>
    </row>
    <row r="34" spans="1:6" ht="13.5" thickBot="1" x14ac:dyDescent="0.25">
      <c r="A34" s="280" t="s">
        <v>158</v>
      </c>
      <c r="B34" s="263"/>
      <c r="C34" s="410"/>
      <c r="D34" s="775"/>
      <c r="E34" s="776"/>
      <c r="F34" s="772"/>
    </row>
    <row r="35" spans="1:6" ht="15.75" thickBot="1" x14ac:dyDescent="0.25">
      <c r="A35" s="251" t="s">
        <v>159</v>
      </c>
      <c r="B35" s="261"/>
      <c r="C35" s="407"/>
      <c r="D35" s="777"/>
      <c r="E35" s="778"/>
      <c r="F35" s="471"/>
    </row>
    <row r="36" spans="1:6" ht="15.75" thickBot="1" x14ac:dyDescent="0.25">
      <c r="A36" s="269" t="s">
        <v>160</v>
      </c>
      <c r="B36" s="264">
        <v>71482496</v>
      </c>
      <c r="C36" s="412">
        <v>76965617</v>
      </c>
      <c r="D36" s="779">
        <f>+C36</f>
        <v>76965617</v>
      </c>
      <c r="E36" s="778"/>
      <c r="F36" s="471"/>
    </row>
    <row r="37" spans="1:6" ht="15.75" thickBot="1" x14ac:dyDescent="0.25">
      <c r="A37" s="282" t="s">
        <v>161</v>
      </c>
      <c r="B37" s="275"/>
      <c r="C37" s="468"/>
      <c r="D37" s="780"/>
      <c r="E37" s="781"/>
      <c r="F37" s="782"/>
    </row>
    <row r="38" spans="1:6" ht="15.75" thickBot="1" x14ac:dyDescent="0.25">
      <c r="A38" s="251" t="s">
        <v>162</v>
      </c>
      <c r="B38" s="261"/>
      <c r="C38" s="407"/>
      <c r="D38" s="777"/>
      <c r="E38" s="778"/>
      <c r="F38" s="471"/>
    </row>
    <row r="39" spans="1:6" ht="16.5" thickBot="1" x14ac:dyDescent="0.25">
      <c r="A39" s="270" t="s">
        <v>163</v>
      </c>
      <c r="B39" s="264">
        <f>SUM(B26+B31+B35+B36+B37+B38)</f>
        <v>206508505</v>
      </c>
      <c r="C39" s="412">
        <f t="shared" ref="C39" si="3">SUM(C26+C31+C35+C36+C37+C38)</f>
        <v>242394777</v>
      </c>
      <c r="D39" s="779">
        <f>+D26+D36</f>
        <v>215060237</v>
      </c>
      <c r="E39" s="764">
        <f>+E26+E31</f>
        <v>19834540</v>
      </c>
      <c r="F39" s="765">
        <f>+F26</f>
        <v>7500000</v>
      </c>
    </row>
    <row r="40" spans="1:6" ht="16.5" thickBot="1" x14ac:dyDescent="0.25">
      <c r="A40" s="225"/>
      <c r="B40" s="96"/>
      <c r="C40" s="96"/>
    </row>
    <row r="41" spans="1:6" ht="27.95" customHeight="1" thickBot="1" x14ac:dyDescent="0.25">
      <c r="A41" s="226" t="s">
        <v>164</v>
      </c>
      <c r="B41" s="238"/>
      <c r="C41" s="469"/>
      <c r="D41" s="445"/>
      <c r="E41" s="446"/>
      <c r="F41" s="229"/>
    </row>
    <row r="42" spans="1:6" ht="13.5" thickBot="1" x14ac:dyDescent="0.25">
      <c r="A42" s="94"/>
      <c r="B42" s="92"/>
      <c r="C42" s="92"/>
    </row>
    <row r="43" spans="1:6" ht="15.75" thickBot="1" x14ac:dyDescent="0.25">
      <c r="A43" s="227" t="s">
        <v>165</v>
      </c>
      <c r="B43" s="258">
        <v>55159805</v>
      </c>
      <c r="C43" s="455">
        <v>55079528</v>
      </c>
      <c r="D43" s="459">
        <f>+C43</f>
        <v>55079528</v>
      </c>
      <c r="E43" s="446"/>
      <c r="F43" s="229"/>
    </row>
    <row r="44" spans="1:6" ht="15.75" thickBot="1" x14ac:dyDescent="0.25">
      <c r="A44" s="228" t="s">
        <v>166</v>
      </c>
      <c r="B44" s="259"/>
      <c r="C44" s="456"/>
      <c r="D44" s="445"/>
      <c r="E44" s="446"/>
      <c r="F44" s="229"/>
    </row>
    <row r="45" spans="1:6" ht="15" thickBot="1" x14ac:dyDescent="0.25">
      <c r="A45" s="98"/>
      <c r="B45" s="260"/>
      <c r="C45" s="98"/>
      <c r="D45" s="457"/>
    </row>
    <row r="46" spans="1:6" ht="15.75" thickBot="1" x14ac:dyDescent="0.25">
      <c r="A46" s="227" t="s">
        <v>167</v>
      </c>
      <c r="B46" s="258">
        <f>SUM(B21+B43)</f>
        <v>206508505</v>
      </c>
      <c r="C46" s="455">
        <f t="shared" ref="C46" si="4">SUM(C21+C43)</f>
        <v>242394777</v>
      </c>
      <c r="D46" s="460">
        <f>+D21+D43</f>
        <v>234894777</v>
      </c>
      <c r="E46" s="460">
        <f>+E21+E43</f>
        <v>0</v>
      </c>
      <c r="F46" s="470">
        <f>+F21</f>
        <v>7500000</v>
      </c>
    </row>
    <row r="47" spans="1:6" ht="15.75" thickBot="1" x14ac:dyDescent="0.25">
      <c r="A47" s="228" t="s">
        <v>168</v>
      </c>
      <c r="B47" s="259">
        <f>SUM(B39+B44)</f>
        <v>206508505</v>
      </c>
      <c r="C47" s="456">
        <f t="shared" ref="C47" si="5">SUM(C39+C44)</f>
        <v>242394777</v>
      </c>
      <c r="D47" s="460">
        <f>+D39+D44</f>
        <v>215060237</v>
      </c>
      <c r="E47" s="458">
        <f>+E39</f>
        <v>19834540</v>
      </c>
      <c r="F47" s="470">
        <f>+F39</f>
        <v>7500000</v>
      </c>
    </row>
    <row r="48" spans="1:6" x14ac:dyDescent="0.2">
      <c r="A48" s="93"/>
      <c r="B48" s="93"/>
      <c r="C48" s="93"/>
    </row>
  </sheetData>
  <mergeCells count="3">
    <mergeCell ref="A23:C23"/>
    <mergeCell ref="A2:C2"/>
    <mergeCell ref="A3:C3"/>
  </mergeCells>
  <pageMargins left="0.7" right="0.7" top="0.75" bottom="0.75" header="0.3" footer="0.3"/>
  <pageSetup paperSize="9" scale="67" orientation="portrait" r:id="rId1"/>
  <ignoredErrors>
    <ignoredError sqref="D10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48"/>
  <sheetViews>
    <sheetView workbookViewId="0">
      <selection activeCell="C2" sqref="C2"/>
    </sheetView>
  </sheetViews>
  <sheetFormatPr defaultRowHeight="12.75" x14ac:dyDescent="0.2"/>
  <cols>
    <col min="1" max="1" width="47.7109375" style="90" customWidth="1"/>
    <col min="2" max="2" width="15.140625" style="224" customWidth="1"/>
    <col min="3" max="3" width="15.28515625" style="90" customWidth="1"/>
    <col min="4" max="4" width="12.5703125" style="90" customWidth="1"/>
    <col min="5" max="5" width="11.7109375" style="90" customWidth="1"/>
    <col min="6" max="6" width="14" style="90" customWidth="1"/>
    <col min="7" max="247" width="9.140625" style="90"/>
    <col min="248" max="248" width="46.140625" style="90" customWidth="1"/>
    <col min="249" max="249" width="11" style="90" customWidth="1"/>
    <col min="250" max="250" width="9.140625" style="90"/>
    <col min="251" max="253" width="9.5703125" style="90" bestFit="1" customWidth="1"/>
    <col min="254" max="503" width="9.140625" style="90"/>
    <col min="504" max="504" width="46.140625" style="90" customWidth="1"/>
    <col min="505" max="505" width="11" style="90" customWidth="1"/>
    <col min="506" max="506" width="9.140625" style="90"/>
    <col min="507" max="509" width="9.5703125" style="90" bestFit="1" customWidth="1"/>
    <col min="510" max="759" width="9.140625" style="90"/>
    <col min="760" max="760" width="46.140625" style="90" customWidth="1"/>
    <col min="761" max="761" width="11" style="90" customWidth="1"/>
    <col min="762" max="762" width="9.140625" style="90"/>
    <col min="763" max="765" width="9.5703125" style="90" bestFit="1" customWidth="1"/>
    <col min="766" max="1015" width="9.140625" style="90"/>
    <col min="1016" max="1016" width="46.140625" style="90" customWidth="1"/>
    <col min="1017" max="1017" width="11" style="90" customWidth="1"/>
    <col min="1018" max="1018" width="9.140625" style="90"/>
    <col min="1019" max="1021" width="9.5703125" style="90" bestFit="1" customWidth="1"/>
    <col min="1022" max="1271" width="9.140625" style="90"/>
    <col min="1272" max="1272" width="46.140625" style="90" customWidth="1"/>
    <col min="1273" max="1273" width="11" style="90" customWidth="1"/>
    <col min="1274" max="1274" width="9.140625" style="90"/>
    <col min="1275" max="1277" width="9.5703125" style="90" bestFit="1" customWidth="1"/>
    <col min="1278" max="1527" width="9.140625" style="90"/>
    <col min="1528" max="1528" width="46.140625" style="90" customWidth="1"/>
    <col min="1529" max="1529" width="11" style="90" customWidth="1"/>
    <col min="1530" max="1530" width="9.140625" style="90"/>
    <col min="1531" max="1533" width="9.5703125" style="90" bestFit="1" customWidth="1"/>
    <col min="1534" max="1783" width="9.140625" style="90"/>
    <col min="1784" max="1784" width="46.140625" style="90" customWidth="1"/>
    <col min="1785" max="1785" width="11" style="90" customWidth="1"/>
    <col min="1786" max="1786" width="9.140625" style="90"/>
    <col min="1787" max="1789" width="9.5703125" style="90" bestFit="1" customWidth="1"/>
    <col min="1790" max="2039" width="9.140625" style="90"/>
    <col min="2040" max="2040" width="46.140625" style="90" customWidth="1"/>
    <col min="2041" max="2041" width="11" style="90" customWidth="1"/>
    <col min="2042" max="2042" width="9.140625" style="90"/>
    <col min="2043" max="2045" width="9.5703125" style="90" bestFit="1" customWidth="1"/>
    <col min="2046" max="2295" width="9.140625" style="90"/>
    <col min="2296" max="2296" width="46.140625" style="90" customWidth="1"/>
    <col min="2297" max="2297" width="11" style="90" customWidth="1"/>
    <col min="2298" max="2298" width="9.140625" style="90"/>
    <col min="2299" max="2301" width="9.5703125" style="90" bestFit="1" customWidth="1"/>
    <col min="2302" max="2551" width="9.140625" style="90"/>
    <col min="2552" max="2552" width="46.140625" style="90" customWidth="1"/>
    <col min="2553" max="2553" width="11" style="90" customWidth="1"/>
    <col min="2554" max="2554" width="9.140625" style="90"/>
    <col min="2555" max="2557" width="9.5703125" style="90" bestFit="1" customWidth="1"/>
    <col min="2558" max="2807" width="9.140625" style="90"/>
    <col min="2808" max="2808" width="46.140625" style="90" customWidth="1"/>
    <col min="2809" max="2809" width="11" style="90" customWidth="1"/>
    <col min="2810" max="2810" width="9.140625" style="90"/>
    <col min="2811" max="2813" width="9.5703125" style="90" bestFit="1" customWidth="1"/>
    <col min="2814" max="3063" width="9.140625" style="90"/>
    <col min="3064" max="3064" width="46.140625" style="90" customWidth="1"/>
    <col min="3065" max="3065" width="11" style="90" customWidth="1"/>
    <col min="3066" max="3066" width="9.140625" style="90"/>
    <col min="3067" max="3069" width="9.5703125" style="90" bestFit="1" customWidth="1"/>
    <col min="3070" max="3319" width="9.140625" style="90"/>
    <col min="3320" max="3320" width="46.140625" style="90" customWidth="1"/>
    <col min="3321" max="3321" width="11" style="90" customWidth="1"/>
    <col min="3322" max="3322" width="9.140625" style="90"/>
    <col min="3323" max="3325" width="9.5703125" style="90" bestFit="1" customWidth="1"/>
    <col min="3326" max="3575" width="9.140625" style="90"/>
    <col min="3576" max="3576" width="46.140625" style="90" customWidth="1"/>
    <col min="3577" max="3577" width="11" style="90" customWidth="1"/>
    <col min="3578" max="3578" width="9.140625" style="90"/>
    <col min="3579" max="3581" width="9.5703125" style="90" bestFit="1" customWidth="1"/>
    <col min="3582" max="3831" width="9.140625" style="90"/>
    <col min="3832" max="3832" width="46.140625" style="90" customWidth="1"/>
    <col min="3833" max="3833" width="11" style="90" customWidth="1"/>
    <col min="3834" max="3834" width="9.140625" style="90"/>
    <col min="3835" max="3837" width="9.5703125" style="90" bestFit="1" customWidth="1"/>
    <col min="3838" max="4087" width="9.140625" style="90"/>
    <col min="4088" max="4088" width="46.140625" style="90" customWidth="1"/>
    <col min="4089" max="4089" width="11" style="90" customWidth="1"/>
    <col min="4090" max="4090" width="9.140625" style="90"/>
    <col min="4091" max="4093" width="9.5703125" style="90" bestFit="1" customWidth="1"/>
    <col min="4094" max="4343" width="9.140625" style="90"/>
    <col min="4344" max="4344" width="46.140625" style="90" customWidth="1"/>
    <col min="4345" max="4345" width="11" style="90" customWidth="1"/>
    <col min="4346" max="4346" width="9.140625" style="90"/>
    <col min="4347" max="4349" width="9.5703125" style="90" bestFit="1" customWidth="1"/>
    <col min="4350" max="4599" width="9.140625" style="90"/>
    <col min="4600" max="4600" width="46.140625" style="90" customWidth="1"/>
    <col min="4601" max="4601" width="11" style="90" customWidth="1"/>
    <col min="4602" max="4602" width="9.140625" style="90"/>
    <col min="4603" max="4605" width="9.5703125" style="90" bestFit="1" customWidth="1"/>
    <col min="4606" max="4855" width="9.140625" style="90"/>
    <col min="4856" max="4856" width="46.140625" style="90" customWidth="1"/>
    <col min="4857" max="4857" width="11" style="90" customWidth="1"/>
    <col min="4858" max="4858" width="9.140625" style="90"/>
    <col min="4859" max="4861" width="9.5703125" style="90" bestFit="1" customWidth="1"/>
    <col min="4862" max="5111" width="9.140625" style="90"/>
    <col min="5112" max="5112" width="46.140625" style="90" customWidth="1"/>
    <col min="5113" max="5113" width="11" style="90" customWidth="1"/>
    <col min="5114" max="5114" width="9.140625" style="90"/>
    <col min="5115" max="5117" width="9.5703125" style="90" bestFit="1" customWidth="1"/>
    <col min="5118" max="5367" width="9.140625" style="90"/>
    <col min="5368" max="5368" width="46.140625" style="90" customWidth="1"/>
    <col min="5369" max="5369" width="11" style="90" customWidth="1"/>
    <col min="5370" max="5370" width="9.140625" style="90"/>
    <col min="5371" max="5373" width="9.5703125" style="90" bestFit="1" customWidth="1"/>
    <col min="5374" max="5623" width="9.140625" style="90"/>
    <col min="5624" max="5624" width="46.140625" style="90" customWidth="1"/>
    <col min="5625" max="5625" width="11" style="90" customWidth="1"/>
    <col min="5626" max="5626" width="9.140625" style="90"/>
    <col min="5627" max="5629" width="9.5703125" style="90" bestFit="1" customWidth="1"/>
    <col min="5630" max="5879" width="9.140625" style="90"/>
    <col min="5880" max="5880" width="46.140625" style="90" customWidth="1"/>
    <col min="5881" max="5881" width="11" style="90" customWidth="1"/>
    <col min="5882" max="5882" width="9.140625" style="90"/>
    <col min="5883" max="5885" width="9.5703125" style="90" bestFit="1" customWidth="1"/>
    <col min="5886" max="6135" width="9.140625" style="90"/>
    <col min="6136" max="6136" width="46.140625" style="90" customWidth="1"/>
    <col min="6137" max="6137" width="11" style="90" customWidth="1"/>
    <col min="6138" max="6138" width="9.140625" style="90"/>
    <col min="6139" max="6141" width="9.5703125" style="90" bestFit="1" customWidth="1"/>
    <col min="6142" max="6391" width="9.140625" style="90"/>
    <col min="6392" max="6392" width="46.140625" style="90" customWidth="1"/>
    <col min="6393" max="6393" width="11" style="90" customWidth="1"/>
    <col min="6394" max="6394" width="9.140625" style="90"/>
    <col min="6395" max="6397" width="9.5703125" style="90" bestFit="1" customWidth="1"/>
    <col min="6398" max="6647" width="9.140625" style="90"/>
    <col min="6648" max="6648" width="46.140625" style="90" customWidth="1"/>
    <col min="6649" max="6649" width="11" style="90" customWidth="1"/>
    <col min="6650" max="6650" width="9.140625" style="90"/>
    <col min="6651" max="6653" width="9.5703125" style="90" bestFit="1" customWidth="1"/>
    <col min="6654" max="6903" width="9.140625" style="90"/>
    <col min="6904" max="6904" width="46.140625" style="90" customWidth="1"/>
    <col min="6905" max="6905" width="11" style="90" customWidth="1"/>
    <col min="6906" max="6906" width="9.140625" style="90"/>
    <col min="6907" max="6909" width="9.5703125" style="90" bestFit="1" customWidth="1"/>
    <col min="6910" max="7159" width="9.140625" style="90"/>
    <col min="7160" max="7160" width="46.140625" style="90" customWidth="1"/>
    <col min="7161" max="7161" width="11" style="90" customWidth="1"/>
    <col min="7162" max="7162" width="9.140625" style="90"/>
    <col min="7163" max="7165" width="9.5703125" style="90" bestFit="1" customWidth="1"/>
    <col min="7166" max="7415" width="9.140625" style="90"/>
    <col min="7416" max="7416" width="46.140625" style="90" customWidth="1"/>
    <col min="7417" max="7417" width="11" style="90" customWidth="1"/>
    <col min="7418" max="7418" width="9.140625" style="90"/>
    <col min="7419" max="7421" width="9.5703125" style="90" bestFit="1" customWidth="1"/>
    <col min="7422" max="7671" width="9.140625" style="90"/>
    <col min="7672" max="7672" width="46.140625" style="90" customWidth="1"/>
    <col min="7673" max="7673" width="11" style="90" customWidth="1"/>
    <col min="7674" max="7674" width="9.140625" style="90"/>
    <col min="7675" max="7677" width="9.5703125" style="90" bestFit="1" customWidth="1"/>
    <col min="7678" max="7927" width="9.140625" style="90"/>
    <col min="7928" max="7928" width="46.140625" style="90" customWidth="1"/>
    <col min="7929" max="7929" width="11" style="90" customWidth="1"/>
    <col min="7930" max="7930" width="9.140625" style="90"/>
    <col min="7931" max="7933" width="9.5703125" style="90" bestFit="1" customWidth="1"/>
    <col min="7934" max="8183" width="9.140625" style="90"/>
    <col min="8184" max="8184" width="46.140625" style="90" customWidth="1"/>
    <col min="8185" max="8185" width="11" style="90" customWidth="1"/>
    <col min="8186" max="8186" width="9.140625" style="90"/>
    <col min="8187" max="8189" width="9.5703125" style="90" bestFit="1" customWidth="1"/>
    <col min="8190" max="8439" width="9.140625" style="90"/>
    <col min="8440" max="8440" width="46.140625" style="90" customWidth="1"/>
    <col min="8441" max="8441" width="11" style="90" customWidth="1"/>
    <col min="8442" max="8442" width="9.140625" style="90"/>
    <col min="8443" max="8445" width="9.5703125" style="90" bestFit="1" customWidth="1"/>
    <col min="8446" max="8695" width="9.140625" style="90"/>
    <col min="8696" max="8696" width="46.140625" style="90" customWidth="1"/>
    <col min="8697" max="8697" width="11" style="90" customWidth="1"/>
    <col min="8698" max="8698" width="9.140625" style="90"/>
    <col min="8699" max="8701" width="9.5703125" style="90" bestFit="1" customWidth="1"/>
    <col min="8702" max="8951" width="9.140625" style="90"/>
    <col min="8952" max="8952" width="46.140625" style="90" customWidth="1"/>
    <col min="8953" max="8953" width="11" style="90" customWidth="1"/>
    <col min="8954" max="8954" width="9.140625" style="90"/>
    <col min="8955" max="8957" width="9.5703125" style="90" bestFit="1" customWidth="1"/>
    <col min="8958" max="9207" width="9.140625" style="90"/>
    <col min="9208" max="9208" width="46.140625" style="90" customWidth="1"/>
    <col min="9209" max="9209" width="11" style="90" customWidth="1"/>
    <col min="9210" max="9210" width="9.140625" style="90"/>
    <col min="9211" max="9213" width="9.5703125" style="90" bestFit="1" customWidth="1"/>
    <col min="9214" max="9463" width="9.140625" style="90"/>
    <col min="9464" max="9464" width="46.140625" style="90" customWidth="1"/>
    <col min="9465" max="9465" width="11" style="90" customWidth="1"/>
    <col min="9466" max="9466" width="9.140625" style="90"/>
    <col min="9467" max="9469" width="9.5703125" style="90" bestFit="1" customWidth="1"/>
    <col min="9470" max="9719" width="9.140625" style="90"/>
    <col min="9720" max="9720" width="46.140625" style="90" customWidth="1"/>
    <col min="9721" max="9721" width="11" style="90" customWidth="1"/>
    <col min="9722" max="9722" width="9.140625" style="90"/>
    <col min="9723" max="9725" width="9.5703125" style="90" bestFit="1" customWidth="1"/>
    <col min="9726" max="9975" width="9.140625" style="90"/>
    <col min="9976" max="9976" width="46.140625" style="90" customWidth="1"/>
    <col min="9977" max="9977" width="11" style="90" customWidth="1"/>
    <col min="9978" max="9978" width="9.140625" style="90"/>
    <col min="9979" max="9981" width="9.5703125" style="90" bestFit="1" customWidth="1"/>
    <col min="9982" max="10231" width="9.140625" style="90"/>
    <col min="10232" max="10232" width="46.140625" style="90" customWidth="1"/>
    <col min="10233" max="10233" width="11" style="90" customWidth="1"/>
    <col min="10234" max="10234" width="9.140625" style="90"/>
    <col min="10235" max="10237" width="9.5703125" style="90" bestFit="1" customWidth="1"/>
    <col min="10238" max="10487" width="9.140625" style="90"/>
    <col min="10488" max="10488" width="46.140625" style="90" customWidth="1"/>
    <col min="10489" max="10489" width="11" style="90" customWidth="1"/>
    <col min="10490" max="10490" width="9.140625" style="90"/>
    <col min="10491" max="10493" width="9.5703125" style="90" bestFit="1" customWidth="1"/>
    <col min="10494" max="10743" width="9.140625" style="90"/>
    <col min="10744" max="10744" width="46.140625" style="90" customWidth="1"/>
    <col min="10745" max="10745" width="11" style="90" customWidth="1"/>
    <col min="10746" max="10746" width="9.140625" style="90"/>
    <col min="10747" max="10749" width="9.5703125" style="90" bestFit="1" customWidth="1"/>
    <col min="10750" max="10999" width="9.140625" style="90"/>
    <col min="11000" max="11000" width="46.140625" style="90" customWidth="1"/>
    <col min="11001" max="11001" width="11" style="90" customWidth="1"/>
    <col min="11002" max="11002" width="9.140625" style="90"/>
    <col min="11003" max="11005" width="9.5703125" style="90" bestFit="1" customWidth="1"/>
    <col min="11006" max="11255" width="9.140625" style="90"/>
    <col min="11256" max="11256" width="46.140625" style="90" customWidth="1"/>
    <col min="11257" max="11257" width="11" style="90" customWidth="1"/>
    <col min="11258" max="11258" width="9.140625" style="90"/>
    <col min="11259" max="11261" width="9.5703125" style="90" bestFit="1" customWidth="1"/>
    <col min="11262" max="11511" width="9.140625" style="90"/>
    <col min="11512" max="11512" width="46.140625" style="90" customWidth="1"/>
    <col min="11513" max="11513" width="11" style="90" customWidth="1"/>
    <col min="11514" max="11514" width="9.140625" style="90"/>
    <col min="11515" max="11517" width="9.5703125" style="90" bestFit="1" customWidth="1"/>
    <col min="11518" max="11767" width="9.140625" style="90"/>
    <col min="11768" max="11768" width="46.140625" style="90" customWidth="1"/>
    <col min="11769" max="11769" width="11" style="90" customWidth="1"/>
    <col min="11770" max="11770" width="9.140625" style="90"/>
    <col min="11771" max="11773" width="9.5703125" style="90" bestFit="1" customWidth="1"/>
    <col min="11774" max="12023" width="9.140625" style="90"/>
    <col min="12024" max="12024" width="46.140625" style="90" customWidth="1"/>
    <col min="12025" max="12025" width="11" style="90" customWidth="1"/>
    <col min="12026" max="12026" width="9.140625" style="90"/>
    <col min="12027" max="12029" width="9.5703125" style="90" bestFit="1" customWidth="1"/>
    <col min="12030" max="12279" width="9.140625" style="90"/>
    <col min="12280" max="12280" width="46.140625" style="90" customWidth="1"/>
    <col min="12281" max="12281" width="11" style="90" customWidth="1"/>
    <col min="12282" max="12282" width="9.140625" style="90"/>
    <col min="12283" max="12285" width="9.5703125" style="90" bestFit="1" customWidth="1"/>
    <col min="12286" max="12535" width="9.140625" style="90"/>
    <col min="12536" max="12536" width="46.140625" style="90" customWidth="1"/>
    <col min="12537" max="12537" width="11" style="90" customWidth="1"/>
    <col min="12538" max="12538" width="9.140625" style="90"/>
    <col min="12539" max="12541" width="9.5703125" style="90" bestFit="1" customWidth="1"/>
    <col min="12542" max="12791" width="9.140625" style="90"/>
    <col min="12792" max="12792" width="46.140625" style="90" customWidth="1"/>
    <col min="12793" max="12793" width="11" style="90" customWidth="1"/>
    <col min="12794" max="12794" width="9.140625" style="90"/>
    <col min="12795" max="12797" width="9.5703125" style="90" bestFit="1" customWidth="1"/>
    <col min="12798" max="13047" width="9.140625" style="90"/>
    <col min="13048" max="13048" width="46.140625" style="90" customWidth="1"/>
    <col min="13049" max="13049" width="11" style="90" customWidth="1"/>
    <col min="13050" max="13050" width="9.140625" style="90"/>
    <col min="13051" max="13053" width="9.5703125" style="90" bestFit="1" customWidth="1"/>
    <col min="13054" max="13303" width="9.140625" style="90"/>
    <col min="13304" max="13304" width="46.140625" style="90" customWidth="1"/>
    <col min="13305" max="13305" width="11" style="90" customWidth="1"/>
    <col min="13306" max="13306" width="9.140625" style="90"/>
    <col min="13307" max="13309" width="9.5703125" style="90" bestFit="1" customWidth="1"/>
    <col min="13310" max="13559" width="9.140625" style="90"/>
    <col min="13560" max="13560" width="46.140625" style="90" customWidth="1"/>
    <col min="13561" max="13561" width="11" style="90" customWidth="1"/>
    <col min="13562" max="13562" width="9.140625" style="90"/>
    <col min="13563" max="13565" width="9.5703125" style="90" bestFit="1" customWidth="1"/>
    <col min="13566" max="13815" width="9.140625" style="90"/>
    <col min="13816" max="13816" width="46.140625" style="90" customWidth="1"/>
    <col min="13817" max="13817" width="11" style="90" customWidth="1"/>
    <col min="13818" max="13818" width="9.140625" style="90"/>
    <col min="13819" max="13821" width="9.5703125" style="90" bestFit="1" customWidth="1"/>
    <col min="13822" max="14071" width="9.140625" style="90"/>
    <col min="14072" max="14072" width="46.140625" style="90" customWidth="1"/>
    <col min="14073" max="14073" width="11" style="90" customWidth="1"/>
    <col min="14074" max="14074" width="9.140625" style="90"/>
    <col min="14075" max="14077" width="9.5703125" style="90" bestFit="1" customWidth="1"/>
    <col min="14078" max="14327" width="9.140625" style="90"/>
    <col min="14328" max="14328" width="46.140625" style="90" customWidth="1"/>
    <col min="14329" max="14329" width="11" style="90" customWidth="1"/>
    <col min="14330" max="14330" width="9.140625" style="90"/>
    <col min="14331" max="14333" width="9.5703125" style="90" bestFit="1" customWidth="1"/>
    <col min="14334" max="14583" width="9.140625" style="90"/>
    <col min="14584" max="14584" width="46.140625" style="90" customWidth="1"/>
    <col min="14585" max="14585" width="11" style="90" customWidth="1"/>
    <col min="14586" max="14586" width="9.140625" style="90"/>
    <col min="14587" max="14589" width="9.5703125" style="90" bestFit="1" customWidth="1"/>
    <col min="14590" max="14839" width="9.140625" style="90"/>
    <col min="14840" max="14840" width="46.140625" style="90" customWidth="1"/>
    <col min="14841" max="14841" width="11" style="90" customWidth="1"/>
    <col min="14842" max="14842" width="9.140625" style="90"/>
    <col min="14843" max="14845" width="9.5703125" style="90" bestFit="1" customWidth="1"/>
    <col min="14846" max="15095" width="9.140625" style="90"/>
    <col min="15096" max="15096" width="46.140625" style="90" customWidth="1"/>
    <col min="15097" max="15097" width="11" style="90" customWidth="1"/>
    <col min="15098" max="15098" width="9.140625" style="90"/>
    <col min="15099" max="15101" width="9.5703125" style="90" bestFit="1" customWidth="1"/>
    <col min="15102" max="15351" width="9.140625" style="90"/>
    <col min="15352" max="15352" width="46.140625" style="90" customWidth="1"/>
    <col min="15353" max="15353" width="11" style="90" customWidth="1"/>
    <col min="15354" max="15354" width="9.140625" style="90"/>
    <col min="15355" max="15357" width="9.5703125" style="90" bestFit="1" customWidth="1"/>
    <col min="15358" max="15607" width="9.140625" style="90"/>
    <col min="15608" max="15608" width="46.140625" style="90" customWidth="1"/>
    <col min="15609" max="15609" width="11" style="90" customWidth="1"/>
    <col min="15610" max="15610" width="9.140625" style="90"/>
    <col min="15611" max="15613" width="9.5703125" style="90" bestFit="1" customWidth="1"/>
    <col min="15614" max="15863" width="9.140625" style="90"/>
    <col min="15864" max="15864" width="46.140625" style="90" customWidth="1"/>
    <col min="15865" max="15865" width="11" style="90" customWidth="1"/>
    <col min="15866" max="15866" width="9.140625" style="90"/>
    <col min="15867" max="15869" width="9.5703125" style="90" bestFit="1" customWidth="1"/>
    <col min="15870" max="16119" width="9.140625" style="90"/>
    <col min="16120" max="16120" width="46.140625" style="90" customWidth="1"/>
    <col min="16121" max="16121" width="11" style="90" customWidth="1"/>
    <col min="16122" max="16122" width="9.140625" style="90"/>
    <col min="16123" max="16125" width="9.5703125" style="90" bestFit="1" customWidth="1"/>
    <col min="16126" max="16384" width="9.140625" style="90"/>
  </cols>
  <sheetData>
    <row r="1" spans="1:6" x14ac:dyDescent="0.2">
      <c r="B1" s="230"/>
      <c r="C1" s="3" t="s">
        <v>793</v>
      </c>
    </row>
    <row r="2" spans="1:6" ht="15.75" x14ac:dyDescent="0.2">
      <c r="A2" s="921" t="s">
        <v>722</v>
      </c>
      <c r="B2" s="921"/>
    </row>
    <row r="3" spans="1:6" ht="15" x14ac:dyDescent="0.2">
      <c r="A3" s="396" t="s">
        <v>135</v>
      </c>
    </row>
    <row r="4" spans="1:6" ht="15.75" thickBot="1" x14ac:dyDescent="0.25">
      <c r="A4" s="396"/>
    </row>
    <row r="5" spans="1:6" ht="45.75" thickBot="1" x14ac:dyDescent="0.25">
      <c r="A5" s="733"/>
      <c r="B5" s="735" t="s">
        <v>697</v>
      </c>
      <c r="C5" s="734" t="s">
        <v>698</v>
      </c>
      <c r="D5" s="755" t="s">
        <v>718</v>
      </c>
      <c r="E5" s="756" t="s">
        <v>719</v>
      </c>
      <c r="F5" s="757" t="s">
        <v>720</v>
      </c>
    </row>
    <row r="6" spans="1:6" ht="15.75" thickBot="1" x14ac:dyDescent="0.25">
      <c r="A6" s="265" t="s">
        <v>136</v>
      </c>
      <c r="B6" s="244">
        <f t="shared" ref="B6:C6" si="0">SUM(B7+B8+B9+B10+B11+B12)</f>
        <v>66068027</v>
      </c>
      <c r="C6" s="407">
        <f t="shared" si="0"/>
        <v>66025077</v>
      </c>
      <c r="D6" s="763">
        <f>SUM(D7:D12)</f>
        <v>64023708</v>
      </c>
      <c r="E6" s="764">
        <f>SUM(E7:E9)</f>
        <v>2001369</v>
      </c>
      <c r="F6" s="471"/>
    </row>
    <row r="7" spans="1:6" x14ac:dyDescent="0.2">
      <c r="A7" s="266" t="s">
        <v>137</v>
      </c>
      <c r="B7" s="243">
        <v>38665346</v>
      </c>
      <c r="C7" s="408">
        <v>38273540</v>
      </c>
      <c r="D7" s="766">
        <f>+C7-E7</f>
        <v>37289748</v>
      </c>
      <c r="E7" s="432">
        <v>983792</v>
      </c>
      <c r="F7" s="773"/>
    </row>
    <row r="8" spans="1:6" x14ac:dyDescent="0.2">
      <c r="A8" s="267" t="s">
        <v>138</v>
      </c>
      <c r="B8" s="240">
        <v>6768771</v>
      </c>
      <c r="C8" s="409">
        <v>6392842</v>
      </c>
      <c r="D8" s="783">
        <f>+C8-E8</f>
        <v>6376888</v>
      </c>
      <c r="E8" s="435">
        <v>15954</v>
      </c>
      <c r="F8" s="770"/>
    </row>
    <row r="9" spans="1:6" x14ac:dyDescent="0.2">
      <c r="A9" s="267" t="s">
        <v>139</v>
      </c>
      <c r="B9" s="240">
        <v>20633910</v>
      </c>
      <c r="C9" s="409">
        <v>21310821</v>
      </c>
      <c r="D9" s="783">
        <f>+C9-E9</f>
        <v>20309198</v>
      </c>
      <c r="E9" s="435">
        <v>1001623</v>
      </c>
      <c r="F9" s="770"/>
    </row>
    <row r="10" spans="1:6" x14ac:dyDescent="0.2">
      <c r="A10" s="267" t="s">
        <v>140</v>
      </c>
      <c r="B10" s="240"/>
      <c r="C10" s="409">
        <v>47874</v>
      </c>
      <c r="D10" s="783">
        <v>47874</v>
      </c>
      <c r="E10" s="795"/>
      <c r="F10" s="770"/>
    </row>
    <row r="11" spans="1:6" x14ac:dyDescent="0.2">
      <c r="A11" s="267" t="s">
        <v>141</v>
      </c>
      <c r="B11" s="240"/>
      <c r="C11" s="409"/>
      <c r="D11" s="774"/>
      <c r="E11" s="769"/>
      <c r="F11" s="770"/>
    </row>
    <row r="12" spans="1:6" ht="13.5" thickBot="1" x14ac:dyDescent="0.25">
      <c r="A12" s="268" t="s">
        <v>211</v>
      </c>
      <c r="B12" s="242"/>
      <c r="C12" s="410"/>
      <c r="D12" s="775"/>
      <c r="E12" s="776"/>
      <c r="F12" s="772"/>
    </row>
    <row r="13" spans="1:6" ht="15.75" thickBot="1" x14ac:dyDescent="0.25">
      <c r="A13" s="265" t="s">
        <v>142</v>
      </c>
      <c r="B13" s="245">
        <f t="shared" ref="B13:C13" si="1">SUM(B14+B15+B16+B17)</f>
        <v>349250</v>
      </c>
      <c r="C13" s="411">
        <f t="shared" si="1"/>
        <v>349250</v>
      </c>
      <c r="D13" s="779">
        <f>+B13</f>
        <v>349250</v>
      </c>
      <c r="E13" s="778"/>
      <c r="F13" s="471"/>
    </row>
    <row r="14" spans="1:6" x14ac:dyDescent="0.2">
      <c r="A14" s="266" t="s">
        <v>143</v>
      </c>
      <c r="B14" s="243">
        <v>349250</v>
      </c>
      <c r="C14" s="408">
        <f>+B14</f>
        <v>349250</v>
      </c>
      <c r="D14" s="784">
        <f>+C14</f>
        <v>349250</v>
      </c>
      <c r="E14" s="767"/>
      <c r="F14" s="773"/>
    </row>
    <row r="15" spans="1:6" x14ac:dyDescent="0.2">
      <c r="A15" s="267" t="s">
        <v>144</v>
      </c>
      <c r="B15" s="240"/>
      <c r="C15" s="409"/>
      <c r="D15" s="774"/>
      <c r="E15" s="769"/>
      <c r="F15" s="770"/>
    </row>
    <row r="16" spans="1:6" x14ac:dyDescent="0.2">
      <c r="A16" s="267" t="s">
        <v>145</v>
      </c>
      <c r="B16" s="240"/>
      <c r="C16" s="409"/>
      <c r="D16" s="774"/>
      <c r="E16" s="769"/>
      <c r="F16" s="770"/>
    </row>
    <row r="17" spans="1:6" ht="13.5" thickBot="1" x14ac:dyDescent="0.25">
      <c r="A17" s="268" t="s">
        <v>212</v>
      </c>
      <c r="B17" s="242"/>
      <c r="C17" s="410"/>
      <c r="D17" s="775"/>
      <c r="E17" s="776"/>
      <c r="F17" s="772"/>
    </row>
    <row r="18" spans="1:6" ht="15.75" thickBot="1" x14ac:dyDescent="0.25">
      <c r="A18" s="251" t="s">
        <v>146</v>
      </c>
      <c r="B18" s="249"/>
      <c r="C18" s="443"/>
      <c r="D18" s="777"/>
      <c r="E18" s="778"/>
      <c r="F18" s="471"/>
    </row>
    <row r="19" spans="1:6" ht="15.75" thickBot="1" x14ac:dyDescent="0.25">
      <c r="A19" s="251" t="s">
        <v>147</v>
      </c>
      <c r="B19" s="249"/>
      <c r="C19" s="443"/>
      <c r="D19" s="780"/>
      <c r="E19" s="781"/>
      <c r="F19" s="782"/>
    </row>
    <row r="20" spans="1:6" ht="15.75" thickBot="1" x14ac:dyDescent="0.25">
      <c r="A20" s="269" t="s">
        <v>148</v>
      </c>
      <c r="B20" s="250"/>
      <c r="C20" s="444"/>
      <c r="D20" s="777"/>
      <c r="E20" s="778"/>
      <c r="F20" s="471"/>
    </row>
    <row r="21" spans="1:6" ht="16.5" thickBot="1" x14ac:dyDescent="0.25">
      <c r="A21" s="270" t="s">
        <v>149</v>
      </c>
      <c r="B21" s="248">
        <f t="shared" ref="B21" si="2">SUM(B6+B13+B18+B19+B20)</f>
        <v>66417277</v>
      </c>
      <c r="C21" s="412">
        <f>SUM(C6+C13+C18+C19+C20)</f>
        <v>66374327</v>
      </c>
      <c r="D21" s="785">
        <f>+D6+D13</f>
        <v>64372958</v>
      </c>
      <c r="E21" s="786">
        <f>+E6</f>
        <v>2001369</v>
      </c>
      <c r="F21" s="787"/>
    </row>
    <row r="22" spans="1:6" x14ac:dyDescent="0.2">
      <c r="A22" s="94"/>
    </row>
    <row r="23" spans="1:6" ht="15" x14ac:dyDescent="0.2">
      <c r="A23" s="396" t="s">
        <v>150</v>
      </c>
    </row>
    <row r="24" spans="1:6" ht="13.5" thickBot="1" x14ac:dyDescent="0.25">
      <c r="A24" s="397"/>
    </row>
    <row r="25" spans="1:6" ht="45.75" thickBot="1" x14ac:dyDescent="0.25">
      <c r="A25" s="276"/>
      <c r="B25" s="255" t="s">
        <v>699</v>
      </c>
      <c r="C25" s="447" t="s">
        <v>700</v>
      </c>
      <c r="D25" s="755" t="s">
        <v>718</v>
      </c>
      <c r="E25" s="755" t="s">
        <v>719</v>
      </c>
      <c r="F25" s="755" t="s">
        <v>720</v>
      </c>
    </row>
    <row r="26" spans="1:6" ht="15.75" thickBot="1" x14ac:dyDescent="0.25">
      <c r="A26" s="251" t="s">
        <v>151</v>
      </c>
      <c r="B26" s="519">
        <f t="shared" ref="B26:C26" si="3">SUM(B27+B28+B29+B30)</f>
        <v>9903218</v>
      </c>
      <c r="C26" s="448">
        <f t="shared" si="3"/>
        <v>9903218</v>
      </c>
      <c r="D26" s="779">
        <f>SUM(D27:D30)</f>
        <v>7629918</v>
      </c>
      <c r="E26" s="420">
        <f>SUM(E27:E30)</f>
        <v>2273300</v>
      </c>
      <c r="F26" s="471"/>
    </row>
    <row r="27" spans="1:6" x14ac:dyDescent="0.2">
      <c r="A27" s="277" t="s">
        <v>152</v>
      </c>
      <c r="B27" s="247"/>
      <c r="C27" s="449"/>
      <c r="D27" s="788"/>
      <c r="E27" s="767"/>
      <c r="F27" s="773"/>
    </row>
    <row r="28" spans="1:6" x14ac:dyDescent="0.2">
      <c r="A28" s="278" t="s">
        <v>153</v>
      </c>
      <c r="B28" s="241"/>
      <c r="C28" s="450"/>
      <c r="D28" s="774"/>
      <c r="E28" s="769"/>
      <c r="F28" s="770"/>
    </row>
    <row r="29" spans="1:6" x14ac:dyDescent="0.2">
      <c r="A29" s="279" t="s">
        <v>154</v>
      </c>
      <c r="B29" s="461">
        <v>9903218</v>
      </c>
      <c r="C29" s="520">
        <f>+B29</f>
        <v>9903218</v>
      </c>
      <c r="D29" s="414">
        <f>+C29-E29</f>
        <v>7629918</v>
      </c>
      <c r="E29" s="413">
        <v>2273300</v>
      </c>
      <c r="F29" s="770"/>
    </row>
    <row r="30" spans="1:6" ht="13.5" thickBot="1" x14ac:dyDescent="0.25">
      <c r="A30" s="280" t="s">
        <v>155</v>
      </c>
      <c r="B30" s="246"/>
      <c r="C30" s="451"/>
      <c r="D30" s="775"/>
      <c r="E30" s="423"/>
      <c r="F30" s="772"/>
    </row>
    <row r="31" spans="1:6" ht="15.75" thickBot="1" x14ac:dyDescent="0.25">
      <c r="A31" s="251" t="s">
        <v>81</v>
      </c>
      <c r="B31" s="256">
        <f t="shared" ref="B31:C31" si="4">SUM(B32+B33+B34)</f>
        <v>0</v>
      </c>
      <c r="C31" s="452">
        <f t="shared" si="4"/>
        <v>0</v>
      </c>
      <c r="D31" s="777"/>
      <c r="E31" s="778"/>
      <c r="F31" s="471"/>
    </row>
    <row r="32" spans="1:6" x14ac:dyDescent="0.2">
      <c r="A32" s="281" t="s">
        <v>156</v>
      </c>
      <c r="B32" s="247"/>
      <c r="C32" s="449"/>
      <c r="D32" s="788"/>
      <c r="E32" s="767"/>
      <c r="F32" s="773"/>
    </row>
    <row r="33" spans="1:6" x14ac:dyDescent="0.2">
      <c r="A33" s="278" t="s">
        <v>157</v>
      </c>
      <c r="B33" s="241"/>
      <c r="C33" s="450"/>
      <c r="D33" s="774"/>
      <c r="E33" s="769"/>
      <c r="F33" s="770"/>
    </row>
    <row r="34" spans="1:6" ht="13.5" thickBot="1" x14ac:dyDescent="0.25">
      <c r="A34" s="280" t="s">
        <v>158</v>
      </c>
      <c r="B34" s="246"/>
      <c r="C34" s="451"/>
      <c r="D34" s="775"/>
      <c r="E34" s="776"/>
      <c r="F34" s="772"/>
    </row>
    <row r="35" spans="1:6" ht="15.75" thickBot="1" x14ac:dyDescent="0.25">
      <c r="A35" s="251" t="s">
        <v>159</v>
      </c>
      <c r="B35" s="249"/>
      <c r="C35" s="443"/>
      <c r="D35" s="777"/>
      <c r="E35" s="778"/>
      <c r="F35" s="471"/>
    </row>
    <row r="36" spans="1:6" ht="15.75" thickBot="1" x14ac:dyDescent="0.25">
      <c r="A36" s="269" t="s">
        <v>160</v>
      </c>
      <c r="B36" s="462">
        <v>1354254</v>
      </c>
      <c r="C36" s="521">
        <f>+B36+37327</f>
        <v>1391581</v>
      </c>
      <c r="D36" s="425">
        <f>+C36</f>
        <v>1391581</v>
      </c>
      <c r="E36" s="781"/>
      <c r="F36" s="782"/>
    </row>
    <row r="37" spans="1:6" ht="15.75" thickBot="1" x14ac:dyDescent="0.25">
      <c r="A37" s="282" t="s">
        <v>161</v>
      </c>
      <c r="B37" s="253"/>
      <c r="C37" s="453"/>
      <c r="D37" s="777"/>
      <c r="E37" s="778"/>
      <c r="F37" s="471"/>
    </row>
    <row r="38" spans="1:6" ht="15.75" thickBot="1" x14ac:dyDescent="0.25">
      <c r="A38" s="251" t="s">
        <v>162</v>
      </c>
      <c r="B38" s="249"/>
      <c r="C38" s="443"/>
      <c r="D38" s="777"/>
      <c r="E38" s="778"/>
      <c r="F38" s="471"/>
    </row>
    <row r="39" spans="1:6" ht="16.5" thickBot="1" x14ac:dyDescent="0.25">
      <c r="A39" s="270" t="s">
        <v>163</v>
      </c>
      <c r="B39" s="254">
        <f t="shared" ref="B39:C39" si="5">SUM(B26+B31+B35+B36+B37+B38)</f>
        <v>11257472</v>
      </c>
      <c r="C39" s="412">
        <f t="shared" si="5"/>
        <v>11294799</v>
      </c>
      <c r="D39" s="785">
        <f>+D26+D36</f>
        <v>9021499</v>
      </c>
      <c r="E39" s="786">
        <f>+E26</f>
        <v>2273300</v>
      </c>
      <c r="F39" s="787"/>
    </row>
    <row r="40" spans="1:6" ht="16.5" thickBot="1" x14ac:dyDescent="0.25">
      <c r="A40" s="225"/>
      <c r="D40" s="789"/>
      <c r="E40" s="568"/>
      <c r="F40" s="790"/>
    </row>
    <row r="41" spans="1:6" ht="27.95" customHeight="1" thickBot="1" x14ac:dyDescent="0.25">
      <c r="A41" s="226" t="s">
        <v>164</v>
      </c>
      <c r="B41" s="257"/>
      <c r="C41" s="443"/>
      <c r="D41" s="777"/>
      <c r="E41" s="778"/>
      <c r="F41" s="471"/>
    </row>
    <row r="42" spans="1:6" ht="13.5" thickBot="1" x14ac:dyDescent="0.25">
      <c r="A42" s="94"/>
      <c r="D42" s="789"/>
      <c r="E42" s="568"/>
      <c r="F42" s="790"/>
    </row>
    <row r="43" spans="1:6" ht="15.75" thickBot="1" x14ac:dyDescent="0.25">
      <c r="A43" s="227" t="s">
        <v>165</v>
      </c>
      <c r="B43" s="231"/>
      <c r="C43" s="454"/>
      <c r="D43" s="791"/>
      <c r="E43" s="792"/>
      <c r="F43" s="793"/>
    </row>
    <row r="44" spans="1:6" ht="15.75" thickBot="1" x14ac:dyDescent="0.25">
      <c r="A44" s="228" t="s">
        <v>166</v>
      </c>
      <c r="B44" s="573">
        <v>55159805</v>
      </c>
      <c r="C44" s="574">
        <v>55079528</v>
      </c>
      <c r="D44" s="794">
        <f>+C44</f>
        <v>55079528</v>
      </c>
      <c r="E44" s="778"/>
      <c r="F44" s="471"/>
    </row>
    <row r="45" spans="1:6" ht="15" thickBot="1" x14ac:dyDescent="0.25">
      <c r="A45" s="98"/>
      <c r="B45" s="567"/>
      <c r="C45" s="568"/>
      <c r="D45" s="789"/>
      <c r="E45" s="568"/>
      <c r="F45" s="790"/>
    </row>
    <row r="46" spans="1:6" ht="15.75" thickBot="1" x14ac:dyDescent="0.25">
      <c r="A46" s="227" t="s">
        <v>167</v>
      </c>
      <c r="B46" s="569">
        <f t="shared" ref="B46:C46" si="6">SUM(B21+B43)</f>
        <v>66417277</v>
      </c>
      <c r="C46" s="570">
        <f t="shared" si="6"/>
        <v>66374327</v>
      </c>
      <c r="D46" s="779">
        <f>+D21</f>
        <v>64372958</v>
      </c>
      <c r="E46" s="764">
        <f>+E21</f>
        <v>2001369</v>
      </c>
      <c r="F46" s="471"/>
    </row>
    <row r="47" spans="1:6" ht="15.75" thickBot="1" x14ac:dyDescent="0.25">
      <c r="A47" s="228" t="s">
        <v>168</v>
      </c>
      <c r="B47" s="571">
        <f t="shared" ref="B47:C47" si="7">SUM(B39+B44)</f>
        <v>66417277</v>
      </c>
      <c r="C47" s="572">
        <f t="shared" si="7"/>
        <v>66374327</v>
      </c>
      <c r="D47" s="785">
        <f>+D39+D44</f>
        <v>64101027</v>
      </c>
      <c r="E47" s="786">
        <f>+E39+E44</f>
        <v>2273300</v>
      </c>
      <c r="F47" s="787"/>
    </row>
    <row r="48" spans="1:6" x14ac:dyDescent="0.2">
      <c r="A48" s="93"/>
    </row>
  </sheetData>
  <mergeCells count="1">
    <mergeCell ref="A2:B2"/>
  </mergeCells>
  <pageMargins left="0.7" right="0.7" top="0.75" bottom="0.75" header="0.3" footer="0.3"/>
  <pageSetup paperSize="9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4"/>
  <sheetViews>
    <sheetView workbookViewId="0">
      <selection activeCell="G1" sqref="G1"/>
    </sheetView>
  </sheetViews>
  <sheetFormatPr defaultRowHeight="12.75" x14ac:dyDescent="0.2"/>
  <cols>
    <col min="1" max="1" width="17.85546875" style="90" customWidth="1"/>
    <col min="2" max="2" width="13" style="90" customWidth="1"/>
    <col min="3" max="4" width="10.85546875" style="90" customWidth="1"/>
    <col min="5" max="5" width="9.140625" style="90"/>
    <col min="6" max="6" width="10.7109375" style="90" customWidth="1"/>
    <col min="7" max="8" width="11.5703125" style="90" customWidth="1"/>
    <col min="9" max="9" width="11.28515625" style="90" customWidth="1"/>
    <col min="10" max="10" width="10" style="90" customWidth="1"/>
    <col min="11" max="256" width="9.140625" style="90"/>
    <col min="257" max="257" width="17.85546875" style="90" customWidth="1"/>
    <col min="258" max="258" width="13" style="90" customWidth="1"/>
    <col min="259" max="260" width="10.85546875" style="90" customWidth="1"/>
    <col min="261" max="261" width="9.140625" style="90"/>
    <col min="262" max="262" width="10.7109375" style="90" customWidth="1"/>
    <col min="263" max="263" width="11.5703125" style="90" customWidth="1"/>
    <col min="264" max="264" width="9.140625" style="90"/>
    <col min="265" max="265" width="11.28515625" style="90" customWidth="1"/>
    <col min="266" max="266" width="10" style="90" customWidth="1"/>
    <col min="267" max="512" width="9.140625" style="90"/>
    <col min="513" max="513" width="17.85546875" style="90" customWidth="1"/>
    <col min="514" max="514" width="13" style="90" customWidth="1"/>
    <col min="515" max="516" width="10.85546875" style="90" customWidth="1"/>
    <col min="517" max="517" width="9.140625" style="90"/>
    <col min="518" max="518" width="10.7109375" style="90" customWidth="1"/>
    <col min="519" max="519" width="11.5703125" style="90" customWidth="1"/>
    <col min="520" max="520" width="9.140625" style="90"/>
    <col min="521" max="521" width="11.28515625" style="90" customWidth="1"/>
    <col min="522" max="522" width="10" style="90" customWidth="1"/>
    <col min="523" max="768" width="9.140625" style="90"/>
    <col min="769" max="769" width="17.85546875" style="90" customWidth="1"/>
    <col min="770" max="770" width="13" style="90" customWidth="1"/>
    <col min="771" max="772" width="10.85546875" style="90" customWidth="1"/>
    <col min="773" max="773" width="9.140625" style="90"/>
    <col min="774" max="774" width="10.7109375" style="90" customWidth="1"/>
    <col min="775" max="775" width="11.5703125" style="90" customWidth="1"/>
    <col min="776" max="776" width="9.140625" style="90"/>
    <col min="777" max="777" width="11.28515625" style="90" customWidth="1"/>
    <col min="778" max="778" width="10" style="90" customWidth="1"/>
    <col min="779" max="1024" width="9.140625" style="90"/>
    <col min="1025" max="1025" width="17.85546875" style="90" customWidth="1"/>
    <col min="1026" max="1026" width="13" style="90" customWidth="1"/>
    <col min="1027" max="1028" width="10.85546875" style="90" customWidth="1"/>
    <col min="1029" max="1029" width="9.140625" style="90"/>
    <col min="1030" max="1030" width="10.7109375" style="90" customWidth="1"/>
    <col min="1031" max="1031" width="11.5703125" style="90" customWidth="1"/>
    <col min="1032" max="1032" width="9.140625" style="90"/>
    <col min="1033" max="1033" width="11.28515625" style="90" customWidth="1"/>
    <col min="1034" max="1034" width="10" style="90" customWidth="1"/>
    <col min="1035" max="1280" width="9.140625" style="90"/>
    <col min="1281" max="1281" width="17.85546875" style="90" customWidth="1"/>
    <col min="1282" max="1282" width="13" style="90" customWidth="1"/>
    <col min="1283" max="1284" width="10.85546875" style="90" customWidth="1"/>
    <col min="1285" max="1285" width="9.140625" style="90"/>
    <col min="1286" max="1286" width="10.7109375" style="90" customWidth="1"/>
    <col min="1287" max="1287" width="11.5703125" style="90" customWidth="1"/>
    <col min="1288" max="1288" width="9.140625" style="90"/>
    <col min="1289" max="1289" width="11.28515625" style="90" customWidth="1"/>
    <col min="1290" max="1290" width="10" style="90" customWidth="1"/>
    <col min="1291" max="1536" width="9.140625" style="90"/>
    <col min="1537" max="1537" width="17.85546875" style="90" customWidth="1"/>
    <col min="1538" max="1538" width="13" style="90" customWidth="1"/>
    <col min="1539" max="1540" width="10.85546875" style="90" customWidth="1"/>
    <col min="1541" max="1541" width="9.140625" style="90"/>
    <col min="1542" max="1542" width="10.7109375" style="90" customWidth="1"/>
    <col min="1543" max="1543" width="11.5703125" style="90" customWidth="1"/>
    <col min="1544" max="1544" width="9.140625" style="90"/>
    <col min="1545" max="1545" width="11.28515625" style="90" customWidth="1"/>
    <col min="1546" max="1546" width="10" style="90" customWidth="1"/>
    <col min="1547" max="1792" width="9.140625" style="90"/>
    <col min="1793" max="1793" width="17.85546875" style="90" customWidth="1"/>
    <col min="1794" max="1794" width="13" style="90" customWidth="1"/>
    <col min="1795" max="1796" width="10.85546875" style="90" customWidth="1"/>
    <col min="1797" max="1797" width="9.140625" style="90"/>
    <col min="1798" max="1798" width="10.7109375" style="90" customWidth="1"/>
    <col min="1799" max="1799" width="11.5703125" style="90" customWidth="1"/>
    <col min="1800" max="1800" width="9.140625" style="90"/>
    <col min="1801" max="1801" width="11.28515625" style="90" customWidth="1"/>
    <col min="1802" max="1802" width="10" style="90" customWidth="1"/>
    <col min="1803" max="2048" width="9.140625" style="90"/>
    <col min="2049" max="2049" width="17.85546875" style="90" customWidth="1"/>
    <col min="2050" max="2050" width="13" style="90" customWidth="1"/>
    <col min="2051" max="2052" width="10.85546875" style="90" customWidth="1"/>
    <col min="2053" max="2053" width="9.140625" style="90"/>
    <col min="2054" max="2054" width="10.7109375" style="90" customWidth="1"/>
    <col min="2055" max="2055" width="11.5703125" style="90" customWidth="1"/>
    <col min="2056" max="2056" width="9.140625" style="90"/>
    <col min="2057" max="2057" width="11.28515625" style="90" customWidth="1"/>
    <col min="2058" max="2058" width="10" style="90" customWidth="1"/>
    <col min="2059" max="2304" width="9.140625" style="90"/>
    <col min="2305" max="2305" width="17.85546875" style="90" customWidth="1"/>
    <col min="2306" max="2306" width="13" style="90" customWidth="1"/>
    <col min="2307" max="2308" width="10.85546875" style="90" customWidth="1"/>
    <col min="2309" max="2309" width="9.140625" style="90"/>
    <col min="2310" max="2310" width="10.7109375" style="90" customWidth="1"/>
    <col min="2311" max="2311" width="11.5703125" style="90" customWidth="1"/>
    <col min="2312" max="2312" width="9.140625" style="90"/>
    <col min="2313" max="2313" width="11.28515625" style="90" customWidth="1"/>
    <col min="2314" max="2314" width="10" style="90" customWidth="1"/>
    <col min="2315" max="2560" width="9.140625" style="90"/>
    <col min="2561" max="2561" width="17.85546875" style="90" customWidth="1"/>
    <col min="2562" max="2562" width="13" style="90" customWidth="1"/>
    <col min="2563" max="2564" width="10.85546875" style="90" customWidth="1"/>
    <col min="2565" max="2565" width="9.140625" style="90"/>
    <col min="2566" max="2566" width="10.7109375" style="90" customWidth="1"/>
    <col min="2567" max="2567" width="11.5703125" style="90" customWidth="1"/>
    <col min="2568" max="2568" width="9.140625" style="90"/>
    <col min="2569" max="2569" width="11.28515625" style="90" customWidth="1"/>
    <col min="2570" max="2570" width="10" style="90" customWidth="1"/>
    <col min="2571" max="2816" width="9.140625" style="90"/>
    <col min="2817" max="2817" width="17.85546875" style="90" customWidth="1"/>
    <col min="2818" max="2818" width="13" style="90" customWidth="1"/>
    <col min="2819" max="2820" width="10.85546875" style="90" customWidth="1"/>
    <col min="2821" max="2821" width="9.140625" style="90"/>
    <col min="2822" max="2822" width="10.7109375" style="90" customWidth="1"/>
    <col min="2823" max="2823" width="11.5703125" style="90" customWidth="1"/>
    <col min="2824" max="2824" width="9.140625" style="90"/>
    <col min="2825" max="2825" width="11.28515625" style="90" customWidth="1"/>
    <col min="2826" max="2826" width="10" style="90" customWidth="1"/>
    <col min="2827" max="3072" width="9.140625" style="90"/>
    <col min="3073" max="3073" width="17.85546875" style="90" customWidth="1"/>
    <col min="3074" max="3074" width="13" style="90" customWidth="1"/>
    <col min="3075" max="3076" width="10.85546875" style="90" customWidth="1"/>
    <col min="3077" max="3077" width="9.140625" style="90"/>
    <col min="3078" max="3078" width="10.7109375" style="90" customWidth="1"/>
    <col min="3079" max="3079" width="11.5703125" style="90" customWidth="1"/>
    <col min="3080" max="3080" width="9.140625" style="90"/>
    <col min="3081" max="3081" width="11.28515625" style="90" customWidth="1"/>
    <col min="3082" max="3082" width="10" style="90" customWidth="1"/>
    <col min="3083" max="3328" width="9.140625" style="90"/>
    <col min="3329" max="3329" width="17.85546875" style="90" customWidth="1"/>
    <col min="3330" max="3330" width="13" style="90" customWidth="1"/>
    <col min="3331" max="3332" width="10.85546875" style="90" customWidth="1"/>
    <col min="3333" max="3333" width="9.140625" style="90"/>
    <col min="3334" max="3334" width="10.7109375" style="90" customWidth="1"/>
    <col min="3335" max="3335" width="11.5703125" style="90" customWidth="1"/>
    <col min="3336" max="3336" width="9.140625" style="90"/>
    <col min="3337" max="3337" width="11.28515625" style="90" customWidth="1"/>
    <col min="3338" max="3338" width="10" style="90" customWidth="1"/>
    <col min="3339" max="3584" width="9.140625" style="90"/>
    <col min="3585" max="3585" width="17.85546875" style="90" customWidth="1"/>
    <col min="3586" max="3586" width="13" style="90" customWidth="1"/>
    <col min="3587" max="3588" width="10.85546875" style="90" customWidth="1"/>
    <col min="3589" max="3589" width="9.140625" style="90"/>
    <col min="3590" max="3590" width="10.7109375" style="90" customWidth="1"/>
    <col min="3591" max="3591" width="11.5703125" style="90" customWidth="1"/>
    <col min="3592" max="3592" width="9.140625" style="90"/>
    <col min="3593" max="3593" width="11.28515625" style="90" customWidth="1"/>
    <col min="3594" max="3594" width="10" style="90" customWidth="1"/>
    <col min="3595" max="3840" width="9.140625" style="90"/>
    <col min="3841" max="3841" width="17.85546875" style="90" customWidth="1"/>
    <col min="3842" max="3842" width="13" style="90" customWidth="1"/>
    <col min="3843" max="3844" width="10.85546875" style="90" customWidth="1"/>
    <col min="3845" max="3845" width="9.140625" style="90"/>
    <col min="3846" max="3846" width="10.7109375" style="90" customWidth="1"/>
    <col min="3847" max="3847" width="11.5703125" style="90" customWidth="1"/>
    <col min="3848" max="3848" width="9.140625" style="90"/>
    <col min="3849" max="3849" width="11.28515625" style="90" customWidth="1"/>
    <col min="3850" max="3850" width="10" style="90" customWidth="1"/>
    <col min="3851" max="4096" width="9.140625" style="90"/>
    <col min="4097" max="4097" width="17.85546875" style="90" customWidth="1"/>
    <col min="4098" max="4098" width="13" style="90" customWidth="1"/>
    <col min="4099" max="4100" width="10.85546875" style="90" customWidth="1"/>
    <col min="4101" max="4101" width="9.140625" style="90"/>
    <col min="4102" max="4102" width="10.7109375" style="90" customWidth="1"/>
    <col min="4103" max="4103" width="11.5703125" style="90" customWidth="1"/>
    <col min="4104" max="4104" width="9.140625" style="90"/>
    <col min="4105" max="4105" width="11.28515625" style="90" customWidth="1"/>
    <col min="4106" max="4106" width="10" style="90" customWidth="1"/>
    <col min="4107" max="4352" width="9.140625" style="90"/>
    <col min="4353" max="4353" width="17.85546875" style="90" customWidth="1"/>
    <col min="4354" max="4354" width="13" style="90" customWidth="1"/>
    <col min="4355" max="4356" width="10.85546875" style="90" customWidth="1"/>
    <col min="4357" max="4357" width="9.140625" style="90"/>
    <col min="4358" max="4358" width="10.7109375" style="90" customWidth="1"/>
    <col min="4359" max="4359" width="11.5703125" style="90" customWidth="1"/>
    <col min="4360" max="4360" width="9.140625" style="90"/>
    <col min="4361" max="4361" width="11.28515625" style="90" customWidth="1"/>
    <col min="4362" max="4362" width="10" style="90" customWidth="1"/>
    <col min="4363" max="4608" width="9.140625" style="90"/>
    <col min="4609" max="4609" width="17.85546875" style="90" customWidth="1"/>
    <col min="4610" max="4610" width="13" style="90" customWidth="1"/>
    <col min="4611" max="4612" width="10.85546875" style="90" customWidth="1"/>
    <col min="4613" max="4613" width="9.140625" style="90"/>
    <col min="4614" max="4614" width="10.7109375" style="90" customWidth="1"/>
    <col min="4615" max="4615" width="11.5703125" style="90" customWidth="1"/>
    <col min="4616" max="4616" width="9.140625" style="90"/>
    <col min="4617" max="4617" width="11.28515625" style="90" customWidth="1"/>
    <col min="4618" max="4618" width="10" style="90" customWidth="1"/>
    <col min="4619" max="4864" width="9.140625" style="90"/>
    <col min="4865" max="4865" width="17.85546875" style="90" customWidth="1"/>
    <col min="4866" max="4866" width="13" style="90" customWidth="1"/>
    <col min="4867" max="4868" width="10.85546875" style="90" customWidth="1"/>
    <col min="4869" max="4869" width="9.140625" style="90"/>
    <col min="4870" max="4870" width="10.7109375" style="90" customWidth="1"/>
    <col min="4871" max="4871" width="11.5703125" style="90" customWidth="1"/>
    <col min="4872" max="4872" width="9.140625" style="90"/>
    <col min="4873" max="4873" width="11.28515625" style="90" customWidth="1"/>
    <col min="4874" max="4874" width="10" style="90" customWidth="1"/>
    <col min="4875" max="5120" width="9.140625" style="90"/>
    <col min="5121" max="5121" width="17.85546875" style="90" customWidth="1"/>
    <col min="5122" max="5122" width="13" style="90" customWidth="1"/>
    <col min="5123" max="5124" width="10.85546875" style="90" customWidth="1"/>
    <col min="5125" max="5125" width="9.140625" style="90"/>
    <col min="5126" max="5126" width="10.7109375" style="90" customWidth="1"/>
    <col min="5127" max="5127" width="11.5703125" style="90" customWidth="1"/>
    <col min="5128" max="5128" width="9.140625" style="90"/>
    <col min="5129" max="5129" width="11.28515625" style="90" customWidth="1"/>
    <col min="5130" max="5130" width="10" style="90" customWidth="1"/>
    <col min="5131" max="5376" width="9.140625" style="90"/>
    <col min="5377" max="5377" width="17.85546875" style="90" customWidth="1"/>
    <col min="5378" max="5378" width="13" style="90" customWidth="1"/>
    <col min="5379" max="5380" width="10.85546875" style="90" customWidth="1"/>
    <col min="5381" max="5381" width="9.140625" style="90"/>
    <col min="5382" max="5382" width="10.7109375" style="90" customWidth="1"/>
    <col min="5383" max="5383" width="11.5703125" style="90" customWidth="1"/>
    <col min="5384" max="5384" width="9.140625" style="90"/>
    <col min="5385" max="5385" width="11.28515625" style="90" customWidth="1"/>
    <col min="5386" max="5386" width="10" style="90" customWidth="1"/>
    <col min="5387" max="5632" width="9.140625" style="90"/>
    <col min="5633" max="5633" width="17.85546875" style="90" customWidth="1"/>
    <col min="5634" max="5634" width="13" style="90" customWidth="1"/>
    <col min="5635" max="5636" width="10.85546875" style="90" customWidth="1"/>
    <col min="5637" max="5637" width="9.140625" style="90"/>
    <col min="5638" max="5638" width="10.7109375" style="90" customWidth="1"/>
    <col min="5639" max="5639" width="11.5703125" style="90" customWidth="1"/>
    <col min="5640" max="5640" width="9.140625" style="90"/>
    <col min="5641" max="5641" width="11.28515625" style="90" customWidth="1"/>
    <col min="5642" max="5642" width="10" style="90" customWidth="1"/>
    <col min="5643" max="5888" width="9.140625" style="90"/>
    <col min="5889" max="5889" width="17.85546875" style="90" customWidth="1"/>
    <col min="5890" max="5890" width="13" style="90" customWidth="1"/>
    <col min="5891" max="5892" width="10.85546875" style="90" customWidth="1"/>
    <col min="5893" max="5893" width="9.140625" style="90"/>
    <col min="5894" max="5894" width="10.7109375" style="90" customWidth="1"/>
    <col min="5895" max="5895" width="11.5703125" style="90" customWidth="1"/>
    <col min="5896" max="5896" width="9.140625" style="90"/>
    <col min="5897" max="5897" width="11.28515625" style="90" customWidth="1"/>
    <col min="5898" max="5898" width="10" style="90" customWidth="1"/>
    <col min="5899" max="6144" width="9.140625" style="90"/>
    <col min="6145" max="6145" width="17.85546875" style="90" customWidth="1"/>
    <col min="6146" max="6146" width="13" style="90" customWidth="1"/>
    <col min="6147" max="6148" width="10.85546875" style="90" customWidth="1"/>
    <col min="6149" max="6149" width="9.140625" style="90"/>
    <col min="6150" max="6150" width="10.7109375" style="90" customWidth="1"/>
    <col min="6151" max="6151" width="11.5703125" style="90" customWidth="1"/>
    <col min="6152" max="6152" width="9.140625" style="90"/>
    <col min="6153" max="6153" width="11.28515625" style="90" customWidth="1"/>
    <col min="6154" max="6154" width="10" style="90" customWidth="1"/>
    <col min="6155" max="6400" width="9.140625" style="90"/>
    <col min="6401" max="6401" width="17.85546875" style="90" customWidth="1"/>
    <col min="6402" max="6402" width="13" style="90" customWidth="1"/>
    <col min="6403" max="6404" width="10.85546875" style="90" customWidth="1"/>
    <col min="6405" max="6405" width="9.140625" style="90"/>
    <col min="6406" max="6406" width="10.7109375" style="90" customWidth="1"/>
    <col min="6407" max="6407" width="11.5703125" style="90" customWidth="1"/>
    <col min="6408" max="6408" width="9.140625" style="90"/>
    <col min="6409" max="6409" width="11.28515625" style="90" customWidth="1"/>
    <col min="6410" max="6410" width="10" style="90" customWidth="1"/>
    <col min="6411" max="6656" width="9.140625" style="90"/>
    <col min="6657" max="6657" width="17.85546875" style="90" customWidth="1"/>
    <col min="6658" max="6658" width="13" style="90" customWidth="1"/>
    <col min="6659" max="6660" width="10.85546875" style="90" customWidth="1"/>
    <col min="6661" max="6661" width="9.140625" style="90"/>
    <col min="6662" max="6662" width="10.7109375" style="90" customWidth="1"/>
    <col min="6663" max="6663" width="11.5703125" style="90" customWidth="1"/>
    <col min="6664" max="6664" width="9.140625" style="90"/>
    <col min="6665" max="6665" width="11.28515625" style="90" customWidth="1"/>
    <col min="6666" max="6666" width="10" style="90" customWidth="1"/>
    <col min="6667" max="6912" width="9.140625" style="90"/>
    <col min="6913" max="6913" width="17.85546875" style="90" customWidth="1"/>
    <col min="6914" max="6914" width="13" style="90" customWidth="1"/>
    <col min="6915" max="6916" width="10.85546875" style="90" customWidth="1"/>
    <col min="6917" max="6917" width="9.140625" style="90"/>
    <col min="6918" max="6918" width="10.7109375" style="90" customWidth="1"/>
    <col min="6919" max="6919" width="11.5703125" style="90" customWidth="1"/>
    <col min="6920" max="6920" width="9.140625" style="90"/>
    <col min="6921" max="6921" width="11.28515625" style="90" customWidth="1"/>
    <col min="6922" max="6922" width="10" style="90" customWidth="1"/>
    <col min="6923" max="7168" width="9.140625" style="90"/>
    <col min="7169" max="7169" width="17.85546875" style="90" customWidth="1"/>
    <col min="7170" max="7170" width="13" style="90" customWidth="1"/>
    <col min="7171" max="7172" width="10.85546875" style="90" customWidth="1"/>
    <col min="7173" max="7173" width="9.140625" style="90"/>
    <col min="7174" max="7174" width="10.7109375" style="90" customWidth="1"/>
    <col min="7175" max="7175" width="11.5703125" style="90" customWidth="1"/>
    <col min="7176" max="7176" width="9.140625" style="90"/>
    <col min="7177" max="7177" width="11.28515625" style="90" customWidth="1"/>
    <col min="7178" max="7178" width="10" style="90" customWidth="1"/>
    <col min="7179" max="7424" width="9.140625" style="90"/>
    <col min="7425" max="7425" width="17.85546875" style="90" customWidth="1"/>
    <col min="7426" max="7426" width="13" style="90" customWidth="1"/>
    <col min="7427" max="7428" width="10.85546875" style="90" customWidth="1"/>
    <col min="7429" max="7429" width="9.140625" style="90"/>
    <col min="7430" max="7430" width="10.7109375" style="90" customWidth="1"/>
    <col min="7431" max="7431" width="11.5703125" style="90" customWidth="1"/>
    <col min="7432" max="7432" width="9.140625" style="90"/>
    <col min="7433" max="7433" width="11.28515625" style="90" customWidth="1"/>
    <col min="7434" max="7434" width="10" style="90" customWidth="1"/>
    <col min="7435" max="7680" width="9.140625" style="90"/>
    <col min="7681" max="7681" width="17.85546875" style="90" customWidth="1"/>
    <col min="7682" max="7682" width="13" style="90" customWidth="1"/>
    <col min="7683" max="7684" width="10.85546875" style="90" customWidth="1"/>
    <col min="7685" max="7685" width="9.140625" style="90"/>
    <col min="7686" max="7686" width="10.7109375" style="90" customWidth="1"/>
    <col min="7687" max="7687" width="11.5703125" style="90" customWidth="1"/>
    <col min="7688" max="7688" width="9.140625" style="90"/>
    <col min="7689" max="7689" width="11.28515625" style="90" customWidth="1"/>
    <col min="7690" max="7690" width="10" style="90" customWidth="1"/>
    <col min="7691" max="7936" width="9.140625" style="90"/>
    <col min="7937" max="7937" width="17.85546875" style="90" customWidth="1"/>
    <col min="7938" max="7938" width="13" style="90" customWidth="1"/>
    <col min="7939" max="7940" width="10.85546875" style="90" customWidth="1"/>
    <col min="7941" max="7941" width="9.140625" style="90"/>
    <col min="7942" max="7942" width="10.7109375" style="90" customWidth="1"/>
    <col min="7943" max="7943" width="11.5703125" style="90" customWidth="1"/>
    <col min="7944" max="7944" width="9.140625" style="90"/>
    <col min="7945" max="7945" width="11.28515625" style="90" customWidth="1"/>
    <col min="7946" max="7946" width="10" style="90" customWidth="1"/>
    <col min="7947" max="8192" width="9.140625" style="90"/>
    <col min="8193" max="8193" width="17.85546875" style="90" customWidth="1"/>
    <col min="8194" max="8194" width="13" style="90" customWidth="1"/>
    <col min="8195" max="8196" width="10.85546875" style="90" customWidth="1"/>
    <col min="8197" max="8197" width="9.140625" style="90"/>
    <col min="8198" max="8198" width="10.7109375" style="90" customWidth="1"/>
    <col min="8199" max="8199" width="11.5703125" style="90" customWidth="1"/>
    <col min="8200" max="8200" width="9.140625" style="90"/>
    <col min="8201" max="8201" width="11.28515625" style="90" customWidth="1"/>
    <col min="8202" max="8202" width="10" style="90" customWidth="1"/>
    <col min="8203" max="8448" width="9.140625" style="90"/>
    <col min="8449" max="8449" width="17.85546875" style="90" customWidth="1"/>
    <col min="8450" max="8450" width="13" style="90" customWidth="1"/>
    <col min="8451" max="8452" width="10.85546875" style="90" customWidth="1"/>
    <col min="8453" max="8453" width="9.140625" style="90"/>
    <col min="8454" max="8454" width="10.7109375" style="90" customWidth="1"/>
    <col min="8455" max="8455" width="11.5703125" style="90" customWidth="1"/>
    <col min="8456" max="8456" width="9.140625" style="90"/>
    <col min="8457" max="8457" width="11.28515625" style="90" customWidth="1"/>
    <col min="8458" max="8458" width="10" style="90" customWidth="1"/>
    <col min="8459" max="8704" width="9.140625" style="90"/>
    <col min="8705" max="8705" width="17.85546875" style="90" customWidth="1"/>
    <col min="8706" max="8706" width="13" style="90" customWidth="1"/>
    <col min="8707" max="8708" width="10.85546875" style="90" customWidth="1"/>
    <col min="8709" max="8709" width="9.140625" style="90"/>
    <col min="8710" max="8710" width="10.7109375" style="90" customWidth="1"/>
    <col min="8711" max="8711" width="11.5703125" style="90" customWidth="1"/>
    <col min="8712" max="8712" width="9.140625" style="90"/>
    <col min="8713" max="8713" width="11.28515625" style="90" customWidth="1"/>
    <col min="8714" max="8714" width="10" style="90" customWidth="1"/>
    <col min="8715" max="8960" width="9.140625" style="90"/>
    <col min="8961" max="8961" width="17.85546875" style="90" customWidth="1"/>
    <col min="8962" max="8962" width="13" style="90" customWidth="1"/>
    <col min="8963" max="8964" width="10.85546875" style="90" customWidth="1"/>
    <col min="8965" max="8965" width="9.140625" style="90"/>
    <col min="8966" max="8966" width="10.7109375" style="90" customWidth="1"/>
    <col min="8967" max="8967" width="11.5703125" style="90" customWidth="1"/>
    <col min="8968" max="8968" width="9.140625" style="90"/>
    <col min="8969" max="8969" width="11.28515625" style="90" customWidth="1"/>
    <col min="8970" max="8970" width="10" style="90" customWidth="1"/>
    <col min="8971" max="9216" width="9.140625" style="90"/>
    <col min="9217" max="9217" width="17.85546875" style="90" customWidth="1"/>
    <col min="9218" max="9218" width="13" style="90" customWidth="1"/>
    <col min="9219" max="9220" width="10.85546875" style="90" customWidth="1"/>
    <col min="9221" max="9221" width="9.140625" style="90"/>
    <col min="9222" max="9222" width="10.7109375" style="90" customWidth="1"/>
    <col min="9223" max="9223" width="11.5703125" style="90" customWidth="1"/>
    <col min="9224" max="9224" width="9.140625" style="90"/>
    <col min="9225" max="9225" width="11.28515625" style="90" customWidth="1"/>
    <col min="9226" max="9226" width="10" style="90" customWidth="1"/>
    <col min="9227" max="9472" width="9.140625" style="90"/>
    <col min="9473" max="9473" width="17.85546875" style="90" customWidth="1"/>
    <col min="9474" max="9474" width="13" style="90" customWidth="1"/>
    <col min="9475" max="9476" width="10.85546875" style="90" customWidth="1"/>
    <col min="9477" max="9477" width="9.140625" style="90"/>
    <col min="9478" max="9478" width="10.7109375" style="90" customWidth="1"/>
    <col min="9479" max="9479" width="11.5703125" style="90" customWidth="1"/>
    <col min="9480" max="9480" width="9.140625" style="90"/>
    <col min="9481" max="9481" width="11.28515625" style="90" customWidth="1"/>
    <col min="9482" max="9482" width="10" style="90" customWidth="1"/>
    <col min="9483" max="9728" width="9.140625" style="90"/>
    <col min="9729" max="9729" width="17.85546875" style="90" customWidth="1"/>
    <col min="9730" max="9730" width="13" style="90" customWidth="1"/>
    <col min="9731" max="9732" width="10.85546875" style="90" customWidth="1"/>
    <col min="9733" max="9733" width="9.140625" style="90"/>
    <col min="9734" max="9734" width="10.7109375" style="90" customWidth="1"/>
    <col min="9735" max="9735" width="11.5703125" style="90" customWidth="1"/>
    <col min="9736" max="9736" width="9.140625" style="90"/>
    <col min="9737" max="9737" width="11.28515625" style="90" customWidth="1"/>
    <col min="9738" max="9738" width="10" style="90" customWidth="1"/>
    <col min="9739" max="9984" width="9.140625" style="90"/>
    <col min="9985" max="9985" width="17.85546875" style="90" customWidth="1"/>
    <col min="9986" max="9986" width="13" style="90" customWidth="1"/>
    <col min="9987" max="9988" width="10.85546875" style="90" customWidth="1"/>
    <col min="9989" max="9989" width="9.140625" style="90"/>
    <col min="9990" max="9990" width="10.7109375" style="90" customWidth="1"/>
    <col min="9991" max="9991" width="11.5703125" style="90" customWidth="1"/>
    <col min="9992" max="9992" width="9.140625" style="90"/>
    <col min="9993" max="9993" width="11.28515625" style="90" customWidth="1"/>
    <col min="9994" max="9994" width="10" style="90" customWidth="1"/>
    <col min="9995" max="10240" width="9.140625" style="90"/>
    <col min="10241" max="10241" width="17.85546875" style="90" customWidth="1"/>
    <col min="10242" max="10242" width="13" style="90" customWidth="1"/>
    <col min="10243" max="10244" width="10.85546875" style="90" customWidth="1"/>
    <col min="10245" max="10245" width="9.140625" style="90"/>
    <col min="10246" max="10246" width="10.7109375" style="90" customWidth="1"/>
    <col min="10247" max="10247" width="11.5703125" style="90" customWidth="1"/>
    <col min="10248" max="10248" width="9.140625" style="90"/>
    <col min="10249" max="10249" width="11.28515625" style="90" customWidth="1"/>
    <col min="10250" max="10250" width="10" style="90" customWidth="1"/>
    <col min="10251" max="10496" width="9.140625" style="90"/>
    <col min="10497" max="10497" width="17.85546875" style="90" customWidth="1"/>
    <col min="10498" max="10498" width="13" style="90" customWidth="1"/>
    <col min="10499" max="10500" width="10.85546875" style="90" customWidth="1"/>
    <col min="10501" max="10501" width="9.140625" style="90"/>
    <col min="10502" max="10502" width="10.7109375" style="90" customWidth="1"/>
    <col min="10503" max="10503" width="11.5703125" style="90" customWidth="1"/>
    <col min="10504" max="10504" width="9.140625" style="90"/>
    <col min="10505" max="10505" width="11.28515625" style="90" customWidth="1"/>
    <col min="10506" max="10506" width="10" style="90" customWidth="1"/>
    <col min="10507" max="10752" width="9.140625" style="90"/>
    <col min="10753" max="10753" width="17.85546875" style="90" customWidth="1"/>
    <col min="10754" max="10754" width="13" style="90" customWidth="1"/>
    <col min="10755" max="10756" width="10.85546875" style="90" customWidth="1"/>
    <col min="10757" max="10757" width="9.140625" style="90"/>
    <col min="10758" max="10758" width="10.7109375" style="90" customWidth="1"/>
    <col min="10759" max="10759" width="11.5703125" style="90" customWidth="1"/>
    <col min="10760" max="10760" width="9.140625" style="90"/>
    <col min="10761" max="10761" width="11.28515625" style="90" customWidth="1"/>
    <col min="10762" max="10762" width="10" style="90" customWidth="1"/>
    <col min="10763" max="11008" width="9.140625" style="90"/>
    <col min="11009" max="11009" width="17.85546875" style="90" customWidth="1"/>
    <col min="11010" max="11010" width="13" style="90" customWidth="1"/>
    <col min="11011" max="11012" width="10.85546875" style="90" customWidth="1"/>
    <col min="11013" max="11013" width="9.140625" style="90"/>
    <col min="11014" max="11014" width="10.7109375" style="90" customWidth="1"/>
    <col min="11015" max="11015" width="11.5703125" style="90" customWidth="1"/>
    <col min="11016" max="11016" width="9.140625" style="90"/>
    <col min="11017" max="11017" width="11.28515625" style="90" customWidth="1"/>
    <col min="11018" max="11018" width="10" style="90" customWidth="1"/>
    <col min="11019" max="11264" width="9.140625" style="90"/>
    <col min="11265" max="11265" width="17.85546875" style="90" customWidth="1"/>
    <col min="11266" max="11266" width="13" style="90" customWidth="1"/>
    <col min="11267" max="11268" width="10.85546875" style="90" customWidth="1"/>
    <col min="11269" max="11269" width="9.140625" style="90"/>
    <col min="11270" max="11270" width="10.7109375" style="90" customWidth="1"/>
    <col min="11271" max="11271" width="11.5703125" style="90" customWidth="1"/>
    <col min="11272" max="11272" width="9.140625" style="90"/>
    <col min="11273" max="11273" width="11.28515625" style="90" customWidth="1"/>
    <col min="11274" max="11274" width="10" style="90" customWidth="1"/>
    <col min="11275" max="11520" width="9.140625" style="90"/>
    <col min="11521" max="11521" width="17.85546875" style="90" customWidth="1"/>
    <col min="11522" max="11522" width="13" style="90" customWidth="1"/>
    <col min="11523" max="11524" width="10.85546875" style="90" customWidth="1"/>
    <col min="11525" max="11525" width="9.140625" style="90"/>
    <col min="11526" max="11526" width="10.7109375" style="90" customWidth="1"/>
    <col min="11527" max="11527" width="11.5703125" style="90" customWidth="1"/>
    <col min="11528" max="11528" width="9.140625" style="90"/>
    <col min="11529" max="11529" width="11.28515625" style="90" customWidth="1"/>
    <col min="11530" max="11530" width="10" style="90" customWidth="1"/>
    <col min="11531" max="11776" width="9.140625" style="90"/>
    <col min="11777" max="11777" width="17.85546875" style="90" customWidth="1"/>
    <col min="11778" max="11778" width="13" style="90" customWidth="1"/>
    <col min="11779" max="11780" width="10.85546875" style="90" customWidth="1"/>
    <col min="11781" max="11781" width="9.140625" style="90"/>
    <col min="11782" max="11782" width="10.7109375" style="90" customWidth="1"/>
    <col min="11783" max="11783" width="11.5703125" style="90" customWidth="1"/>
    <col min="11784" max="11784" width="9.140625" style="90"/>
    <col min="11785" max="11785" width="11.28515625" style="90" customWidth="1"/>
    <col min="11786" max="11786" width="10" style="90" customWidth="1"/>
    <col min="11787" max="12032" width="9.140625" style="90"/>
    <col min="12033" max="12033" width="17.85546875" style="90" customWidth="1"/>
    <col min="12034" max="12034" width="13" style="90" customWidth="1"/>
    <col min="12035" max="12036" width="10.85546875" style="90" customWidth="1"/>
    <col min="12037" max="12037" width="9.140625" style="90"/>
    <col min="12038" max="12038" width="10.7109375" style="90" customWidth="1"/>
    <col min="12039" max="12039" width="11.5703125" style="90" customWidth="1"/>
    <col min="12040" max="12040" width="9.140625" style="90"/>
    <col min="12041" max="12041" width="11.28515625" style="90" customWidth="1"/>
    <col min="12042" max="12042" width="10" style="90" customWidth="1"/>
    <col min="12043" max="12288" width="9.140625" style="90"/>
    <col min="12289" max="12289" width="17.85546875" style="90" customWidth="1"/>
    <col min="12290" max="12290" width="13" style="90" customWidth="1"/>
    <col min="12291" max="12292" width="10.85546875" style="90" customWidth="1"/>
    <col min="12293" max="12293" width="9.140625" style="90"/>
    <col min="12294" max="12294" width="10.7109375" style="90" customWidth="1"/>
    <col min="12295" max="12295" width="11.5703125" style="90" customWidth="1"/>
    <col min="12296" max="12296" width="9.140625" style="90"/>
    <col min="12297" max="12297" width="11.28515625" style="90" customWidth="1"/>
    <col min="12298" max="12298" width="10" style="90" customWidth="1"/>
    <col min="12299" max="12544" width="9.140625" style="90"/>
    <col min="12545" max="12545" width="17.85546875" style="90" customWidth="1"/>
    <col min="12546" max="12546" width="13" style="90" customWidth="1"/>
    <col min="12547" max="12548" width="10.85546875" style="90" customWidth="1"/>
    <col min="12549" max="12549" width="9.140625" style="90"/>
    <col min="12550" max="12550" width="10.7109375" style="90" customWidth="1"/>
    <col min="12551" max="12551" width="11.5703125" style="90" customWidth="1"/>
    <col min="12552" max="12552" width="9.140625" style="90"/>
    <col min="12553" max="12553" width="11.28515625" style="90" customWidth="1"/>
    <col min="12554" max="12554" width="10" style="90" customWidth="1"/>
    <col min="12555" max="12800" width="9.140625" style="90"/>
    <col min="12801" max="12801" width="17.85546875" style="90" customWidth="1"/>
    <col min="12802" max="12802" width="13" style="90" customWidth="1"/>
    <col min="12803" max="12804" width="10.85546875" style="90" customWidth="1"/>
    <col min="12805" max="12805" width="9.140625" style="90"/>
    <col min="12806" max="12806" width="10.7109375" style="90" customWidth="1"/>
    <col min="12807" max="12807" width="11.5703125" style="90" customWidth="1"/>
    <col min="12808" max="12808" width="9.140625" style="90"/>
    <col min="12809" max="12809" width="11.28515625" style="90" customWidth="1"/>
    <col min="12810" max="12810" width="10" style="90" customWidth="1"/>
    <col min="12811" max="13056" width="9.140625" style="90"/>
    <col min="13057" max="13057" width="17.85546875" style="90" customWidth="1"/>
    <col min="13058" max="13058" width="13" style="90" customWidth="1"/>
    <col min="13059" max="13060" width="10.85546875" style="90" customWidth="1"/>
    <col min="13061" max="13061" width="9.140625" style="90"/>
    <col min="13062" max="13062" width="10.7109375" style="90" customWidth="1"/>
    <col min="13063" max="13063" width="11.5703125" style="90" customWidth="1"/>
    <col min="13064" max="13064" width="9.140625" style="90"/>
    <col min="13065" max="13065" width="11.28515625" style="90" customWidth="1"/>
    <col min="13066" max="13066" width="10" style="90" customWidth="1"/>
    <col min="13067" max="13312" width="9.140625" style="90"/>
    <col min="13313" max="13313" width="17.85546875" style="90" customWidth="1"/>
    <col min="13314" max="13314" width="13" style="90" customWidth="1"/>
    <col min="13315" max="13316" width="10.85546875" style="90" customWidth="1"/>
    <col min="13317" max="13317" width="9.140625" style="90"/>
    <col min="13318" max="13318" width="10.7109375" style="90" customWidth="1"/>
    <col min="13319" max="13319" width="11.5703125" style="90" customWidth="1"/>
    <col min="13320" max="13320" width="9.140625" style="90"/>
    <col min="13321" max="13321" width="11.28515625" style="90" customWidth="1"/>
    <col min="13322" max="13322" width="10" style="90" customWidth="1"/>
    <col min="13323" max="13568" width="9.140625" style="90"/>
    <col min="13569" max="13569" width="17.85546875" style="90" customWidth="1"/>
    <col min="13570" max="13570" width="13" style="90" customWidth="1"/>
    <col min="13571" max="13572" width="10.85546875" style="90" customWidth="1"/>
    <col min="13573" max="13573" width="9.140625" style="90"/>
    <col min="13574" max="13574" width="10.7109375" style="90" customWidth="1"/>
    <col min="13575" max="13575" width="11.5703125" style="90" customWidth="1"/>
    <col min="13576" max="13576" width="9.140625" style="90"/>
    <col min="13577" max="13577" width="11.28515625" style="90" customWidth="1"/>
    <col min="13578" max="13578" width="10" style="90" customWidth="1"/>
    <col min="13579" max="13824" width="9.140625" style="90"/>
    <col min="13825" max="13825" width="17.85546875" style="90" customWidth="1"/>
    <col min="13826" max="13826" width="13" style="90" customWidth="1"/>
    <col min="13827" max="13828" width="10.85546875" style="90" customWidth="1"/>
    <col min="13829" max="13829" width="9.140625" style="90"/>
    <col min="13830" max="13830" width="10.7109375" style="90" customWidth="1"/>
    <col min="13831" max="13831" width="11.5703125" style="90" customWidth="1"/>
    <col min="13832" max="13832" width="9.140625" style="90"/>
    <col min="13833" max="13833" width="11.28515625" style="90" customWidth="1"/>
    <col min="13834" max="13834" width="10" style="90" customWidth="1"/>
    <col min="13835" max="14080" width="9.140625" style="90"/>
    <col min="14081" max="14081" width="17.85546875" style="90" customWidth="1"/>
    <col min="14082" max="14082" width="13" style="90" customWidth="1"/>
    <col min="14083" max="14084" width="10.85546875" style="90" customWidth="1"/>
    <col min="14085" max="14085" width="9.140625" style="90"/>
    <col min="14086" max="14086" width="10.7109375" style="90" customWidth="1"/>
    <col min="14087" max="14087" width="11.5703125" style="90" customWidth="1"/>
    <col min="14088" max="14088" width="9.140625" style="90"/>
    <col min="14089" max="14089" width="11.28515625" style="90" customWidth="1"/>
    <col min="14090" max="14090" width="10" style="90" customWidth="1"/>
    <col min="14091" max="14336" width="9.140625" style="90"/>
    <col min="14337" max="14337" width="17.85546875" style="90" customWidth="1"/>
    <col min="14338" max="14338" width="13" style="90" customWidth="1"/>
    <col min="14339" max="14340" width="10.85546875" style="90" customWidth="1"/>
    <col min="14341" max="14341" width="9.140625" style="90"/>
    <col min="14342" max="14342" width="10.7109375" style="90" customWidth="1"/>
    <col min="14343" max="14343" width="11.5703125" style="90" customWidth="1"/>
    <col min="14344" max="14344" width="9.140625" style="90"/>
    <col min="14345" max="14345" width="11.28515625" style="90" customWidth="1"/>
    <col min="14346" max="14346" width="10" style="90" customWidth="1"/>
    <col min="14347" max="14592" width="9.140625" style="90"/>
    <col min="14593" max="14593" width="17.85546875" style="90" customWidth="1"/>
    <col min="14594" max="14594" width="13" style="90" customWidth="1"/>
    <col min="14595" max="14596" width="10.85546875" style="90" customWidth="1"/>
    <col min="14597" max="14597" width="9.140625" style="90"/>
    <col min="14598" max="14598" width="10.7109375" style="90" customWidth="1"/>
    <col min="14599" max="14599" width="11.5703125" style="90" customWidth="1"/>
    <col min="14600" max="14600" width="9.140625" style="90"/>
    <col min="14601" max="14601" width="11.28515625" style="90" customWidth="1"/>
    <col min="14602" max="14602" width="10" style="90" customWidth="1"/>
    <col min="14603" max="14848" width="9.140625" style="90"/>
    <col min="14849" max="14849" width="17.85546875" style="90" customWidth="1"/>
    <col min="14850" max="14850" width="13" style="90" customWidth="1"/>
    <col min="14851" max="14852" width="10.85546875" style="90" customWidth="1"/>
    <col min="14853" max="14853" width="9.140625" style="90"/>
    <col min="14854" max="14854" width="10.7109375" style="90" customWidth="1"/>
    <col min="14855" max="14855" width="11.5703125" style="90" customWidth="1"/>
    <col min="14856" max="14856" width="9.140625" style="90"/>
    <col min="14857" max="14857" width="11.28515625" style="90" customWidth="1"/>
    <col min="14858" max="14858" width="10" style="90" customWidth="1"/>
    <col min="14859" max="15104" width="9.140625" style="90"/>
    <col min="15105" max="15105" width="17.85546875" style="90" customWidth="1"/>
    <col min="15106" max="15106" width="13" style="90" customWidth="1"/>
    <col min="15107" max="15108" width="10.85546875" style="90" customWidth="1"/>
    <col min="15109" max="15109" width="9.140625" style="90"/>
    <col min="15110" max="15110" width="10.7109375" style="90" customWidth="1"/>
    <col min="15111" max="15111" width="11.5703125" style="90" customWidth="1"/>
    <col min="15112" max="15112" width="9.140625" style="90"/>
    <col min="15113" max="15113" width="11.28515625" style="90" customWidth="1"/>
    <col min="15114" max="15114" width="10" style="90" customWidth="1"/>
    <col min="15115" max="15360" width="9.140625" style="90"/>
    <col min="15361" max="15361" width="17.85546875" style="90" customWidth="1"/>
    <col min="15362" max="15362" width="13" style="90" customWidth="1"/>
    <col min="15363" max="15364" width="10.85546875" style="90" customWidth="1"/>
    <col min="15365" max="15365" width="9.140625" style="90"/>
    <col min="15366" max="15366" width="10.7109375" style="90" customWidth="1"/>
    <col min="15367" max="15367" width="11.5703125" style="90" customWidth="1"/>
    <col min="15368" max="15368" width="9.140625" style="90"/>
    <col min="15369" max="15369" width="11.28515625" style="90" customWidth="1"/>
    <col min="15370" max="15370" width="10" style="90" customWidth="1"/>
    <col min="15371" max="15616" width="9.140625" style="90"/>
    <col min="15617" max="15617" width="17.85546875" style="90" customWidth="1"/>
    <col min="15618" max="15618" width="13" style="90" customWidth="1"/>
    <col min="15619" max="15620" width="10.85546875" style="90" customWidth="1"/>
    <col min="15621" max="15621" width="9.140625" style="90"/>
    <col min="15622" max="15622" width="10.7109375" style="90" customWidth="1"/>
    <col min="15623" max="15623" width="11.5703125" style="90" customWidth="1"/>
    <col min="15624" max="15624" width="9.140625" style="90"/>
    <col min="15625" max="15625" width="11.28515625" style="90" customWidth="1"/>
    <col min="15626" max="15626" width="10" style="90" customWidth="1"/>
    <col min="15627" max="15872" width="9.140625" style="90"/>
    <col min="15873" max="15873" width="17.85546875" style="90" customWidth="1"/>
    <col min="15874" max="15874" width="13" style="90" customWidth="1"/>
    <col min="15875" max="15876" width="10.85546875" style="90" customWidth="1"/>
    <col min="15877" max="15877" width="9.140625" style="90"/>
    <col min="15878" max="15878" width="10.7109375" style="90" customWidth="1"/>
    <col min="15879" max="15879" width="11.5703125" style="90" customWidth="1"/>
    <col min="15880" max="15880" width="9.140625" style="90"/>
    <col min="15881" max="15881" width="11.28515625" style="90" customWidth="1"/>
    <col min="15882" max="15882" width="10" style="90" customWidth="1"/>
    <col min="15883" max="16128" width="9.140625" style="90"/>
    <col min="16129" max="16129" width="17.85546875" style="90" customWidth="1"/>
    <col min="16130" max="16130" width="13" style="90" customWidth="1"/>
    <col min="16131" max="16132" width="10.85546875" style="90" customWidth="1"/>
    <col min="16133" max="16133" width="9.140625" style="90"/>
    <col min="16134" max="16134" width="10.7109375" style="90" customWidth="1"/>
    <col min="16135" max="16135" width="11.5703125" style="90" customWidth="1"/>
    <col min="16136" max="16136" width="9.140625" style="90"/>
    <col min="16137" max="16137" width="11.28515625" style="90" customWidth="1"/>
    <col min="16138" max="16138" width="10" style="90" customWidth="1"/>
    <col min="16139" max="16384" width="9.140625" style="90"/>
  </cols>
  <sheetData>
    <row r="1" spans="1:11" x14ac:dyDescent="0.2">
      <c r="G1" s="3" t="s">
        <v>794</v>
      </c>
    </row>
    <row r="3" spans="1:11" ht="15.75" x14ac:dyDescent="0.25">
      <c r="A3" s="926" t="s">
        <v>712</v>
      </c>
      <c r="B3" s="926"/>
      <c r="C3" s="926"/>
      <c r="D3" s="926"/>
      <c r="E3" s="926"/>
      <c r="F3" s="926"/>
      <c r="G3" s="926"/>
      <c r="H3" s="926"/>
      <c r="I3" s="926"/>
      <c r="J3" s="926"/>
      <c r="K3" s="926"/>
    </row>
    <row r="4" spans="1:11" ht="13.5" thickBot="1" x14ac:dyDescent="0.25">
      <c r="A4" s="99"/>
      <c r="B4" s="99"/>
      <c r="C4" s="99"/>
      <c r="D4" s="99"/>
      <c r="E4" s="99"/>
      <c r="F4" s="99"/>
      <c r="G4" s="99"/>
      <c r="H4" s="99"/>
      <c r="I4" s="100"/>
      <c r="J4" s="100"/>
      <c r="K4" s="100"/>
    </row>
    <row r="5" spans="1:11" ht="13.5" thickBot="1" x14ac:dyDescent="0.25">
      <c r="A5" s="923" t="s">
        <v>169</v>
      </c>
      <c r="B5" s="101"/>
      <c r="C5" s="924" t="s">
        <v>170</v>
      </c>
      <c r="D5" s="924"/>
      <c r="E5" s="924"/>
      <c r="F5" s="924" t="s">
        <v>171</v>
      </c>
      <c r="G5" s="924"/>
      <c r="H5" s="924"/>
      <c r="I5" s="925" t="s">
        <v>172</v>
      </c>
      <c r="J5" s="925"/>
      <c r="K5" s="925"/>
    </row>
    <row r="6" spans="1:11" ht="39" thickBot="1" x14ac:dyDescent="0.25">
      <c r="A6" s="923"/>
      <c r="B6" s="103" t="s">
        <v>173</v>
      </c>
      <c r="C6" s="103" t="s">
        <v>174</v>
      </c>
      <c r="D6" s="103" t="s">
        <v>175</v>
      </c>
      <c r="E6" s="104" t="s">
        <v>55</v>
      </c>
      <c r="F6" s="103" t="s">
        <v>174</v>
      </c>
      <c r="G6" s="103" t="s">
        <v>175</v>
      </c>
      <c r="H6" s="104" t="s">
        <v>55</v>
      </c>
      <c r="I6" s="105" t="s">
        <v>174</v>
      </c>
      <c r="J6" s="106" t="s">
        <v>175</v>
      </c>
      <c r="K6" s="107" t="s">
        <v>55</v>
      </c>
    </row>
    <row r="7" spans="1:11" ht="13.5" thickBot="1" x14ac:dyDescent="0.25">
      <c r="A7" s="108" t="s">
        <v>176</v>
      </c>
      <c r="B7" s="109">
        <v>1</v>
      </c>
      <c r="C7" s="110"/>
      <c r="D7" s="110"/>
      <c r="E7" s="111"/>
      <c r="F7" s="112"/>
      <c r="G7" s="112"/>
      <c r="H7" s="113"/>
      <c r="I7" s="114">
        <v>1</v>
      </c>
      <c r="J7" s="115"/>
      <c r="K7" s="116">
        <v>1</v>
      </c>
    </row>
    <row r="8" spans="1:11" ht="13.5" thickBot="1" x14ac:dyDescent="0.25">
      <c r="A8" s="117" t="s">
        <v>177</v>
      </c>
      <c r="B8" s="118"/>
      <c r="C8" s="119"/>
      <c r="D8" s="119"/>
      <c r="E8" s="119"/>
      <c r="F8" s="119"/>
      <c r="G8" s="119"/>
      <c r="H8" s="119"/>
      <c r="I8" s="119"/>
      <c r="J8" s="185"/>
      <c r="K8" s="121"/>
    </row>
    <row r="9" spans="1:11" x14ac:dyDescent="0.2">
      <c r="A9" s="122" t="s">
        <v>169</v>
      </c>
      <c r="B9" s="123"/>
      <c r="C9" s="124"/>
      <c r="D9" s="124"/>
      <c r="E9" s="124"/>
      <c r="F9" s="124">
        <v>1</v>
      </c>
      <c r="G9" s="124"/>
      <c r="H9" s="124">
        <v>1</v>
      </c>
      <c r="I9" s="124">
        <v>1</v>
      </c>
      <c r="J9" s="184"/>
      <c r="K9" s="127">
        <v>1</v>
      </c>
    </row>
    <row r="10" spans="1:11" x14ac:dyDescent="0.2">
      <c r="A10" s="122" t="s">
        <v>178</v>
      </c>
      <c r="B10" s="123"/>
      <c r="C10" s="124">
        <v>2</v>
      </c>
      <c r="D10" s="124"/>
      <c r="E10" s="124">
        <v>2</v>
      </c>
      <c r="F10" s="124">
        <v>1</v>
      </c>
      <c r="G10" s="124"/>
      <c r="H10" s="124">
        <v>1</v>
      </c>
      <c r="I10" s="124">
        <v>3</v>
      </c>
      <c r="J10" s="183"/>
      <c r="K10" s="127">
        <v>3</v>
      </c>
    </row>
    <row r="11" spans="1:11" x14ac:dyDescent="0.2">
      <c r="A11" s="122" t="s">
        <v>179</v>
      </c>
      <c r="B11" s="123"/>
      <c r="C11" s="124"/>
      <c r="D11" s="124"/>
      <c r="E11" s="124"/>
      <c r="F11" s="124">
        <v>4</v>
      </c>
      <c r="G11" s="124" t="s">
        <v>207</v>
      </c>
      <c r="H11" s="124">
        <v>4</v>
      </c>
      <c r="I11" s="124">
        <v>4</v>
      </c>
      <c r="J11" s="183"/>
      <c r="K11" s="127">
        <v>4</v>
      </c>
    </row>
    <row r="12" spans="1:11" ht="13.5" thickBot="1" x14ac:dyDescent="0.25">
      <c r="A12" s="128" t="s">
        <v>180</v>
      </c>
      <c r="B12" s="129"/>
      <c r="C12" s="129"/>
      <c r="D12" s="129"/>
      <c r="E12" s="124"/>
      <c r="F12" s="129">
        <v>1</v>
      </c>
      <c r="G12" s="129"/>
      <c r="H12" s="124">
        <v>1</v>
      </c>
      <c r="I12" s="182">
        <v>1</v>
      </c>
      <c r="J12" s="187"/>
      <c r="K12" s="127">
        <v>1</v>
      </c>
    </row>
    <row r="13" spans="1:11" ht="13.5" thickBot="1" x14ac:dyDescent="0.25">
      <c r="A13" s="130" t="s">
        <v>181</v>
      </c>
      <c r="B13" s="131">
        <f>SUM(B7:B12)</f>
        <v>1</v>
      </c>
      <c r="C13" s="131">
        <f t="shared" ref="C13:J13" si="0">SUM(C8:C12)</f>
        <v>2</v>
      </c>
      <c r="D13" s="131">
        <f t="shared" si="0"/>
        <v>0</v>
      </c>
      <c r="E13" s="131">
        <f t="shared" si="0"/>
        <v>2</v>
      </c>
      <c r="F13" s="131">
        <f t="shared" si="0"/>
        <v>7</v>
      </c>
      <c r="G13" s="131">
        <f t="shared" si="0"/>
        <v>0</v>
      </c>
      <c r="H13" s="131">
        <f t="shared" si="0"/>
        <v>7</v>
      </c>
      <c r="I13" s="131">
        <f>SUM(I7:I12)</f>
        <v>10</v>
      </c>
      <c r="J13" s="188">
        <f t="shared" si="0"/>
        <v>0</v>
      </c>
      <c r="K13" s="186">
        <f>SUM(K7:K12)</f>
        <v>10</v>
      </c>
    </row>
    <row r="14" spans="1:11" x14ac:dyDescent="0.2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</row>
    <row r="15" spans="1:11" ht="13.5" thickBot="1" x14ac:dyDescent="0.25">
      <c r="A15" s="100"/>
      <c r="B15" s="100"/>
      <c r="C15" s="100"/>
      <c r="D15" s="100"/>
      <c r="E15" s="100"/>
      <c r="F15" s="133"/>
      <c r="G15" s="133"/>
      <c r="H15" s="133"/>
      <c r="I15" s="100"/>
      <c r="J15" s="100"/>
      <c r="K15" s="100"/>
    </row>
    <row r="16" spans="1:11" ht="13.5" thickBot="1" x14ac:dyDescent="0.25">
      <c r="A16" s="922" t="s">
        <v>182</v>
      </c>
      <c r="B16" s="101"/>
      <c r="C16" s="924" t="s">
        <v>170</v>
      </c>
      <c r="D16" s="924"/>
      <c r="E16" s="924"/>
      <c r="F16" s="924" t="s">
        <v>171</v>
      </c>
      <c r="G16" s="924"/>
      <c r="H16" s="924"/>
      <c r="I16" s="925" t="s">
        <v>172</v>
      </c>
      <c r="J16" s="925"/>
      <c r="K16" s="925"/>
    </row>
    <row r="17" spans="1:11" ht="39" thickBot="1" x14ac:dyDescent="0.25">
      <c r="A17" s="923"/>
      <c r="B17" s="102" t="s">
        <v>173</v>
      </c>
      <c r="C17" s="103" t="s">
        <v>174</v>
      </c>
      <c r="D17" s="103" t="s">
        <v>175</v>
      </c>
      <c r="E17" s="104" t="s">
        <v>55</v>
      </c>
      <c r="F17" s="103" t="s">
        <v>174</v>
      </c>
      <c r="G17" s="103" t="s">
        <v>175</v>
      </c>
      <c r="H17" s="104" t="s">
        <v>55</v>
      </c>
      <c r="I17" s="105" t="s">
        <v>174</v>
      </c>
      <c r="J17" s="106" t="s">
        <v>175</v>
      </c>
      <c r="K17" s="107" t="s">
        <v>55</v>
      </c>
    </row>
    <row r="18" spans="1:11" ht="13.5" thickBot="1" x14ac:dyDescent="0.25">
      <c r="A18" s="134" t="s">
        <v>183</v>
      </c>
      <c r="B18" s="113"/>
      <c r="C18" s="112">
        <v>4</v>
      </c>
      <c r="D18" s="110"/>
      <c r="E18" s="111"/>
      <c r="F18" s="112"/>
      <c r="G18" s="112"/>
      <c r="H18" s="113"/>
      <c r="I18" s="114">
        <v>4</v>
      </c>
      <c r="J18" s="115"/>
      <c r="K18" s="116">
        <v>4</v>
      </c>
    </row>
    <row r="19" spans="1:11" ht="13.5" thickBot="1" x14ac:dyDescent="0.25">
      <c r="A19" s="117" t="s">
        <v>184</v>
      </c>
      <c r="B19" s="118"/>
      <c r="C19" s="119">
        <v>2</v>
      </c>
      <c r="D19" s="119"/>
      <c r="E19" s="119"/>
      <c r="F19" s="119"/>
      <c r="G19" s="119"/>
      <c r="H19" s="119"/>
      <c r="I19" s="120">
        <v>2</v>
      </c>
      <c r="J19" s="117"/>
      <c r="K19" s="121">
        <v>2</v>
      </c>
    </row>
    <row r="20" spans="1:11" ht="13.5" thickBot="1" x14ac:dyDescent="0.25">
      <c r="A20" s="122" t="s">
        <v>208</v>
      </c>
      <c r="B20" s="123"/>
      <c r="C20" s="124"/>
      <c r="D20" s="124"/>
      <c r="E20" s="124"/>
      <c r="F20" s="124">
        <v>6</v>
      </c>
      <c r="G20" s="124"/>
      <c r="H20" s="124">
        <v>6</v>
      </c>
      <c r="I20" s="125">
        <v>6</v>
      </c>
      <c r="J20" s="126"/>
      <c r="K20" s="127">
        <v>6</v>
      </c>
    </row>
    <row r="21" spans="1:11" ht="13.5" thickBot="1" x14ac:dyDescent="0.25">
      <c r="A21" s="130" t="s">
        <v>181</v>
      </c>
      <c r="B21" s="131">
        <f>SUM(B18:B20)</f>
        <v>0</v>
      </c>
      <c r="C21" s="131">
        <f>SUM(C18:C20)</f>
        <v>6</v>
      </c>
      <c r="D21" s="131">
        <f t="shared" ref="D21:J21" si="1">SUM(D19:D20)</f>
        <v>0</v>
      </c>
      <c r="E21" s="131">
        <f t="shared" si="1"/>
        <v>0</v>
      </c>
      <c r="F21" s="131">
        <f t="shared" si="1"/>
        <v>6</v>
      </c>
      <c r="G21" s="131">
        <f t="shared" si="1"/>
        <v>0</v>
      </c>
      <c r="H21" s="131">
        <f t="shared" si="1"/>
        <v>6</v>
      </c>
      <c r="I21" s="131">
        <f>SUM(I18:I20)</f>
        <v>12</v>
      </c>
      <c r="J21" s="131">
        <f t="shared" si="1"/>
        <v>0</v>
      </c>
      <c r="K21" s="130">
        <f>SUM(K18:K20)</f>
        <v>12</v>
      </c>
    </row>
    <row r="22" spans="1:11" x14ac:dyDescent="0.2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1" x14ac:dyDescent="0.2">
      <c r="A23" s="133"/>
      <c r="B23" s="133"/>
      <c r="C23" s="133"/>
      <c r="D23" s="135" t="s">
        <v>79</v>
      </c>
      <c r="E23" s="100"/>
      <c r="F23" s="100"/>
      <c r="G23" s="100"/>
      <c r="H23" s="100"/>
      <c r="I23" s="100"/>
      <c r="J23" s="100"/>
      <c r="K23" s="100"/>
    </row>
    <row r="24" spans="1:11" x14ac:dyDescent="0.2">
      <c r="A24" s="100"/>
      <c r="B24" s="100"/>
      <c r="C24" s="100"/>
      <c r="D24" s="136"/>
      <c r="E24" s="137"/>
      <c r="F24" s="100"/>
      <c r="G24" s="100"/>
      <c r="H24" s="100"/>
      <c r="I24" s="100"/>
      <c r="J24" s="100"/>
      <c r="K24" s="100"/>
    </row>
    <row r="25" spans="1:11" x14ac:dyDescent="0.2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  <row r="26" spans="1:11" x14ac:dyDescent="0.2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</row>
    <row r="27" spans="1:11" x14ac:dyDescent="0.2">
      <c r="A27" s="99" t="s">
        <v>185</v>
      </c>
      <c r="B27" s="99"/>
      <c r="C27" s="99"/>
      <c r="D27" s="138">
        <v>22</v>
      </c>
      <c r="E27" s="100" t="s">
        <v>186</v>
      </c>
      <c r="F27" s="100"/>
      <c r="G27" s="100"/>
      <c r="H27" s="100"/>
      <c r="I27" s="100"/>
      <c r="J27" s="100"/>
      <c r="K27" s="100"/>
    </row>
    <row r="28" spans="1:11" x14ac:dyDescent="0.2">
      <c r="A28" s="100" t="s">
        <v>187</v>
      </c>
      <c r="B28" s="100"/>
      <c r="C28" s="100"/>
      <c r="D28" s="100">
        <v>1</v>
      </c>
      <c r="E28" s="100" t="s">
        <v>186</v>
      </c>
      <c r="F28" s="100"/>
      <c r="G28" s="100"/>
      <c r="H28" s="100"/>
      <c r="I28" s="100"/>
      <c r="J28" s="100"/>
      <c r="K28" s="100"/>
    </row>
    <row r="34" spans="4:4" x14ac:dyDescent="0.2">
      <c r="D34" s="90" t="s">
        <v>188</v>
      </c>
    </row>
  </sheetData>
  <mergeCells count="9">
    <mergeCell ref="A16:A17"/>
    <mergeCell ref="C16:E16"/>
    <mergeCell ref="F16:H16"/>
    <mergeCell ref="I16:K16"/>
    <mergeCell ref="A3:K3"/>
    <mergeCell ref="A5:A6"/>
    <mergeCell ref="C5:E5"/>
    <mergeCell ref="F5:H5"/>
    <mergeCell ref="I5:K5"/>
  </mergeCells>
  <pageMargins left="0.7" right="0.7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9"/>
  <sheetViews>
    <sheetView workbookViewId="0">
      <selection activeCell="C1" sqref="C1"/>
    </sheetView>
  </sheetViews>
  <sheetFormatPr defaultRowHeight="12.75" x14ac:dyDescent="0.2"/>
  <cols>
    <col min="1" max="1" width="10.7109375" customWidth="1"/>
    <col min="2" max="2" width="10" customWidth="1"/>
    <col min="6" max="6" width="14.7109375" customWidth="1"/>
  </cols>
  <sheetData>
    <row r="1" spans="1:6" x14ac:dyDescent="0.2">
      <c r="C1" s="3" t="s">
        <v>795</v>
      </c>
    </row>
    <row r="3" spans="1:6" x14ac:dyDescent="0.2">
      <c r="A3" s="4" t="s">
        <v>30</v>
      </c>
    </row>
    <row r="4" spans="1:6" ht="13.5" thickBot="1" x14ac:dyDescent="0.25">
      <c r="A4" s="4"/>
      <c r="F4" s="4">
        <v>2020</v>
      </c>
    </row>
    <row r="5" spans="1:6" ht="13.5" thickBot="1" x14ac:dyDescent="0.25">
      <c r="A5" s="890" t="s">
        <v>58</v>
      </c>
      <c r="B5" s="931"/>
      <c r="C5" s="931"/>
      <c r="D5" s="931"/>
      <c r="E5" s="932"/>
      <c r="F5" s="23" t="s">
        <v>59</v>
      </c>
    </row>
    <row r="6" spans="1:6" x14ac:dyDescent="0.2">
      <c r="A6" s="927"/>
      <c r="B6" s="897"/>
      <c r="C6" s="897"/>
      <c r="D6" s="897"/>
      <c r="E6" s="898"/>
      <c r="F6" s="33">
        <v>0</v>
      </c>
    </row>
    <row r="7" spans="1:6" x14ac:dyDescent="0.2">
      <c r="A7" s="37" t="s">
        <v>69</v>
      </c>
      <c r="B7" s="27"/>
      <c r="C7" s="27"/>
      <c r="D7" s="27"/>
      <c r="E7" s="27"/>
      <c r="F7" s="36">
        <v>2</v>
      </c>
    </row>
    <row r="8" spans="1:6" x14ac:dyDescent="0.2">
      <c r="A8" s="899" t="s">
        <v>195</v>
      </c>
      <c r="B8" s="900"/>
      <c r="C8" s="900"/>
      <c r="D8" s="900"/>
      <c r="E8" s="901"/>
      <c r="F8" s="34">
        <v>0</v>
      </c>
    </row>
    <row r="9" spans="1:6" ht="13.5" thickBot="1" x14ac:dyDescent="0.25">
      <c r="A9" s="928" t="s">
        <v>39</v>
      </c>
      <c r="B9" s="929"/>
      <c r="C9" s="929"/>
      <c r="D9" s="929"/>
      <c r="E9" s="930"/>
      <c r="F9" s="35">
        <v>2</v>
      </c>
    </row>
  </sheetData>
  <mergeCells count="4">
    <mergeCell ref="A6:E6"/>
    <mergeCell ref="A8:E8"/>
    <mergeCell ref="A9:E9"/>
    <mergeCell ref="A5:E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8"/>
  <sheetViews>
    <sheetView workbookViewId="0"/>
  </sheetViews>
  <sheetFormatPr defaultRowHeight="12.75" x14ac:dyDescent="0.2"/>
  <cols>
    <col min="1" max="1" width="49.85546875" customWidth="1"/>
  </cols>
  <sheetData>
    <row r="1" spans="1:10" x14ac:dyDescent="0.2">
      <c r="A1" s="3" t="s">
        <v>796</v>
      </c>
    </row>
    <row r="3" spans="1:10" ht="13.5" customHeight="1" x14ac:dyDescent="0.2">
      <c r="A3" s="55" t="s">
        <v>60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3.5" thickBot="1" x14ac:dyDescent="0.25"/>
    <row r="5" spans="1:10" ht="13.5" thickBot="1" x14ac:dyDescent="0.25">
      <c r="A5" s="23" t="s">
        <v>61</v>
      </c>
      <c r="B5" s="48" t="s">
        <v>62</v>
      </c>
      <c r="C5" s="29"/>
      <c r="D5" s="48"/>
      <c r="E5" s="22"/>
    </row>
    <row r="6" spans="1:10" x14ac:dyDescent="0.2">
      <c r="A6" s="36"/>
      <c r="B6" s="27"/>
      <c r="C6" s="27"/>
      <c r="D6" s="27"/>
      <c r="E6" s="19"/>
    </row>
    <row r="7" spans="1:10" x14ac:dyDescent="0.2">
      <c r="A7" s="34"/>
      <c r="B7" s="25"/>
      <c r="C7" s="25"/>
      <c r="D7" s="25"/>
      <c r="E7" s="20"/>
    </row>
    <row r="8" spans="1:10" x14ac:dyDescent="0.2">
      <c r="A8" s="34"/>
      <c r="B8" s="25"/>
      <c r="C8" s="25"/>
      <c r="D8" s="25"/>
      <c r="E8" s="20"/>
    </row>
    <row r="9" spans="1:10" x14ac:dyDescent="0.2">
      <c r="A9" s="34"/>
      <c r="B9" s="25"/>
      <c r="C9" s="25"/>
      <c r="D9" s="25"/>
      <c r="E9" s="20"/>
    </row>
    <row r="10" spans="1:10" x14ac:dyDescent="0.2">
      <c r="A10" s="34"/>
      <c r="B10" s="25"/>
      <c r="C10" s="25"/>
      <c r="D10" s="25"/>
      <c r="E10" s="20"/>
    </row>
    <row r="11" spans="1:10" ht="13.5" thickBot="1" x14ac:dyDescent="0.25">
      <c r="A11" s="35"/>
      <c r="B11" s="30"/>
      <c r="C11" s="30"/>
      <c r="D11" s="30"/>
      <c r="E11" s="31"/>
    </row>
    <row r="12" spans="1:10" ht="13.5" thickBot="1" x14ac:dyDescent="0.25">
      <c r="A12" s="40" t="s">
        <v>39</v>
      </c>
      <c r="B12" s="29"/>
      <c r="C12" s="29"/>
      <c r="D12" s="29"/>
      <c r="E12" s="22"/>
    </row>
    <row r="18" spans="1:1" x14ac:dyDescent="0.2">
      <c r="A18" s="43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4"/>
  <sheetViews>
    <sheetView workbookViewId="0">
      <selection activeCell="B1" sqref="B1"/>
    </sheetView>
  </sheetViews>
  <sheetFormatPr defaultRowHeight="12.75" x14ac:dyDescent="0.2"/>
  <cols>
    <col min="1" max="1" width="46.140625" customWidth="1"/>
    <col min="2" max="2" width="13.85546875" customWidth="1"/>
  </cols>
  <sheetData>
    <row r="1" spans="1:11" x14ac:dyDescent="0.2">
      <c r="B1" t="s">
        <v>797</v>
      </c>
    </row>
    <row r="3" spans="1:11" x14ac:dyDescent="0.2">
      <c r="A3" s="4" t="s">
        <v>31</v>
      </c>
      <c r="K3" s="3"/>
    </row>
    <row r="5" spans="1:11" x14ac:dyDescent="0.2">
      <c r="A5" s="744" t="s">
        <v>38</v>
      </c>
      <c r="B5" s="744">
        <v>2020</v>
      </c>
    </row>
    <row r="6" spans="1:11" ht="21" customHeight="1" x14ac:dyDescent="0.2">
      <c r="A6" s="745" t="s">
        <v>32</v>
      </c>
      <c r="B6" s="153">
        <v>27876000</v>
      </c>
    </row>
    <row r="7" spans="1:11" ht="39" customHeight="1" x14ac:dyDescent="0.2">
      <c r="A7" s="746" t="s">
        <v>33</v>
      </c>
      <c r="B7" s="24">
        <v>0</v>
      </c>
    </row>
    <row r="8" spans="1:11" x14ac:dyDescent="0.2">
      <c r="A8" s="746" t="s">
        <v>34</v>
      </c>
      <c r="B8" s="24">
        <v>0</v>
      </c>
    </row>
    <row r="9" spans="1:11" ht="38.25" x14ac:dyDescent="0.2">
      <c r="A9" s="746" t="s">
        <v>35</v>
      </c>
      <c r="B9" s="24">
        <v>0</v>
      </c>
    </row>
    <row r="10" spans="1:11" x14ac:dyDescent="0.2">
      <c r="A10" s="746" t="s">
        <v>36</v>
      </c>
      <c r="B10" s="153">
        <v>632000</v>
      </c>
    </row>
    <row r="11" spans="1:11" x14ac:dyDescent="0.2">
      <c r="A11" s="746" t="s">
        <v>37</v>
      </c>
      <c r="B11" s="24">
        <v>0</v>
      </c>
    </row>
    <row r="12" spans="1:11" x14ac:dyDescent="0.2">
      <c r="A12" s="744" t="s">
        <v>39</v>
      </c>
      <c r="B12" s="153">
        <f>SUM(B6:B11)</f>
        <v>28508000</v>
      </c>
    </row>
    <row r="13" spans="1:11" x14ac:dyDescent="0.2">
      <c r="A13" s="13"/>
      <c r="B13" s="14"/>
    </row>
    <row r="15" spans="1:11" x14ac:dyDescent="0.2">
      <c r="A15" s="747" t="s">
        <v>40</v>
      </c>
      <c r="B15" s="748">
        <v>2020</v>
      </c>
      <c r="C15" s="748">
        <v>2021</v>
      </c>
      <c r="D15" s="748">
        <v>2022</v>
      </c>
      <c r="E15" s="748">
        <v>2023</v>
      </c>
      <c r="F15" s="748">
        <v>2024</v>
      </c>
    </row>
    <row r="16" spans="1:11" x14ac:dyDescent="0.2">
      <c r="A16" s="10"/>
      <c r="B16" s="10"/>
      <c r="C16" s="10"/>
      <c r="D16" s="10"/>
      <c r="E16" s="10"/>
      <c r="F16" s="10"/>
    </row>
    <row r="17" spans="1:6" x14ac:dyDescent="0.2">
      <c r="A17" s="749" t="s">
        <v>41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">
      <c r="A18" s="749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">
      <c r="A19" s="749" t="s">
        <v>43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">
      <c r="A20" s="749" t="s">
        <v>44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ht="25.5" x14ac:dyDescent="0.2">
      <c r="A21" s="749" t="s">
        <v>49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ht="38.25" x14ac:dyDescent="0.2">
      <c r="A22" s="749" t="s">
        <v>45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ht="51" x14ac:dyDescent="0.2">
      <c r="A23" s="749" t="s">
        <v>46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">
      <c r="A24" s="744" t="s">
        <v>39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workbookViewId="0">
      <selection activeCell="B1" sqref="B1"/>
    </sheetView>
  </sheetViews>
  <sheetFormatPr defaultRowHeight="12.75" x14ac:dyDescent="0.2"/>
  <cols>
    <col min="2" max="2" width="35.85546875" customWidth="1"/>
    <col min="3" max="3" width="14.42578125" customWidth="1"/>
  </cols>
  <sheetData>
    <row r="1" spans="1:3" x14ac:dyDescent="0.2">
      <c r="B1" t="s">
        <v>780</v>
      </c>
    </row>
    <row r="3" spans="1:3" x14ac:dyDescent="0.2">
      <c r="A3" s="4" t="s">
        <v>24</v>
      </c>
    </row>
    <row r="4" spans="1:3" ht="13.5" thickBot="1" x14ac:dyDescent="0.25"/>
    <row r="5" spans="1:3" ht="13.5" thickBot="1" x14ac:dyDescent="0.25">
      <c r="A5" s="39" t="s">
        <v>20</v>
      </c>
      <c r="B5" s="18"/>
      <c r="C5" s="40" t="s">
        <v>1</v>
      </c>
    </row>
    <row r="6" spans="1:3" x14ac:dyDescent="0.2">
      <c r="A6" s="896" t="s">
        <v>65</v>
      </c>
      <c r="B6" s="898"/>
      <c r="C6" s="173"/>
    </row>
    <row r="7" spans="1:3" x14ac:dyDescent="0.2">
      <c r="A7" s="905" t="s">
        <v>66</v>
      </c>
      <c r="B7" s="901"/>
      <c r="C7" s="53"/>
    </row>
    <row r="8" spans="1:3" ht="13.5" thickBot="1" x14ac:dyDescent="0.25">
      <c r="A8" s="887"/>
      <c r="B8" s="889"/>
      <c r="C8" s="50"/>
    </row>
    <row r="9" spans="1:3" ht="13.5" thickBot="1" x14ac:dyDescent="0.25">
      <c r="A9" s="14"/>
      <c r="B9" s="14"/>
      <c r="C9" s="14"/>
    </row>
    <row r="10" spans="1:3" x14ac:dyDescent="0.2">
      <c r="A10" s="46" t="s">
        <v>21</v>
      </c>
      <c r="B10" s="51"/>
      <c r="C10" s="52" t="s">
        <v>1</v>
      </c>
    </row>
    <row r="11" spans="1:3" x14ac:dyDescent="0.2">
      <c r="A11" s="905" t="s">
        <v>67</v>
      </c>
      <c r="B11" s="901"/>
      <c r="C11" s="58"/>
    </row>
    <row r="12" spans="1:3" x14ac:dyDescent="0.2">
      <c r="A12" s="899" t="s">
        <v>196</v>
      </c>
      <c r="B12" s="901"/>
      <c r="C12" s="180"/>
    </row>
    <row r="13" spans="1:3" ht="13.5" thickBot="1" x14ac:dyDescent="0.25">
      <c r="A13" s="903" t="s">
        <v>39</v>
      </c>
      <c r="B13" s="904"/>
      <c r="C13" s="59"/>
    </row>
    <row r="14" spans="1:3" ht="13.5" thickBot="1" x14ac:dyDescent="0.25"/>
    <row r="15" spans="1:3" ht="14.25" thickTop="1" thickBot="1" x14ac:dyDescent="0.25">
      <c r="A15" s="60" t="s">
        <v>78</v>
      </c>
      <c r="B15" s="61"/>
      <c r="C15" s="532">
        <v>78357198</v>
      </c>
    </row>
    <row r="16" spans="1:3" ht="13.5" thickTop="1" x14ac:dyDescent="0.2"/>
  </sheetData>
  <mergeCells count="6">
    <mergeCell ref="A13:B13"/>
    <mergeCell ref="A12:B12"/>
    <mergeCell ref="A6:B6"/>
    <mergeCell ref="A7:B7"/>
    <mergeCell ref="A8:B8"/>
    <mergeCell ref="A11:B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51"/>
  <sheetViews>
    <sheetView workbookViewId="0">
      <selection activeCell="C1" sqref="C1"/>
    </sheetView>
  </sheetViews>
  <sheetFormatPr defaultRowHeight="12.75" x14ac:dyDescent="0.2"/>
  <cols>
    <col min="1" max="1" width="47.7109375" style="90" customWidth="1"/>
    <col min="2" max="2" width="17.7109375" style="90" customWidth="1"/>
    <col min="3" max="6" width="12.28515625" style="90" customWidth="1"/>
    <col min="7" max="7" width="10" style="90" bestFit="1" customWidth="1"/>
    <col min="8" max="9" width="11.140625" style="90" bestFit="1" customWidth="1"/>
    <col min="10" max="255" width="9.140625" style="90"/>
    <col min="256" max="256" width="46.140625" style="90" customWidth="1"/>
    <col min="257" max="257" width="11" style="90" customWidth="1"/>
    <col min="258" max="258" width="9.140625" style="90"/>
    <col min="259" max="261" width="9.5703125" style="90" bestFit="1" customWidth="1"/>
    <col min="262" max="511" width="9.140625" style="90"/>
    <col min="512" max="512" width="46.140625" style="90" customWidth="1"/>
    <col min="513" max="513" width="11" style="90" customWidth="1"/>
    <col min="514" max="514" width="9.140625" style="90"/>
    <col min="515" max="517" width="9.5703125" style="90" bestFit="1" customWidth="1"/>
    <col min="518" max="767" width="9.140625" style="90"/>
    <col min="768" max="768" width="46.140625" style="90" customWidth="1"/>
    <col min="769" max="769" width="11" style="90" customWidth="1"/>
    <col min="770" max="770" width="9.140625" style="90"/>
    <col min="771" max="773" width="9.5703125" style="90" bestFit="1" customWidth="1"/>
    <col min="774" max="1023" width="9.140625" style="90"/>
    <col min="1024" max="1024" width="46.140625" style="90" customWidth="1"/>
    <col min="1025" max="1025" width="11" style="90" customWidth="1"/>
    <col min="1026" max="1026" width="9.140625" style="90"/>
    <col min="1027" max="1029" width="9.5703125" style="90" bestFit="1" customWidth="1"/>
    <col min="1030" max="1279" width="9.140625" style="90"/>
    <col min="1280" max="1280" width="46.140625" style="90" customWidth="1"/>
    <col min="1281" max="1281" width="11" style="90" customWidth="1"/>
    <col min="1282" max="1282" width="9.140625" style="90"/>
    <col min="1283" max="1285" width="9.5703125" style="90" bestFit="1" customWidth="1"/>
    <col min="1286" max="1535" width="9.140625" style="90"/>
    <col min="1536" max="1536" width="46.140625" style="90" customWidth="1"/>
    <col min="1537" max="1537" width="11" style="90" customWidth="1"/>
    <col min="1538" max="1538" width="9.140625" style="90"/>
    <col min="1539" max="1541" width="9.5703125" style="90" bestFit="1" customWidth="1"/>
    <col min="1542" max="1791" width="9.140625" style="90"/>
    <col min="1792" max="1792" width="46.140625" style="90" customWidth="1"/>
    <col min="1793" max="1793" width="11" style="90" customWidth="1"/>
    <col min="1794" max="1794" width="9.140625" style="90"/>
    <col min="1795" max="1797" width="9.5703125" style="90" bestFit="1" customWidth="1"/>
    <col min="1798" max="2047" width="9.140625" style="90"/>
    <col min="2048" max="2048" width="46.140625" style="90" customWidth="1"/>
    <col min="2049" max="2049" width="11" style="90" customWidth="1"/>
    <col min="2050" max="2050" width="9.140625" style="90"/>
    <col min="2051" max="2053" width="9.5703125" style="90" bestFit="1" customWidth="1"/>
    <col min="2054" max="2303" width="9.140625" style="90"/>
    <col min="2304" max="2304" width="46.140625" style="90" customWidth="1"/>
    <col min="2305" max="2305" width="11" style="90" customWidth="1"/>
    <col min="2306" max="2306" width="9.140625" style="90"/>
    <col min="2307" max="2309" width="9.5703125" style="90" bestFit="1" customWidth="1"/>
    <col min="2310" max="2559" width="9.140625" style="90"/>
    <col min="2560" max="2560" width="46.140625" style="90" customWidth="1"/>
    <col min="2561" max="2561" width="11" style="90" customWidth="1"/>
    <col min="2562" max="2562" width="9.140625" style="90"/>
    <col min="2563" max="2565" width="9.5703125" style="90" bestFit="1" customWidth="1"/>
    <col min="2566" max="2815" width="9.140625" style="90"/>
    <col min="2816" max="2816" width="46.140625" style="90" customWidth="1"/>
    <col min="2817" max="2817" width="11" style="90" customWidth="1"/>
    <col min="2818" max="2818" width="9.140625" style="90"/>
    <col min="2819" max="2821" width="9.5703125" style="90" bestFit="1" customWidth="1"/>
    <col min="2822" max="3071" width="9.140625" style="90"/>
    <col min="3072" max="3072" width="46.140625" style="90" customWidth="1"/>
    <col min="3073" max="3073" width="11" style="90" customWidth="1"/>
    <col min="3074" max="3074" width="9.140625" style="90"/>
    <col min="3075" max="3077" width="9.5703125" style="90" bestFit="1" customWidth="1"/>
    <col min="3078" max="3327" width="9.140625" style="90"/>
    <col min="3328" max="3328" width="46.140625" style="90" customWidth="1"/>
    <col min="3329" max="3329" width="11" style="90" customWidth="1"/>
    <col min="3330" max="3330" width="9.140625" style="90"/>
    <col min="3331" max="3333" width="9.5703125" style="90" bestFit="1" customWidth="1"/>
    <col min="3334" max="3583" width="9.140625" style="90"/>
    <col min="3584" max="3584" width="46.140625" style="90" customWidth="1"/>
    <col min="3585" max="3585" width="11" style="90" customWidth="1"/>
    <col min="3586" max="3586" width="9.140625" style="90"/>
    <col min="3587" max="3589" width="9.5703125" style="90" bestFit="1" customWidth="1"/>
    <col min="3590" max="3839" width="9.140625" style="90"/>
    <col min="3840" max="3840" width="46.140625" style="90" customWidth="1"/>
    <col min="3841" max="3841" width="11" style="90" customWidth="1"/>
    <col min="3842" max="3842" width="9.140625" style="90"/>
    <col min="3843" max="3845" width="9.5703125" style="90" bestFit="1" customWidth="1"/>
    <col min="3846" max="4095" width="9.140625" style="90"/>
    <col min="4096" max="4096" width="46.140625" style="90" customWidth="1"/>
    <col min="4097" max="4097" width="11" style="90" customWidth="1"/>
    <col min="4098" max="4098" width="9.140625" style="90"/>
    <col min="4099" max="4101" width="9.5703125" style="90" bestFit="1" customWidth="1"/>
    <col min="4102" max="4351" width="9.140625" style="90"/>
    <col min="4352" max="4352" width="46.140625" style="90" customWidth="1"/>
    <col min="4353" max="4353" width="11" style="90" customWidth="1"/>
    <col min="4354" max="4354" width="9.140625" style="90"/>
    <col min="4355" max="4357" width="9.5703125" style="90" bestFit="1" customWidth="1"/>
    <col min="4358" max="4607" width="9.140625" style="90"/>
    <col min="4608" max="4608" width="46.140625" style="90" customWidth="1"/>
    <col min="4609" max="4609" width="11" style="90" customWidth="1"/>
    <col min="4610" max="4610" width="9.140625" style="90"/>
    <col min="4611" max="4613" width="9.5703125" style="90" bestFit="1" customWidth="1"/>
    <col min="4614" max="4863" width="9.140625" style="90"/>
    <col min="4864" max="4864" width="46.140625" style="90" customWidth="1"/>
    <col min="4865" max="4865" width="11" style="90" customWidth="1"/>
    <col min="4866" max="4866" width="9.140625" style="90"/>
    <col min="4867" max="4869" width="9.5703125" style="90" bestFit="1" customWidth="1"/>
    <col min="4870" max="5119" width="9.140625" style="90"/>
    <col min="5120" max="5120" width="46.140625" style="90" customWidth="1"/>
    <col min="5121" max="5121" width="11" style="90" customWidth="1"/>
    <col min="5122" max="5122" width="9.140625" style="90"/>
    <col min="5123" max="5125" width="9.5703125" style="90" bestFit="1" customWidth="1"/>
    <col min="5126" max="5375" width="9.140625" style="90"/>
    <col min="5376" max="5376" width="46.140625" style="90" customWidth="1"/>
    <col min="5377" max="5377" width="11" style="90" customWidth="1"/>
    <col min="5378" max="5378" width="9.140625" style="90"/>
    <col min="5379" max="5381" width="9.5703125" style="90" bestFit="1" customWidth="1"/>
    <col min="5382" max="5631" width="9.140625" style="90"/>
    <col min="5632" max="5632" width="46.140625" style="90" customWidth="1"/>
    <col min="5633" max="5633" width="11" style="90" customWidth="1"/>
    <col min="5634" max="5634" width="9.140625" style="90"/>
    <col min="5635" max="5637" width="9.5703125" style="90" bestFit="1" customWidth="1"/>
    <col min="5638" max="5887" width="9.140625" style="90"/>
    <col min="5888" max="5888" width="46.140625" style="90" customWidth="1"/>
    <col min="5889" max="5889" width="11" style="90" customWidth="1"/>
    <col min="5890" max="5890" width="9.140625" style="90"/>
    <col min="5891" max="5893" width="9.5703125" style="90" bestFit="1" customWidth="1"/>
    <col min="5894" max="6143" width="9.140625" style="90"/>
    <col min="6144" max="6144" width="46.140625" style="90" customWidth="1"/>
    <col min="6145" max="6145" width="11" style="90" customWidth="1"/>
    <col min="6146" max="6146" width="9.140625" style="90"/>
    <col min="6147" max="6149" width="9.5703125" style="90" bestFit="1" customWidth="1"/>
    <col min="6150" max="6399" width="9.140625" style="90"/>
    <col min="6400" max="6400" width="46.140625" style="90" customWidth="1"/>
    <col min="6401" max="6401" width="11" style="90" customWidth="1"/>
    <col min="6402" max="6402" width="9.140625" style="90"/>
    <col min="6403" max="6405" width="9.5703125" style="90" bestFit="1" customWidth="1"/>
    <col min="6406" max="6655" width="9.140625" style="90"/>
    <col min="6656" max="6656" width="46.140625" style="90" customWidth="1"/>
    <col min="6657" max="6657" width="11" style="90" customWidth="1"/>
    <col min="6658" max="6658" width="9.140625" style="90"/>
    <col min="6659" max="6661" width="9.5703125" style="90" bestFit="1" customWidth="1"/>
    <col min="6662" max="6911" width="9.140625" style="90"/>
    <col min="6912" max="6912" width="46.140625" style="90" customWidth="1"/>
    <col min="6913" max="6913" width="11" style="90" customWidth="1"/>
    <col min="6914" max="6914" width="9.140625" style="90"/>
    <col min="6915" max="6917" width="9.5703125" style="90" bestFit="1" customWidth="1"/>
    <col min="6918" max="7167" width="9.140625" style="90"/>
    <col min="7168" max="7168" width="46.140625" style="90" customWidth="1"/>
    <col min="7169" max="7169" width="11" style="90" customWidth="1"/>
    <col min="7170" max="7170" width="9.140625" style="90"/>
    <col min="7171" max="7173" width="9.5703125" style="90" bestFit="1" customWidth="1"/>
    <col min="7174" max="7423" width="9.140625" style="90"/>
    <col min="7424" max="7424" width="46.140625" style="90" customWidth="1"/>
    <col min="7425" max="7425" width="11" style="90" customWidth="1"/>
    <col min="7426" max="7426" width="9.140625" style="90"/>
    <col min="7427" max="7429" width="9.5703125" style="90" bestFit="1" customWidth="1"/>
    <col min="7430" max="7679" width="9.140625" style="90"/>
    <col min="7680" max="7680" width="46.140625" style="90" customWidth="1"/>
    <col min="7681" max="7681" width="11" style="90" customWidth="1"/>
    <col min="7682" max="7682" width="9.140625" style="90"/>
    <col min="7683" max="7685" width="9.5703125" style="90" bestFit="1" customWidth="1"/>
    <col min="7686" max="7935" width="9.140625" style="90"/>
    <col min="7936" max="7936" width="46.140625" style="90" customWidth="1"/>
    <col min="7937" max="7937" width="11" style="90" customWidth="1"/>
    <col min="7938" max="7938" width="9.140625" style="90"/>
    <col min="7939" max="7941" width="9.5703125" style="90" bestFit="1" customWidth="1"/>
    <col min="7942" max="8191" width="9.140625" style="90"/>
    <col min="8192" max="8192" width="46.140625" style="90" customWidth="1"/>
    <col min="8193" max="8193" width="11" style="90" customWidth="1"/>
    <col min="8194" max="8194" width="9.140625" style="90"/>
    <col min="8195" max="8197" width="9.5703125" style="90" bestFit="1" customWidth="1"/>
    <col min="8198" max="8447" width="9.140625" style="90"/>
    <col min="8448" max="8448" width="46.140625" style="90" customWidth="1"/>
    <col min="8449" max="8449" width="11" style="90" customWidth="1"/>
    <col min="8450" max="8450" width="9.140625" style="90"/>
    <col min="8451" max="8453" width="9.5703125" style="90" bestFit="1" customWidth="1"/>
    <col min="8454" max="8703" width="9.140625" style="90"/>
    <col min="8704" max="8704" width="46.140625" style="90" customWidth="1"/>
    <col min="8705" max="8705" width="11" style="90" customWidth="1"/>
    <col min="8706" max="8706" width="9.140625" style="90"/>
    <col min="8707" max="8709" width="9.5703125" style="90" bestFit="1" customWidth="1"/>
    <col min="8710" max="8959" width="9.140625" style="90"/>
    <col min="8960" max="8960" width="46.140625" style="90" customWidth="1"/>
    <col min="8961" max="8961" width="11" style="90" customWidth="1"/>
    <col min="8962" max="8962" width="9.140625" style="90"/>
    <col min="8963" max="8965" width="9.5703125" style="90" bestFit="1" customWidth="1"/>
    <col min="8966" max="9215" width="9.140625" style="90"/>
    <col min="9216" max="9216" width="46.140625" style="90" customWidth="1"/>
    <col min="9217" max="9217" width="11" style="90" customWidth="1"/>
    <col min="9218" max="9218" width="9.140625" style="90"/>
    <col min="9219" max="9221" width="9.5703125" style="90" bestFit="1" customWidth="1"/>
    <col min="9222" max="9471" width="9.140625" style="90"/>
    <col min="9472" max="9472" width="46.140625" style="90" customWidth="1"/>
    <col min="9473" max="9473" width="11" style="90" customWidth="1"/>
    <col min="9474" max="9474" width="9.140625" style="90"/>
    <col min="9475" max="9477" width="9.5703125" style="90" bestFit="1" customWidth="1"/>
    <col min="9478" max="9727" width="9.140625" style="90"/>
    <col min="9728" max="9728" width="46.140625" style="90" customWidth="1"/>
    <col min="9729" max="9729" width="11" style="90" customWidth="1"/>
    <col min="9730" max="9730" width="9.140625" style="90"/>
    <col min="9731" max="9733" width="9.5703125" style="90" bestFit="1" customWidth="1"/>
    <col min="9734" max="9983" width="9.140625" style="90"/>
    <col min="9984" max="9984" width="46.140625" style="90" customWidth="1"/>
    <col min="9985" max="9985" width="11" style="90" customWidth="1"/>
    <col min="9986" max="9986" width="9.140625" style="90"/>
    <col min="9987" max="9989" width="9.5703125" style="90" bestFit="1" customWidth="1"/>
    <col min="9990" max="10239" width="9.140625" style="90"/>
    <col min="10240" max="10240" width="46.140625" style="90" customWidth="1"/>
    <col min="10241" max="10241" width="11" style="90" customWidth="1"/>
    <col min="10242" max="10242" width="9.140625" style="90"/>
    <col min="10243" max="10245" width="9.5703125" style="90" bestFit="1" customWidth="1"/>
    <col min="10246" max="10495" width="9.140625" style="90"/>
    <col min="10496" max="10496" width="46.140625" style="90" customWidth="1"/>
    <col min="10497" max="10497" width="11" style="90" customWidth="1"/>
    <col min="10498" max="10498" width="9.140625" style="90"/>
    <col min="10499" max="10501" width="9.5703125" style="90" bestFit="1" customWidth="1"/>
    <col min="10502" max="10751" width="9.140625" style="90"/>
    <col min="10752" max="10752" width="46.140625" style="90" customWidth="1"/>
    <col min="10753" max="10753" width="11" style="90" customWidth="1"/>
    <col min="10754" max="10754" width="9.140625" style="90"/>
    <col min="10755" max="10757" width="9.5703125" style="90" bestFit="1" customWidth="1"/>
    <col min="10758" max="11007" width="9.140625" style="90"/>
    <col min="11008" max="11008" width="46.140625" style="90" customWidth="1"/>
    <col min="11009" max="11009" width="11" style="90" customWidth="1"/>
    <col min="11010" max="11010" width="9.140625" style="90"/>
    <col min="11011" max="11013" width="9.5703125" style="90" bestFit="1" customWidth="1"/>
    <col min="11014" max="11263" width="9.140625" style="90"/>
    <col min="11264" max="11264" width="46.140625" style="90" customWidth="1"/>
    <col min="11265" max="11265" width="11" style="90" customWidth="1"/>
    <col min="11266" max="11266" width="9.140625" style="90"/>
    <col min="11267" max="11269" width="9.5703125" style="90" bestFit="1" customWidth="1"/>
    <col min="11270" max="11519" width="9.140625" style="90"/>
    <col min="11520" max="11520" width="46.140625" style="90" customWidth="1"/>
    <col min="11521" max="11521" width="11" style="90" customWidth="1"/>
    <col min="11522" max="11522" width="9.140625" style="90"/>
    <col min="11523" max="11525" width="9.5703125" style="90" bestFit="1" customWidth="1"/>
    <col min="11526" max="11775" width="9.140625" style="90"/>
    <col min="11776" max="11776" width="46.140625" style="90" customWidth="1"/>
    <col min="11777" max="11777" width="11" style="90" customWidth="1"/>
    <col min="11778" max="11778" width="9.140625" style="90"/>
    <col min="11779" max="11781" width="9.5703125" style="90" bestFit="1" customWidth="1"/>
    <col min="11782" max="12031" width="9.140625" style="90"/>
    <col min="12032" max="12032" width="46.140625" style="90" customWidth="1"/>
    <col min="12033" max="12033" width="11" style="90" customWidth="1"/>
    <col min="12034" max="12034" width="9.140625" style="90"/>
    <col min="12035" max="12037" width="9.5703125" style="90" bestFit="1" customWidth="1"/>
    <col min="12038" max="12287" width="9.140625" style="90"/>
    <col min="12288" max="12288" width="46.140625" style="90" customWidth="1"/>
    <col min="12289" max="12289" width="11" style="90" customWidth="1"/>
    <col min="12290" max="12290" width="9.140625" style="90"/>
    <col min="12291" max="12293" width="9.5703125" style="90" bestFit="1" customWidth="1"/>
    <col min="12294" max="12543" width="9.140625" style="90"/>
    <col min="12544" max="12544" width="46.140625" style="90" customWidth="1"/>
    <col min="12545" max="12545" width="11" style="90" customWidth="1"/>
    <col min="12546" max="12546" width="9.140625" style="90"/>
    <col min="12547" max="12549" width="9.5703125" style="90" bestFit="1" customWidth="1"/>
    <col min="12550" max="12799" width="9.140625" style="90"/>
    <col min="12800" max="12800" width="46.140625" style="90" customWidth="1"/>
    <col min="12801" max="12801" width="11" style="90" customWidth="1"/>
    <col min="12802" max="12802" width="9.140625" style="90"/>
    <col min="12803" max="12805" width="9.5703125" style="90" bestFit="1" customWidth="1"/>
    <col min="12806" max="13055" width="9.140625" style="90"/>
    <col min="13056" max="13056" width="46.140625" style="90" customWidth="1"/>
    <col min="13057" max="13057" width="11" style="90" customWidth="1"/>
    <col min="13058" max="13058" width="9.140625" style="90"/>
    <col min="13059" max="13061" width="9.5703125" style="90" bestFit="1" customWidth="1"/>
    <col min="13062" max="13311" width="9.140625" style="90"/>
    <col min="13312" max="13312" width="46.140625" style="90" customWidth="1"/>
    <col min="13313" max="13313" width="11" style="90" customWidth="1"/>
    <col min="13314" max="13314" width="9.140625" style="90"/>
    <col min="13315" max="13317" width="9.5703125" style="90" bestFit="1" customWidth="1"/>
    <col min="13318" max="13567" width="9.140625" style="90"/>
    <col min="13568" max="13568" width="46.140625" style="90" customWidth="1"/>
    <col min="13569" max="13569" width="11" style="90" customWidth="1"/>
    <col min="13570" max="13570" width="9.140625" style="90"/>
    <col min="13571" max="13573" width="9.5703125" style="90" bestFit="1" customWidth="1"/>
    <col min="13574" max="13823" width="9.140625" style="90"/>
    <col min="13824" max="13824" width="46.140625" style="90" customWidth="1"/>
    <col min="13825" max="13825" width="11" style="90" customWidth="1"/>
    <col min="13826" max="13826" width="9.140625" style="90"/>
    <col min="13827" max="13829" width="9.5703125" style="90" bestFit="1" customWidth="1"/>
    <col min="13830" max="14079" width="9.140625" style="90"/>
    <col min="14080" max="14080" width="46.140625" style="90" customWidth="1"/>
    <col min="14081" max="14081" width="11" style="90" customWidth="1"/>
    <col min="14082" max="14082" width="9.140625" style="90"/>
    <col min="14083" max="14085" width="9.5703125" style="90" bestFit="1" customWidth="1"/>
    <col min="14086" max="14335" width="9.140625" style="90"/>
    <col min="14336" max="14336" width="46.140625" style="90" customWidth="1"/>
    <col min="14337" max="14337" width="11" style="90" customWidth="1"/>
    <col min="14338" max="14338" width="9.140625" style="90"/>
    <col min="14339" max="14341" width="9.5703125" style="90" bestFit="1" customWidth="1"/>
    <col min="14342" max="14591" width="9.140625" style="90"/>
    <col min="14592" max="14592" width="46.140625" style="90" customWidth="1"/>
    <col min="14593" max="14593" width="11" style="90" customWidth="1"/>
    <col min="14594" max="14594" width="9.140625" style="90"/>
    <col min="14595" max="14597" width="9.5703125" style="90" bestFit="1" customWidth="1"/>
    <col min="14598" max="14847" width="9.140625" style="90"/>
    <col min="14848" max="14848" width="46.140625" style="90" customWidth="1"/>
    <col min="14849" max="14849" width="11" style="90" customWidth="1"/>
    <col min="14850" max="14850" width="9.140625" style="90"/>
    <col min="14851" max="14853" width="9.5703125" style="90" bestFit="1" customWidth="1"/>
    <col min="14854" max="15103" width="9.140625" style="90"/>
    <col min="15104" max="15104" width="46.140625" style="90" customWidth="1"/>
    <col min="15105" max="15105" width="11" style="90" customWidth="1"/>
    <col min="15106" max="15106" width="9.140625" style="90"/>
    <col min="15107" max="15109" width="9.5703125" style="90" bestFit="1" customWidth="1"/>
    <col min="15110" max="15359" width="9.140625" style="90"/>
    <col min="15360" max="15360" width="46.140625" style="90" customWidth="1"/>
    <col min="15361" max="15361" width="11" style="90" customWidth="1"/>
    <col min="15362" max="15362" width="9.140625" style="90"/>
    <col min="15363" max="15365" width="9.5703125" style="90" bestFit="1" customWidth="1"/>
    <col min="15366" max="15615" width="9.140625" style="90"/>
    <col min="15616" max="15616" width="46.140625" style="90" customWidth="1"/>
    <col min="15617" max="15617" width="11" style="90" customWidth="1"/>
    <col min="15618" max="15618" width="9.140625" style="90"/>
    <col min="15619" max="15621" width="9.5703125" style="90" bestFit="1" customWidth="1"/>
    <col min="15622" max="15871" width="9.140625" style="90"/>
    <col min="15872" max="15872" width="46.140625" style="90" customWidth="1"/>
    <col min="15873" max="15873" width="11" style="90" customWidth="1"/>
    <col min="15874" max="15874" width="9.140625" style="90"/>
    <col min="15875" max="15877" width="9.5703125" style="90" bestFit="1" customWidth="1"/>
    <col min="15878" max="16127" width="9.140625" style="90"/>
    <col min="16128" max="16128" width="46.140625" style="90" customWidth="1"/>
    <col min="16129" max="16129" width="11" style="90" customWidth="1"/>
    <col min="16130" max="16130" width="9.140625" style="90"/>
    <col min="16131" max="16133" width="9.5703125" style="90" bestFit="1" customWidth="1"/>
    <col min="16134" max="16384" width="9.140625" style="90"/>
  </cols>
  <sheetData>
    <row r="1" spans="1:7" x14ac:dyDescent="0.2">
      <c r="B1"/>
      <c r="C1" s="3" t="s">
        <v>798</v>
      </c>
      <c r="D1"/>
      <c r="E1"/>
      <c r="F1"/>
      <c r="G1" s="2"/>
    </row>
    <row r="2" spans="1:7" x14ac:dyDescent="0.2">
      <c r="B2"/>
      <c r="C2" s="3"/>
      <c r="D2"/>
      <c r="E2"/>
      <c r="F2"/>
      <c r="G2" s="2"/>
    </row>
    <row r="3" spans="1:7" ht="15.75" x14ac:dyDescent="0.2">
      <c r="A3" s="921" t="s">
        <v>701</v>
      </c>
      <c r="B3" s="921"/>
      <c r="C3" s="921"/>
      <c r="D3" s="921"/>
      <c r="E3" s="505"/>
    </row>
    <row r="4" spans="1:7" ht="15" x14ac:dyDescent="0.2">
      <c r="A4" s="919" t="s">
        <v>135</v>
      </c>
      <c r="B4" s="919"/>
      <c r="C4" s="919"/>
      <c r="D4" s="919"/>
      <c r="E4" s="504"/>
    </row>
    <row r="5" spans="1:7" ht="13.5" thickBot="1" x14ac:dyDescent="0.25">
      <c r="A5" s="91"/>
      <c r="B5" s="92"/>
      <c r="C5" s="92"/>
      <c r="D5" s="93"/>
      <c r="E5" s="93"/>
    </row>
    <row r="6" spans="1:7" ht="13.5" customHeight="1" thickBot="1" x14ac:dyDescent="0.25">
      <c r="A6" s="936"/>
      <c r="B6" s="938" t="s">
        <v>729</v>
      </c>
      <c r="C6" s="933" t="s">
        <v>732</v>
      </c>
      <c r="D6" s="934"/>
      <c r="E6" s="934"/>
      <c r="F6" s="935"/>
    </row>
    <row r="7" spans="1:7" ht="13.5" customHeight="1" thickBot="1" x14ac:dyDescent="0.25">
      <c r="A7" s="937"/>
      <c r="B7" s="939"/>
      <c r="C7" s="522" t="s">
        <v>725</v>
      </c>
      <c r="D7" s="524" t="s">
        <v>726</v>
      </c>
      <c r="E7" s="524" t="s">
        <v>727</v>
      </c>
      <c r="F7" s="523" t="s">
        <v>728</v>
      </c>
    </row>
    <row r="8" spans="1:7" ht="15.75" thickBot="1" x14ac:dyDescent="0.25">
      <c r="A8" s="311" t="s">
        <v>136</v>
      </c>
      <c r="B8" s="530">
        <f>SUM(B9+B10+B11+B12+B13+B14)</f>
        <v>165338591</v>
      </c>
      <c r="C8" s="588">
        <f>SUM(C9+C10+C11+C12+C13+C14)</f>
        <v>177487305</v>
      </c>
      <c r="D8" s="312">
        <f>SUM(D9+D10+D11+D12+D13+D14)</f>
        <v>177487305</v>
      </c>
      <c r="E8" s="312">
        <f>SUM(E9+E10+E11+E12+E13+E14)</f>
        <v>185580300</v>
      </c>
      <c r="F8" s="313">
        <f>SUM(F9+F10+F11+F12+F13+F14)</f>
        <v>0</v>
      </c>
    </row>
    <row r="9" spans="1:7" ht="15" x14ac:dyDescent="0.2">
      <c r="A9" s="316" t="s">
        <v>137</v>
      </c>
      <c r="B9" s="525">
        <v>71262466</v>
      </c>
      <c r="C9" s="585">
        <f>+B9</f>
        <v>71262466</v>
      </c>
      <c r="D9" s="575">
        <v>71262466</v>
      </c>
      <c r="E9" s="317">
        <v>69829455</v>
      </c>
      <c r="F9" s="317"/>
    </row>
    <row r="10" spans="1:7" ht="15" x14ac:dyDescent="0.2">
      <c r="A10" s="318" t="s">
        <v>138</v>
      </c>
      <c r="B10" s="526">
        <v>12598367</v>
      </c>
      <c r="C10" s="586">
        <f>+B10</f>
        <v>12598367</v>
      </c>
      <c r="D10" s="576">
        <v>12598367</v>
      </c>
      <c r="E10" s="320">
        <v>11678555</v>
      </c>
      <c r="F10" s="320"/>
    </row>
    <row r="11" spans="1:7" ht="15" x14ac:dyDescent="0.2">
      <c r="A11" s="318" t="s">
        <v>139</v>
      </c>
      <c r="B11" s="526">
        <v>46762910</v>
      </c>
      <c r="C11" s="586">
        <v>47879847</v>
      </c>
      <c r="D11" s="576">
        <v>48460907</v>
      </c>
      <c r="E11" s="320">
        <v>49110158</v>
      </c>
      <c r="F11" s="320"/>
    </row>
    <row r="12" spans="1:7" ht="15" x14ac:dyDescent="0.2">
      <c r="A12" s="321" t="s">
        <v>140</v>
      </c>
      <c r="B12" s="527">
        <v>16486723</v>
      </c>
      <c r="C12" s="586">
        <f>15199273+2102198+1287450</f>
        <v>18588921</v>
      </c>
      <c r="D12" s="577">
        <v>19551444</v>
      </c>
      <c r="E12" s="322">
        <v>19572453</v>
      </c>
      <c r="F12" s="322"/>
    </row>
    <row r="13" spans="1:7" ht="15" x14ac:dyDescent="0.2">
      <c r="A13" s="323" t="s">
        <v>141</v>
      </c>
      <c r="B13" s="528">
        <v>5300000</v>
      </c>
      <c r="C13" s="586">
        <f>+B13</f>
        <v>5300000</v>
      </c>
      <c r="D13" s="578">
        <v>5300000</v>
      </c>
      <c r="E13" s="324">
        <v>5300000</v>
      </c>
      <c r="F13" s="324"/>
    </row>
    <row r="14" spans="1:7" ht="15.75" thickBot="1" x14ac:dyDescent="0.25">
      <c r="A14" s="325" t="s">
        <v>211</v>
      </c>
      <c r="B14" s="529">
        <v>12928125</v>
      </c>
      <c r="C14" s="586">
        <f>6722894+15134810</f>
        <v>21857704</v>
      </c>
      <c r="D14" s="579">
        <v>20314121</v>
      </c>
      <c r="E14" s="326">
        <f>45771569-15681890</f>
        <v>30089679</v>
      </c>
      <c r="F14" s="326"/>
    </row>
    <row r="15" spans="1:7" ht="15.75" thickBot="1" x14ac:dyDescent="0.25">
      <c r="A15" s="311" t="s">
        <v>142</v>
      </c>
      <c r="B15" s="530">
        <f>SUM(B16+B17+B18+B19)</f>
        <v>48772375</v>
      </c>
      <c r="C15" s="587">
        <f>SUM(C16+C17+C18)</f>
        <v>48772375</v>
      </c>
      <c r="D15" s="580">
        <f>SUM(D16+D17+D18)</f>
        <v>48772375</v>
      </c>
      <c r="E15" s="312">
        <f>SUM(E16+E17+E18+E19)</f>
        <v>64454265</v>
      </c>
      <c r="F15" s="313">
        <f>SUM(F16+F17+F18)</f>
        <v>0</v>
      </c>
    </row>
    <row r="16" spans="1:7" ht="15" x14ac:dyDescent="0.2">
      <c r="A16" s="316" t="s">
        <v>143</v>
      </c>
      <c r="B16" s="525">
        <v>7642748</v>
      </c>
      <c r="C16" s="585">
        <f>+B16</f>
        <v>7642748</v>
      </c>
      <c r="D16" s="575">
        <v>7642748</v>
      </c>
      <c r="E16" s="317">
        <f>+D16</f>
        <v>7642748</v>
      </c>
      <c r="F16" s="317"/>
    </row>
    <row r="17" spans="1:9" ht="15" x14ac:dyDescent="0.2">
      <c r="A17" s="318" t="s">
        <v>144</v>
      </c>
      <c r="B17" s="526">
        <v>41129627</v>
      </c>
      <c r="C17" s="586">
        <f>+B17</f>
        <v>41129627</v>
      </c>
      <c r="D17" s="576">
        <v>41129627</v>
      </c>
      <c r="E17" s="320">
        <f>+D17</f>
        <v>41129627</v>
      </c>
      <c r="F17" s="320"/>
    </row>
    <row r="18" spans="1:9" ht="15" x14ac:dyDescent="0.2">
      <c r="A18" s="316" t="s">
        <v>145</v>
      </c>
      <c r="B18" s="319"/>
      <c r="C18" s="586"/>
      <c r="D18" s="576"/>
      <c r="E18" s="320"/>
      <c r="F18" s="320"/>
    </row>
    <row r="19" spans="1:9" ht="15.75" thickBot="1" x14ac:dyDescent="0.25">
      <c r="A19" s="327" t="s">
        <v>212</v>
      </c>
      <c r="B19" s="328"/>
      <c r="C19" s="329"/>
      <c r="D19" s="581"/>
      <c r="E19" s="330">
        <v>15681890</v>
      </c>
      <c r="F19" s="330"/>
    </row>
    <row r="20" spans="1:9" ht="15.75" thickBot="1" x14ac:dyDescent="0.25">
      <c r="A20" s="314" t="s">
        <v>146</v>
      </c>
      <c r="B20" s="331"/>
      <c r="C20" s="332"/>
      <c r="D20" s="582"/>
      <c r="E20" s="333"/>
      <c r="F20" s="333"/>
    </row>
    <row r="21" spans="1:9" ht="15.75" thickBot="1" x14ac:dyDescent="0.25">
      <c r="A21" s="315" t="s">
        <v>147</v>
      </c>
      <c r="B21" s="334">
        <v>3655011</v>
      </c>
      <c r="C21" s="335">
        <f>+B21</f>
        <v>3655011</v>
      </c>
      <c r="D21" s="583">
        <v>3655011</v>
      </c>
      <c r="E21" s="336">
        <f>+D21</f>
        <v>3655011</v>
      </c>
      <c r="F21" s="336"/>
    </row>
    <row r="22" spans="1:9" ht="15.75" thickBot="1" x14ac:dyDescent="0.25">
      <c r="A22" s="314" t="s">
        <v>148</v>
      </c>
      <c r="B22" s="331"/>
      <c r="C22" s="332"/>
      <c r="D22" s="582"/>
      <c r="E22" s="333"/>
      <c r="F22" s="333"/>
    </row>
    <row r="23" spans="1:9" ht="15.75" thickBot="1" x14ac:dyDescent="0.25">
      <c r="A23" s="337" t="s">
        <v>149</v>
      </c>
      <c r="B23" s="338">
        <f>SUM(B8+B15+B20+B21+B22)</f>
        <v>217765977</v>
      </c>
      <c r="C23" s="339">
        <f>SUM(C8+C15+C20+C21+C22)</f>
        <v>229914691</v>
      </c>
      <c r="D23" s="584">
        <f>SUM(D8+D15+D20+D21+D22)</f>
        <v>229914691</v>
      </c>
      <c r="E23" s="584">
        <f>SUM(E8+E15+E20+E21+E22)</f>
        <v>253689576</v>
      </c>
      <c r="F23" s="340">
        <f>SUM(F8+F15+F20+F21+F22)</f>
        <v>0</v>
      </c>
      <c r="H23" s="531"/>
      <c r="I23" s="531"/>
    </row>
    <row r="24" spans="1:9" x14ac:dyDescent="0.2">
      <c r="A24" s="94"/>
      <c r="B24" s="92"/>
      <c r="C24" s="92"/>
      <c r="D24" s="93"/>
      <c r="E24" s="93"/>
    </row>
    <row r="25" spans="1:9" ht="15" x14ac:dyDescent="0.2">
      <c r="A25" s="919" t="s">
        <v>150</v>
      </c>
      <c r="B25" s="919"/>
      <c r="C25" s="919"/>
      <c r="D25" s="919"/>
      <c r="E25" s="504"/>
    </row>
    <row r="26" spans="1:9" ht="13.5" thickBot="1" x14ac:dyDescent="0.25">
      <c r="A26" s="91"/>
      <c r="B26" s="92"/>
      <c r="C26" s="92"/>
      <c r="D26" s="93"/>
      <c r="E26" s="93"/>
    </row>
    <row r="27" spans="1:9" ht="15.75" customHeight="1" thickBot="1" x14ac:dyDescent="0.25">
      <c r="A27" s="940"/>
      <c r="B27" s="938" t="s">
        <v>729</v>
      </c>
      <c r="C27" s="933" t="s">
        <v>732</v>
      </c>
      <c r="D27" s="934"/>
      <c r="E27" s="934"/>
      <c r="F27" s="935"/>
    </row>
    <row r="28" spans="1:9" ht="15.75" thickBot="1" x14ac:dyDescent="0.25">
      <c r="A28" s="941"/>
      <c r="B28" s="939"/>
      <c r="C28" s="522" t="s">
        <v>725</v>
      </c>
      <c r="D28" s="524" t="s">
        <v>726</v>
      </c>
      <c r="E28" s="524" t="s">
        <v>727</v>
      </c>
      <c r="F28" s="523" t="s">
        <v>728</v>
      </c>
    </row>
    <row r="29" spans="1:9" ht="15.75" thickBot="1" x14ac:dyDescent="0.25">
      <c r="A29" s="341" t="s">
        <v>151</v>
      </c>
      <c r="B29" s="348">
        <f>SUM(B30+B31+B32+B33)</f>
        <v>140420727</v>
      </c>
      <c r="C29" s="348">
        <f>SUM(C30+C31+C32+C33)</f>
        <v>153381460</v>
      </c>
      <c r="D29" s="348">
        <f>SUM(D30+D31+D32+D33)</f>
        <v>153381460</v>
      </c>
      <c r="E29" s="348">
        <f>SUM(E30+E31+E32+E33)</f>
        <v>155592838</v>
      </c>
      <c r="F29" s="348">
        <f>SUM(F30+F31+F32+F33)</f>
        <v>0</v>
      </c>
    </row>
    <row r="30" spans="1:9" ht="15" x14ac:dyDescent="0.25">
      <c r="A30" s="349" t="s">
        <v>152</v>
      </c>
      <c r="B30" s="350">
        <v>97088409</v>
      </c>
      <c r="C30" s="350">
        <f>+B30+15134810</f>
        <v>112223219</v>
      </c>
      <c r="D30" s="350">
        <v>112223219</v>
      </c>
      <c r="E30" s="350">
        <v>112637597</v>
      </c>
      <c r="F30" s="350"/>
    </row>
    <row r="31" spans="1:9" ht="15" x14ac:dyDescent="0.2">
      <c r="A31" s="351" t="s">
        <v>153</v>
      </c>
      <c r="B31" s="352">
        <v>30960000</v>
      </c>
      <c r="C31" s="352">
        <f>+B31-4000000</f>
        <v>26960000</v>
      </c>
      <c r="D31" s="352">
        <v>26960000</v>
      </c>
      <c r="E31" s="352">
        <v>28508000</v>
      </c>
      <c r="F31" s="352"/>
    </row>
    <row r="32" spans="1:9" ht="15" x14ac:dyDescent="0.2">
      <c r="A32" s="353" t="s">
        <v>154</v>
      </c>
      <c r="B32" s="352">
        <v>12247818</v>
      </c>
      <c r="C32" s="352">
        <v>14073741</v>
      </c>
      <c r="D32" s="352">
        <v>14073741</v>
      </c>
      <c r="E32" s="352">
        <v>14277741</v>
      </c>
      <c r="F32" s="352"/>
    </row>
    <row r="33" spans="1:6" ht="15.75" thickBot="1" x14ac:dyDescent="0.25">
      <c r="A33" s="354" t="s">
        <v>155</v>
      </c>
      <c r="B33" s="352">
        <v>124500</v>
      </c>
      <c r="C33" s="352">
        <f>+B33</f>
        <v>124500</v>
      </c>
      <c r="D33" s="352">
        <v>124500</v>
      </c>
      <c r="E33" s="352">
        <v>169500</v>
      </c>
      <c r="F33" s="352"/>
    </row>
    <row r="34" spans="1:6" ht="15.75" thickBot="1" x14ac:dyDescent="0.3">
      <c r="A34" s="341" t="s">
        <v>81</v>
      </c>
      <c r="B34" s="355">
        <f>SUM(B35+B36+B37)</f>
        <v>4508500</v>
      </c>
      <c r="C34" s="355">
        <f>SUM(C35+C36+C37)</f>
        <v>4508500</v>
      </c>
      <c r="D34" s="355">
        <f>SUM(D35+D36+D37)</f>
        <v>4508500</v>
      </c>
      <c r="E34" s="355">
        <f>SUM(E35+E36+E37)</f>
        <v>19739540</v>
      </c>
      <c r="F34" s="355">
        <f>SUM(F35+F36+F37)</f>
        <v>0</v>
      </c>
    </row>
    <row r="35" spans="1:6" ht="15" x14ac:dyDescent="0.2">
      <c r="A35" s="356" t="s">
        <v>156</v>
      </c>
      <c r="B35" s="357">
        <v>4508500</v>
      </c>
      <c r="C35" s="357">
        <f>+B35</f>
        <v>4508500</v>
      </c>
      <c r="D35" s="357">
        <v>4508500</v>
      </c>
      <c r="E35" s="357">
        <v>19739540</v>
      </c>
      <c r="F35" s="357"/>
    </row>
    <row r="36" spans="1:6" ht="15" x14ac:dyDescent="0.2">
      <c r="A36" s="351" t="s">
        <v>157</v>
      </c>
      <c r="B36" s="358"/>
      <c r="C36" s="358"/>
      <c r="D36" s="358"/>
      <c r="E36" s="358"/>
      <c r="F36" s="358"/>
    </row>
    <row r="37" spans="1:6" ht="15.75" thickBot="1" x14ac:dyDescent="0.25">
      <c r="A37" s="359" t="s">
        <v>158</v>
      </c>
      <c r="B37" s="358"/>
      <c r="C37" s="358"/>
      <c r="D37" s="358"/>
      <c r="E37" s="358"/>
      <c r="F37" s="358"/>
    </row>
    <row r="38" spans="1:6" ht="15.75" thickBot="1" x14ac:dyDescent="0.25">
      <c r="A38" s="342" t="s">
        <v>159</v>
      </c>
      <c r="B38" s="343"/>
      <c r="C38" s="343"/>
      <c r="D38" s="343"/>
      <c r="E38" s="343"/>
      <c r="F38" s="343"/>
    </row>
    <row r="39" spans="1:6" ht="15.75" thickBot="1" x14ac:dyDescent="0.25">
      <c r="A39" s="341" t="s">
        <v>160</v>
      </c>
      <c r="B39" s="360">
        <v>72836750</v>
      </c>
      <c r="C39" s="360">
        <v>72024731</v>
      </c>
      <c r="D39" s="360">
        <v>72024731</v>
      </c>
      <c r="E39" s="360">
        <v>78357198</v>
      </c>
      <c r="F39" s="360"/>
    </row>
    <row r="40" spans="1:6" ht="15.75" thickBot="1" x14ac:dyDescent="0.25">
      <c r="A40" s="344" t="s">
        <v>161</v>
      </c>
      <c r="B40" s="345"/>
      <c r="C40" s="345"/>
      <c r="D40" s="345"/>
      <c r="E40" s="345"/>
      <c r="F40" s="345"/>
    </row>
    <row r="41" spans="1:6" ht="15.75" thickBot="1" x14ac:dyDescent="0.25">
      <c r="A41" s="346" t="s">
        <v>162</v>
      </c>
      <c r="B41" s="347"/>
      <c r="C41" s="347"/>
      <c r="D41" s="347"/>
      <c r="E41" s="347"/>
      <c r="F41" s="347"/>
    </row>
    <row r="42" spans="1:6" ht="15.75" thickBot="1" x14ac:dyDescent="0.25">
      <c r="A42" s="346" t="s">
        <v>163</v>
      </c>
      <c r="B42" s="361">
        <f>SUM(B29+B34+B38+B39+B40+B41)</f>
        <v>217765977</v>
      </c>
      <c r="C42" s="361">
        <f>SUM(C29+C34+C38+C39+C40+C41)</f>
        <v>229914691</v>
      </c>
      <c r="D42" s="361">
        <f>SUM(D29+D34+D38+D39+D40+D41)</f>
        <v>229914691</v>
      </c>
      <c r="E42" s="361">
        <f>SUM(E29+E34+E38+E39+E40+E41)</f>
        <v>253689576</v>
      </c>
      <c r="F42" s="361">
        <f>SUM(F29+F34+F38+F39+F40+F41)</f>
        <v>0</v>
      </c>
    </row>
    <row r="43" spans="1:6" ht="16.5" thickBot="1" x14ac:dyDescent="0.25">
      <c r="A43" s="95"/>
      <c r="B43" s="96"/>
      <c r="C43" s="96"/>
      <c r="D43" s="97"/>
      <c r="E43" s="97"/>
      <c r="F43" s="142"/>
    </row>
    <row r="44" spans="1:6" ht="27.95" customHeight="1" thickBot="1" x14ac:dyDescent="0.3">
      <c r="A44" s="366" t="s">
        <v>164</v>
      </c>
      <c r="B44" s="362"/>
      <c r="C44" s="362"/>
      <c r="D44" s="363"/>
      <c r="E44" s="312"/>
      <c r="F44" s="364"/>
    </row>
    <row r="45" spans="1:6" ht="15.75" thickBot="1" x14ac:dyDescent="0.3">
      <c r="A45" s="367"/>
      <c r="B45" s="365"/>
      <c r="C45" s="365"/>
      <c r="D45" s="368"/>
      <c r="E45" s="368"/>
      <c r="F45" s="369"/>
    </row>
    <row r="46" spans="1:6" ht="15.75" thickBot="1" x14ac:dyDescent="0.3">
      <c r="A46" s="346" t="s">
        <v>165</v>
      </c>
      <c r="B46" s="362">
        <v>55159805</v>
      </c>
      <c r="C46" s="362">
        <v>55456753</v>
      </c>
      <c r="D46" s="363">
        <v>55745413</v>
      </c>
      <c r="E46" s="312">
        <v>55079528</v>
      </c>
      <c r="F46" s="364"/>
    </row>
    <row r="47" spans="1:6" ht="15.75" thickBot="1" x14ac:dyDescent="0.3">
      <c r="A47" s="346" t="s">
        <v>166</v>
      </c>
      <c r="B47" s="362">
        <v>55159805</v>
      </c>
      <c r="C47" s="362">
        <v>55456753</v>
      </c>
      <c r="D47" s="363">
        <v>55745413</v>
      </c>
      <c r="E47" s="312">
        <v>55079528</v>
      </c>
      <c r="F47" s="364"/>
    </row>
    <row r="48" spans="1:6" ht="15.75" thickBot="1" x14ac:dyDescent="0.3">
      <c r="A48" s="365"/>
      <c r="B48" s="365"/>
      <c r="C48" s="365"/>
      <c r="D48" s="368"/>
      <c r="E48" s="368"/>
      <c r="F48" s="370"/>
    </row>
    <row r="49" spans="1:6" ht="15.75" thickBot="1" x14ac:dyDescent="0.25">
      <c r="A49" s="346" t="s">
        <v>167</v>
      </c>
      <c r="B49" s="362">
        <f>SUM(B23+B46)</f>
        <v>272925782</v>
      </c>
      <c r="C49" s="362">
        <f>SUM(C23+C46)</f>
        <v>285371444</v>
      </c>
      <c r="D49" s="362">
        <f>SUM(D23+D46)</f>
        <v>285660104</v>
      </c>
      <c r="E49" s="362">
        <f>SUM(E23+E46)</f>
        <v>308769104</v>
      </c>
      <c r="F49" s="362">
        <f>SUM(F23+F46)</f>
        <v>0</v>
      </c>
    </row>
    <row r="50" spans="1:6" ht="15.75" thickBot="1" x14ac:dyDescent="0.25">
      <c r="A50" s="346" t="s">
        <v>168</v>
      </c>
      <c r="B50" s="362">
        <f>SUM(B42+B47)</f>
        <v>272925782</v>
      </c>
      <c r="C50" s="362">
        <f>SUM(C42+C47)</f>
        <v>285371444</v>
      </c>
      <c r="D50" s="362">
        <f>SUM(D42+D47)</f>
        <v>285660104</v>
      </c>
      <c r="E50" s="362">
        <f>SUM(E42+E47)</f>
        <v>308769104</v>
      </c>
      <c r="F50" s="362">
        <f>SUM(F42+F47)</f>
        <v>0</v>
      </c>
    </row>
    <row r="51" spans="1:6" x14ac:dyDescent="0.2">
      <c r="A51" s="93"/>
      <c r="B51" s="93"/>
      <c r="C51" s="93"/>
      <c r="D51" s="93"/>
      <c r="E51" s="93"/>
    </row>
  </sheetData>
  <mergeCells count="9">
    <mergeCell ref="C27:F27"/>
    <mergeCell ref="A25:D25"/>
    <mergeCell ref="A3:D3"/>
    <mergeCell ref="A4:D4"/>
    <mergeCell ref="A6:A7"/>
    <mergeCell ref="B6:B7"/>
    <mergeCell ref="C6:F6"/>
    <mergeCell ref="A27:A28"/>
    <mergeCell ref="B27:B28"/>
  </mergeCells>
  <pageMargins left="0.7" right="0.7" top="0.75" bottom="0.75" header="0.3" footer="0.3"/>
  <pageSetup paperSize="9" scale="77" orientation="portrait" r:id="rId1"/>
  <ignoredErrors>
    <ignoredError sqref="C34 E15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D12"/>
  <sheetViews>
    <sheetView workbookViewId="0">
      <selection activeCell="B1" sqref="B1"/>
    </sheetView>
  </sheetViews>
  <sheetFormatPr defaultRowHeight="12.75" x14ac:dyDescent="0.2"/>
  <cols>
    <col min="2" max="2" width="32.42578125" bestFit="1" customWidth="1"/>
    <col min="3" max="3" width="12.140625" customWidth="1"/>
    <col min="4" max="4" width="11.5703125" bestFit="1" customWidth="1"/>
  </cols>
  <sheetData>
    <row r="1" spans="1:4" x14ac:dyDescent="0.2">
      <c r="B1" t="s">
        <v>799</v>
      </c>
    </row>
    <row r="3" spans="1:4" ht="15" customHeight="1" x14ac:dyDescent="0.2">
      <c r="A3" s="942" t="s">
        <v>778</v>
      </c>
      <c r="B3" s="942"/>
      <c r="C3" s="942"/>
      <c r="D3" s="942"/>
    </row>
    <row r="4" spans="1:4" ht="14.25" x14ac:dyDescent="0.2">
      <c r="A4" s="796"/>
      <c r="B4" s="796"/>
      <c r="C4" s="796"/>
      <c r="D4" s="796"/>
    </row>
    <row r="5" spans="1:4" ht="15" x14ac:dyDescent="0.25">
      <c r="A5" s="797"/>
      <c r="B5" s="798"/>
      <c r="C5" s="797"/>
      <c r="D5" s="799" t="s">
        <v>765</v>
      </c>
    </row>
    <row r="6" spans="1:4" ht="42.75" x14ac:dyDescent="0.2">
      <c r="A6" s="800"/>
      <c r="B6" s="800" t="s">
        <v>766</v>
      </c>
      <c r="C6" s="801" t="s">
        <v>767</v>
      </c>
      <c r="D6" s="801" t="s">
        <v>768</v>
      </c>
    </row>
    <row r="7" spans="1:4" ht="14.25" x14ac:dyDescent="0.2">
      <c r="A7" s="802" t="s">
        <v>97</v>
      </c>
      <c r="B7" s="803" t="s">
        <v>769</v>
      </c>
      <c r="C7" s="804">
        <v>12928125</v>
      </c>
      <c r="D7" s="804">
        <v>15674869</v>
      </c>
    </row>
    <row r="8" spans="1:4" ht="14.25" x14ac:dyDescent="0.2">
      <c r="A8" s="802" t="s">
        <v>770</v>
      </c>
      <c r="B8" s="803" t="s">
        <v>771</v>
      </c>
      <c r="C8" s="804">
        <f>+C9+C10</f>
        <v>0</v>
      </c>
      <c r="D8" s="804">
        <f>+D9+D10</f>
        <v>30096700</v>
      </c>
    </row>
    <row r="9" spans="1:4" ht="14.25" x14ac:dyDescent="0.2">
      <c r="A9" s="805" t="s">
        <v>772</v>
      </c>
      <c r="B9" s="806" t="s">
        <v>773</v>
      </c>
      <c r="C9" s="812">
        <v>0</v>
      </c>
      <c r="D9" s="812">
        <v>14414810</v>
      </c>
    </row>
    <row r="10" spans="1:4" ht="14.25" x14ac:dyDescent="0.2">
      <c r="A10" s="805" t="s">
        <v>774</v>
      </c>
      <c r="B10" s="807" t="s">
        <v>775</v>
      </c>
      <c r="C10" s="813">
        <v>0</v>
      </c>
      <c r="D10" s="813">
        <v>15681890</v>
      </c>
    </row>
    <row r="11" spans="1:4" x14ac:dyDescent="0.2">
      <c r="A11" s="808"/>
      <c r="B11" s="809" t="s">
        <v>776</v>
      </c>
      <c r="C11" s="810"/>
      <c r="D11" s="810"/>
    </row>
    <row r="12" spans="1:4" ht="14.25" x14ac:dyDescent="0.2">
      <c r="A12" s="808"/>
      <c r="B12" s="811" t="s">
        <v>777</v>
      </c>
      <c r="C12" s="804">
        <f>+C7+C8</f>
        <v>12928125</v>
      </c>
      <c r="D12" s="804">
        <f>+D7+D8</f>
        <v>45771569</v>
      </c>
    </row>
  </sheetData>
  <mergeCells count="1">
    <mergeCell ref="A3:D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3"/>
  <sheetViews>
    <sheetView workbookViewId="0"/>
  </sheetViews>
  <sheetFormatPr defaultRowHeight="12.75" x14ac:dyDescent="0.2"/>
  <cols>
    <col min="1" max="1" width="35.85546875" customWidth="1"/>
  </cols>
  <sheetData>
    <row r="1" spans="1:5" x14ac:dyDescent="0.2">
      <c r="A1" t="s">
        <v>800</v>
      </c>
    </row>
    <row r="3" spans="1:5" x14ac:dyDescent="0.2">
      <c r="A3" s="4" t="s">
        <v>25</v>
      </c>
    </row>
    <row r="6" spans="1:5" ht="13.5" thickBot="1" x14ac:dyDescent="0.25"/>
    <row r="7" spans="1:5" ht="13.5" thickBot="1" x14ac:dyDescent="0.25">
      <c r="A7" s="33"/>
      <c r="B7" s="9">
        <v>2020</v>
      </c>
      <c r="C7" s="9">
        <v>2021</v>
      </c>
      <c r="D7" s="9">
        <v>2022</v>
      </c>
      <c r="E7" s="9">
        <v>2023</v>
      </c>
    </row>
    <row r="8" spans="1:5" x14ac:dyDescent="0.2">
      <c r="A8" s="45" t="s">
        <v>7</v>
      </c>
      <c r="B8" s="28">
        <v>0</v>
      </c>
      <c r="C8" s="16">
        <v>0</v>
      </c>
      <c r="D8" s="16">
        <v>0</v>
      </c>
      <c r="E8" s="11">
        <v>0</v>
      </c>
    </row>
    <row r="9" spans="1:5" ht="25.5" x14ac:dyDescent="0.2">
      <c r="A9" s="49" t="s">
        <v>11</v>
      </c>
      <c r="B9" s="26">
        <v>0</v>
      </c>
      <c r="C9" s="24">
        <v>0</v>
      </c>
      <c r="D9" s="24">
        <v>0</v>
      </c>
      <c r="E9" s="7">
        <v>0</v>
      </c>
    </row>
    <row r="10" spans="1:5" ht="25.5" x14ac:dyDescent="0.2">
      <c r="A10" s="49" t="s">
        <v>12</v>
      </c>
      <c r="B10" s="26">
        <v>0</v>
      </c>
      <c r="C10" s="24">
        <v>0</v>
      </c>
      <c r="D10" s="24">
        <v>0</v>
      </c>
      <c r="E10" s="7">
        <v>0</v>
      </c>
    </row>
    <row r="11" spans="1:5" x14ac:dyDescent="0.2">
      <c r="A11" s="45" t="s">
        <v>8</v>
      </c>
      <c r="B11" s="26">
        <v>0</v>
      </c>
      <c r="C11" s="24">
        <v>0</v>
      </c>
      <c r="D11" s="24">
        <v>0</v>
      </c>
      <c r="E11" s="7">
        <v>0</v>
      </c>
    </row>
    <row r="12" spans="1:5" x14ac:dyDescent="0.2">
      <c r="A12" s="45" t="s">
        <v>9</v>
      </c>
      <c r="B12" s="26">
        <v>0</v>
      </c>
      <c r="C12" s="24">
        <v>0</v>
      </c>
      <c r="D12" s="24">
        <v>0</v>
      </c>
      <c r="E12" s="7">
        <v>0</v>
      </c>
    </row>
    <row r="13" spans="1:5" ht="13.5" thickBot="1" x14ac:dyDescent="0.25">
      <c r="A13" s="50" t="s">
        <v>10</v>
      </c>
      <c r="B13" s="38">
        <v>0</v>
      </c>
      <c r="C13" s="32">
        <v>0</v>
      </c>
      <c r="D13" s="32">
        <v>0</v>
      </c>
      <c r="E13" s="8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S85"/>
  <sheetViews>
    <sheetView workbookViewId="0">
      <selection activeCell="G1" sqref="G1:L1"/>
    </sheetView>
  </sheetViews>
  <sheetFormatPr defaultRowHeight="15.75" x14ac:dyDescent="0.25"/>
  <cols>
    <col min="1" max="1" width="4.140625" style="63" customWidth="1"/>
    <col min="2" max="2" width="26.7109375" style="62" customWidth="1"/>
    <col min="3" max="3" width="9.140625" style="62" customWidth="1"/>
    <col min="4" max="4" width="8.7109375" style="62" customWidth="1"/>
    <col min="5" max="5" width="8.85546875" style="62" customWidth="1"/>
    <col min="6" max="6" width="8.42578125" style="62" customWidth="1"/>
    <col min="7" max="7" width="9.140625" style="62" customWidth="1"/>
    <col min="8" max="9" width="8.5703125" style="62" customWidth="1"/>
    <col min="10" max="10" width="10" style="62" customWidth="1"/>
    <col min="11" max="11" width="9" style="62" customWidth="1"/>
    <col min="12" max="12" width="9.28515625" style="62" customWidth="1"/>
    <col min="13" max="13" width="9" style="62" customWidth="1"/>
    <col min="14" max="14" width="8.7109375" style="62" customWidth="1"/>
    <col min="15" max="15" width="12.5703125" style="63" customWidth="1"/>
    <col min="16" max="16" width="12.28515625" style="62" customWidth="1"/>
    <col min="17" max="17" width="23.7109375" style="62" customWidth="1"/>
    <col min="18" max="18" width="16.28515625" style="62" customWidth="1"/>
    <col min="19" max="19" width="10.140625" style="62" bestFit="1" customWidth="1"/>
    <col min="20" max="253" width="9.140625" style="62"/>
    <col min="254" max="254" width="4.140625" style="62" customWidth="1"/>
    <col min="255" max="255" width="26.7109375" style="62" customWidth="1"/>
    <col min="256" max="257" width="7.7109375" style="62" customWidth="1"/>
    <col min="258" max="258" width="8.140625" style="62" customWidth="1"/>
    <col min="259" max="259" width="7.5703125" style="62" customWidth="1"/>
    <col min="260" max="260" width="7.42578125" style="62" customWidth="1"/>
    <col min="261" max="261" width="7.5703125" style="62" customWidth="1"/>
    <col min="262" max="262" width="7" style="62" customWidth="1"/>
    <col min="263" max="267" width="8.140625" style="62" customWidth="1"/>
    <col min="268" max="268" width="10.85546875" style="62" customWidth="1"/>
    <col min="269" max="509" width="9.140625" style="62"/>
    <col min="510" max="510" width="4.140625" style="62" customWidth="1"/>
    <col min="511" max="511" width="26.7109375" style="62" customWidth="1"/>
    <col min="512" max="513" width="7.7109375" style="62" customWidth="1"/>
    <col min="514" max="514" width="8.140625" style="62" customWidth="1"/>
    <col min="515" max="515" width="7.5703125" style="62" customWidth="1"/>
    <col min="516" max="516" width="7.42578125" style="62" customWidth="1"/>
    <col min="517" max="517" width="7.5703125" style="62" customWidth="1"/>
    <col min="518" max="518" width="7" style="62" customWidth="1"/>
    <col min="519" max="523" width="8.140625" style="62" customWidth="1"/>
    <col min="524" max="524" width="10.85546875" style="62" customWidth="1"/>
    <col min="525" max="765" width="9.140625" style="62"/>
    <col min="766" max="766" width="4.140625" style="62" customWidth="1"/>
    <col min="767" max="767" width="26.7109375" style="62" customWidth="1"/>
    <col min="768" max="769" width="7.7109375" style="62" customWidth="1"/>
    <col min="770" max="770" width="8.140625" style="62" customWidth="1"/>
    <col min="771" max="771" width="7.5703125" style="62" customWidth="1"/>
    <col min="772" max="772" width="7.42578125" style="62" customWidth="1"/>
    <col min="773" max="773" width="7.5703125" style="62" customWidth="1"/>
    <col min="774" max="774" width="7" style="62" customWidth="1"/>
    <col min="775" max="779" width="8.140625" style="62" customWidth="1"/>
    <col min="780" max="780" width="10.85546875" style="62" customWidth="1"/>
    <col min="781" max="1021" width="9.140625" style="62"/>
    <col min="1022" max="1022" width="4.140625" style="62" customWidth="1"/>
    <col min="1023" max="1023" width="26.7109375" style="62" customWidth="1"/>
    <col min="1024" max="1025" width="7.7109375" style="62" customWidth="1"/>
    <col min="1026" max="1026" width="8.140625" style="62" customWidth="1"/>
    <col min="1027" max="1027" width="7.5703125" style="62" customWidth="1"/>
    <col min="1028" max="1028" width="7.42578125" style="62" customWidth="1"/>
    <col min="1029" max="1029" width="7.5703125" style="62" customWidth="1"/>
    <col min="1030" max="1030" width="7" style="62" customWidth="1"/>
    <col min="1031" max="1035" width="8.140625" style="62" customWidth="1"/>
    <col min="1036" max="1036" width="10.85546875" style="62" customWidth="1"/>
    <col min="1037" max="1277" width="9.140625" style="62"/>
    <col min="1278" max="1278" width="4.140625" style="62" customWidth="1"/>
    <col min="1279" max="1279" width="26.7109375" style="62" customWidth="1"/>
    <col min="1280" max="1281" width="7.7109375" style="62" customWidth="1"/>
    <col min="1282" max="1282" width="8.140625" style="62" customWidth="1"/>
    <col min="1283" max="1283" width="7.5703125" style="62" customWidth="1"/>
    <col min="1284" max="1284" width="7.42578125" style="62" customWidth="1"/>
    <col min="1285" max="1285" width="7.5703125" style="62" customWidth="1"/>
    <col min="1286" max="1286" width="7" style="62" customWidth="1"/>
    <col min="1287" max="1291" width="8.140625" style="62" customWidth="1"/>
    <col min="1292" max="1292" width="10.85546875" style="62" customWidth="1"/>
    <col min="1293" max="1533" width="9.140625" style="62"/>
    <col min="1534" max="1534" width="4.140625" style="62" customWidth="1"/>
    <col min="1535" max="1535" width="26.7109375" style="62" customWidth="1"/>
    <col min="1536" max="1537" width="7.7109375" style="62" customWidth="1"/>
    <col min="1538" max="1538" width="8.140625" style="62" customWidth="1"/>
    <col min="1539" max="1539" width="7.5703125" style="62" customWidth="1"/>
    <col min="1540" max="1540" width="7.42578125" style="62" customWidth="1"/>
    <col min="1541" max="1541" width="7.5703125" style="62" customWidth="1"/>
    <col min="1542" max="1542" width="7" style="62" customWidth="1"/>
    <col min="1543" max="1547" width="8.140625" style="62" customWidth="1"/>
    <col min="1548" max="1548" width="10.85546875" style="62" customWidth="1"/>
    <col min="1549" max="1789" width="9.140625" style="62"/>
    <col min="1790" max="1790" width="4.140625" style="62" customWidth="1"/>
    <col min="1791" max="1791" width="26.7109375" style="62" customWidth="1"/>
    <col min="1792" max="1793" width="7.7109375" style="62" customWidth="1"/>
    <col min="1794" max="1794" width="8.140625" style="62" customWidth="1"/>
    <col min="1795" max="1795" width="7.5703125" style="62" customWidth="1"/>
    <col min="1796" max="1796" width="7.42578125" style="62" customWidth="1"/>
    <col min="1797" max="1797" width="7.5703125" style="62" customWidth="1"/>
    <col min="1798" max="1798" width="7" style="62" customWidth="1"/>
    <col min="1799" max="1803" width="8.140625" style="62" customWidth="1"/>
    <col min="1804" max="1804" width="10.85546875" style="62" customWidth="1"/>
    <col min="1805" max="2045" width="9.140625" style="62"/>
    <col min="2046" max="2046" width="4.140625" style="62" customWidth="1"/>
    <col min="2047" max="2047" width="26.7109375" style="62" customWidth="1"/>
    <col min="2048" max="2049" width="7.7109375" style="62" customWidth="1"/>
    <col min="2050" max="2050" width="8.140625" style="62" customWidth="1"/>
    <col min="2051" max="2051" width="7.5703125" style="62" customWidth="1"/>
    <col min="2052" max="2052" width="7.42578125" style="62" customWidth="1"/>
    <col min="2053" max="2053" width="7.5703125" style="62" customWidth="1"/>
    <col min="2054" max="2054" width="7" style="62" customWidth="1"/>
    <col min="2055" max="2059" width="8.140625" style="62" customWidth="1"/>
    <col min="2060" max="2060" width="10.85546875" style="62" customWidth="1"/>
    <col min="2061" max="2301" width="9.140625" style="62"/>
    <col min="2302" max="2302" width="4.140625" style="62" customWidth="1"/>
    <col min="2303" max="2303" width="26.7109375" style="62" customWidth="1"/>
    <col min="2304" max="2305" width="7.7109375" style="62" customWidth="1"/>
    <col min="2306" max="2306" width="8.140625" style="62" customWidth="1"/>
    <col min="2307" max="2307" width="7.5703125" style="62" customWidth="1"/>
    <col min="2308" max="2308" width="7.42578125" style="62" customWidth="1"/>
    <col min="2309" max="2309" width="7.5703125" style="62" customWidth="1"/>
    <col min="2310" max="2310" width="7" style="62" customWidth="1"/>
    <col min="2311" max="2315" width="8.140625" style="62" customWidth="1"/>
    <col min="2316" max="2316" width="10.85546875" style="62" customWidth="1"/>
    <col min="2317" max="2557" width="9.140625" style="62"/>
    <col min="2558" max="2558" width="4.140625" style="62" customWidth="1"/>
    <col min="2559" max="2559" width="26.7109375" style="62" customWidth="1"/>
    <col min="2560" max="2561" width="7.7109375" style="62" customWidth="1"/>
    <col min="2562" max="2562" width="8.140625" style="62" customWidth="1"/>
    <col min="2563" max="2563" width="7.5703125" style="62" customWidth="1"/>
    <col min="2564" max="2564" width="7.42578125" style="62" customWidth="1"/>
    <col min="2565" max="2565" width="7.5703125" style="62" customWidth="1"/>
    <col min="2566" max="2566" width="7" style="62" customWidth="1"/>
    <col min="2567" max="2571" width="8.140625" style="62" customWidth="1"/>
    <col min="2572" max="2572" width="10.85546875" style="62" customWidth="1"/>
    <col min="2573" max="2813" width="9.140625" style="62"/>
    <col min="2814" max="2814" width="4.140625" style="62" customWidth="1"/>
    <col min="2815" max="2815" width="26.7109375" style="62" customWidth="1"/>
    <col min="2816" max="2817" width="7.7109375" style="62" customWidth="1"/>
    <col min="2818" max="2818" width="8.140625" style="62" customWidth="1"/>
    <col min="2819" max="2819" width="7.5703125" style="62" customWidth="1"/>
    <col min="2820" max="2820" width="7.42578125" style="62" customWidth="1"/>
    <col min="2821" max="2821" width="7.5703125" style="62" customWidth="1"/>
    <col min="2822" max="2822" width="7" style="62" customWidth="1"/>
    <col min="2823" max="2827" width="8.140625" style="62" customWidth="1"/>
    <col min="2828" max="2828" width="10.85546875" style="62" customWidth="1"/>
    <col min="2829" max="3069" width="9.140625" style="62"/>
    <col min="3070" max="3070" width="4.140625" style="62" customWidth="1"/>
    <col min="3071" max="3071" width="26.7109375" style="62" customWidth="1"/>
    <col min="3072" max="3073" width="7.7109375" style="62" customWidth="1"/>
    <col min="3074" max="3074" width="8.140625" style="62" customWidth="1"/>
    <col min="3075" max="3075" width="7.5703125" style="62" customWidth="1"/>
    <col min="3076" max="3076" width="7.42578125" style="62" customWidth="1"/>
    <col min="3077" max="3077" width="7.5703125" style="62" customWidth="1"/>
    <col min="3078" max="3078" width="7" style="62" customWidth="1"/>
    <col min="3079" max="3083" width="8.140625" style="62" customWidth="1"/>
    <col min="3084" max="3084" width="10.85546875" style="62" customWidth="1"/>
    <col min="3085" max="3325" width="9.140625" style="62"/>
    <col min="3326" max="3326" width="4.140625" style="62" customWidth="1"/>
    <col min="3327" max="3327" width="26.7109375" style="62" customWidth="1"/>
    <col min="3328" max="3329" width="7.7109375" style="62" customWidth="1"/>
    <col min="3330" max="3330" width="8.140625" style="62" customWidth="1"/>
    <col min="3331" max="3331" width="7.5703125" style="62" customWidth="1"/>
    <col min="3332" max="3332" width="7.42578125" style="62" customWidth="1"/>
    <col min="3333" max="3333" width="7.5703125" style="62" customWidth="1"/>
    <col min="3334" max="3334" width="7" style="62" customWidth="1"/>
    <col min="3335" max="3339" width="8.140625" style="62" customWidth="1"/>
    <col min="3340" max="3340" width="10.85546875" style="62" customWidth="1"/>
    <col min="3341" max="3581" width="9.140625" style="62"/>
    <col min="3582" max="3582" width="4.140625" style="62" customWidth="1"/>
    <col min="3583" max="3583" width="26.7109375" style="62" customWidth="1"/>
    <col min="3584" max="3585" width="7.7109375" style="62" customWidth="1"/>
    <col min="3586" max="3586" width="8.140625" style="62" customWidth="1"/>
    <col min="3587" max="3587" width="7.5703125" style="62" customWidth="1"/>
    <col min="3588" max="3588" width="7.42578125" style="62" customWidth="1"/>
    <col min="3589" max="3589" width="7.5703125" style="62" customWidth="1"/>
    <col min="3590" max="3590" width="7" style="62" customWidth="1"/>
    <col min="3591" max="3595" width="8.140625" style="62" customWidth="1"/>
    <col min="3596" max="3596" width="10.85546875" style="62" customWidth="1"/>
    <col min="3597" max="3837" width="9.140625" style="62"/>
    <col min="3838" max="3838" width="4.140625" style="62" customWidth="1"/>
    <col min="3839" max="3839" width="26.7109375" style="62" customWidth="1"/>
    <col min="3840" max="3841" width="7.7109375" style="62" customWidth="1"/>
    <col min="3842" max="3842" width="8.140625" style="62" customWidth="1"/>
    <col min="3843" max="3843" width="7.5703125" style="62" customWidth="1"/>
    <col min="3844" max="3844" width="7.42578125" style="62" customWidth="1"/>
    <col min="3845" max="3845" width="7.5703125" style="62" customWidth="1"/>
    <col min="3846" max="3846" width="7" style="62" customWidth="1"/>
    <col min="3847" max="3851" width="8.140625" style="62" customWidth="1"/>
    <col min="3852" max="3852" width="10.85546875" style="62" customWidth="1"/>
    <col min="3853" max="4093" width="9.140625" style="62"/>
    <col min="4094" max="4094" width="4.140625" style="62" customWidth="1"/>
    <col min="4095" max="4095" width="26.7109375" style="62" customWidth="1"/>
    <col min="4096" max="4097" width="7.7109375" style="62" customWidth="1"/>
    <col min="4098" max="4098" width="8.140625" style="62" customWidth="1"/>
    <col min="4099" max="4099" width="7.5703125" style="62" customWidth="1"/>
    <col min="4100" max="4100" width="7.42578125" style="62" customWidth="1"/>
    <col min="4101" max="4101" width="7.5703125" style="62" customWidth="1"/>
    <col min="4102" max="4102" width="7" style="62" customWidth="1"/>
    <col min="4103" max="4107" width="8.140625" style="62" customWidth="1"/>
    <col min="4108" max="4108" width="10.85546875" style="62" customWidth="1"/>
    <col min="4109" max="4349" width="9.140625" style="62"/>
    <col min="4350" max="4350" width="4.140625" style="62" customWidth="1"/>
    <col min="4351" max="4351" width="26.7109375" style="62" customWidth="1"/>
    <col min="4352" max="4353" width="7.7109375" style="62" customWidth="1"/>
    <col min="4354" max="4354" width="8.140625" style="62" customWidth="1"/>
    <col min="4355" max="4355" width="7.5703125" style="62" customWidth="1"/>
    <col min="4356" max="4356" width="7.42578125" style="62" customWidth="1"/>
    <col min="4357" max="4357" width="7.5703125" style="62" customWidth="1"/>
    <col min="4358" max="4358" width="7" style="62" customWidth="1"/>
    <col min="4359" max="4363" width="8.140625" style="62" customWidth="1"/>
    <col min="4364" max="4364" width="10.85546875" style="62" customWidth="1"/>
    <col min="4365" max="4605" width="9.140625" style="62"/>
    <col min="4606" max="4606" width="4.140625" style="62" customWidth="1"/>
    <col min="4607" max="4607" width="26.7109375" style="62" customWidth="1"/>
    <col min="4608" max="4609" width="7.7109375" style="62" customWidth="1"/>
    <col min="4610" max="4610" width="8.140625" style="62" customWidth="1"/>
    <col min="4611" max="4611" width="7.5703125" style="62" customWidth="1"/>
    <col min="4612" max="4612" width="7.42578125" style="62" customWidth="1"/>
    <col min="4613" max="4613" width="7.5703125" style="62" customWidth="1"/>
    <col min="4614" max="4614" width="7" style="62" customWidth="1"/>
    <col min="4615" max="4619" width="8.140625" style="62" customWidth="1"/>
    <col min="4620" max="4620" width="10.85546875" style="62" customWidth="1"/>
    <col min="4621" max="4861" width="9.140625" style="62"/>
    <col min="4862" max="4862" width="4.140625" style="62" customWidth="1"/>
    <col min="4863" max="4863" width="26.7109375" style="62" customWidth="1"/>
    <col min="4864" max="4865" width="7.7109375" style="62" customWidth="1"/>
    <col min="4866" max="4866" width="8.140625" style="62" customWidth="1"/>
    <col min="4867" max="4867" width="7.5703125" style="62" customWidth="1"/>
    <col min="4868" max="4868" width="7.42578125" style="62" customWidth="1"/>
    <col min="4869" max="4869" width="7.5703125" style="62" customWidth="1"/>
    <col min="4870" max="4870" width="7" style="62" customWidth="1"/>
    <col min="4871" max="4875" width="8.140625" style="62" customWidth="1"/>
    <col min="4876" max="4876" width="10.85546875" style="62" customWidth="1"/>
    <col min="4877" max="5117" width="9.140625" style="62"/>
    <col min="5118" max="5118" width="4.140625" style="62" customWidth="1"/>
    <col min="5119" max="5119" width="26.7109375" style="62" customWidth="1"/>
    <col min="5120" max="5121" width="7.7109375" style="62" customWidth="1"/>
    <col min="5122" max="5122" width="8.140625" style="62" customWidth="1"/>
    <col min="5123" max="5123" width="7.5703125" style="62" customWidth="1"/>
    <col min="5124" max="5124" width="7.42578125" style="62" customWidth="1"/>
    <col min="5125" max="5125" width="7.5703125" style="62" customWidth="1"/>
    <col min="5126" max="5126" width="7" style="62" customWidth="1"/>
    <col min="5127" max="5131" width="8.140625" style="62" customWidth="1"/>
    <col min="5132" max="5132" width="10.85546875" style="62" customWidth="1"/>
    <col min="5133" max="5373" width="9.140625" style="62"/>
    <col min="5374" max="5374" width="4.140625" style="62" customWidth="1"/>
    <col min="5375" max="5375" width="26.7109375" style="62" customWidth="1"/>
    <col min="5376" max="5377" width="7.7109375" style="62" customWidth="1"/>
    <col min="5378" max="5378" width="8.140625" style="62" customWidth="1"/>
    <col min="5379" max="5379" width="7.5703125" style="62" customWidth="1"/>
    <col min="5380" max="5380" width="7.42578125" style="62" customWidth="1"/>
    <col min="5381" max="5381" width="7.5703125" style="62" customWidth="1"/>
    <col min="5382" max="5382" width="7" style="62" customWidth="1"/>
    <col min="5383" max="5387" width="8.140625" style="62" customWidth="1"/>
    <col min="5388" max="5388" width="10.85546875" style="62" customWidth="1"/>
    <col min="5389" max="5629" width="9.140625" style="62"/>
    <col min="5630" max="5630" width="4.140625" style="62" customWidth="1"/>
    <col min="5631" max="5631" width="26.7109375" style="62" customWidth="1"/>
    <col min="5632" max="5633" width="7.7109375" style="62" customWidth="1"/>
    <col min="5634" max="5634" width="8.140625" style="62" customWidth="1"/>
    <col min="5635" max="5635" width="7.5703125" style="62" customWidth="1"/>
    <col min="5636" max="5636" width="7.42578125" style="62" customWidth="1"/>
    <col min="5637" max="5637" width="7.5703125" style="62" customWidth="1"/>
    <col min="5638" max="5638" width="7" style="62" customWidth="1"/>
    <col min="5639" max="5643" width="8.140625" style="62" customWidth="1"/>
    <col min="5644" max="5644" width="10.85546875" style="62" customWidth="1"/>
    <col min="5645" max="5885" width="9.140625" style="62"/>
    <col min="5886" max="5886" width="4.140625" style="62" customWidth="1"/>
    <col min="5887" max="5887" width="26.7109375" style="62" customWidth="1"/>
    <col min="5888" max="5889" width="7.7109375" style="62" customWidth="1"/>
    <col min="5890" max="5890" width="8.140625" style="62" customWidth="1"/>
    <col min="5891" max="5891" width="7.5703125" style="62" customWidth="1"/>
    <col min="5892" max="5892" width="7.42578125" style="62" customWidth="1"/>
    <col min="5893" max="5893" width="7.5703125" style="62" customWidth="1"/>
    <col min="5894" max="5894" width="7" style="62" customWidth="1"/>
    <col min="5895" max="5899" width="8.140625" style="62" customWidth="1"/>
    <col min="5900" max="5900" width="10.85546875" style="62" customWidth="1"/>
    <col min="5901" max="6141" width="9.140625" style="62"/>
    <col min="6142" max="6142" width="4.140625" style="62" customWidth="1"/>
    <col min="6143" max="6143" width="26.7109375" style="62" customWidth="1"/>
    <col min="6144" max="6145" width="7.7109375" style="62" customWidth="1"/>
    <col min="6146" max="6146" width="8.140625" style="62" customWidth="1"/>
    <col min="6147" max="6147" width="7.5703125" style="62" customWidth="1"/>
    <col min="6148" max="6148" width="7.42578125" style="62" customWidth="1"/>
    <col min="6149" max="6149" width="7.5703125" style="62" customWidth="1"/>
    <col min="6150" max="6150" width="7" style="62" customWidth="1"/>
    <col min="6151" max="6155" width="8.140625" style="62" customWidth="1"/>
    <col min="6156" max="6156" width="10.85546875" style="62" customWidth="1"/>
    <col min="6157" max="6397" width="9.140625" style="62"/>
    <col min="6398" max="6398" width="4.140625" style="62" customWidth="1"/>
    <col min="6399" max="6399" width="26.7109375" style="62" customWidth="1"/>
    <col min="6400" max="6401" width="7.7109375" style="62" customWidth="1"/>
    <col min="6402" max="6402" width="8.140625" style="62" customWidth="1"/>
    <col min="6403" max="6403" width="7.5703125" style="62" customWidth="1"/>
    <col min="6404" max="6404" width="7.42578125" style="62" customWidth="1"/>
    <col min="6405" max="6405" width="7.5703125" style="62" customWidth="1"/>
    <col min="6406" max="6406" width="7" style="62" customWidth="1"/>
    <col min="6407" max="6411" width="8.140625" style="62" customWidth="1"/>
    <col min="6412" max="6412" width="10.85546875" style="62" customWidth="1"/>
    <col min="6413" max="6653" width="9.140625" style="62"/>
    <col min="6654" max="6654" width="4.140625" style="62" customWidth="1"/>
    <col min="6655" max="6655" width="26.7109375" style="62" customWidth="1"/>
    <col min="6656" max="6657" width="7.7109375" style="62" customWidth="1"/>
    <col min="6658" max="6658" width="8.140625" style="62" customWidth="1"/>
    <col min="6659" max="6659" width="7.5703125" style="62" customWidth="1"/>
    <col min="6660" max="6660" width="7.42578125" style="62" customWidth="1"/>
    <col min="6661" max="6661" width="7.5703125" style="62" customWidth="1"/>
    <col min="6662" max="6662" width="7" style="62" customWidth="1"/>
    <col min="6663" max="6667" width="8.140625" style="62" customWidth="1"/>
    <col min="6668" max="6668" width="10.85546875" style="62" customWidth="1"/>
    <col min="6669" max="6909" width="9.140625" style="62"/>
    <col min="6910" max="6910" width="4.140625" style="62" customWidth="1"/>
    <col min="6911" max="6911" width="26.7109375" style="62" customWidth="1"/>
    <col min="6912" max="6913" width="7.7109375" style="62" customWidth="1"/>
    <col min="6914" max="6914" width="8.140625" style="62" customWidth="1"/>
    <col min="6915" max="6915" width="7.5703125" style="62" customWidth="1"/>
    <col min="6916" max="6916" width="7.42578125" style="62" customWidth="1"/>
    <col min="6917" max="6917" width="7.5703125" style="62" customWidth="1"/>
    <col min="6918" max="6918" width="7" style="62" customWidth="1"/>
    <col min="6919" max="6923" width="8.140625" style="62" customWidth="1"/>
    <col min="6924" max="6924" width="10.85546875" style="62" customWidth="1"/>
    <col min="6925" max="7165" width="9.140625" style="62"/>
    <col min="7166" max="7166" width="4.140625" style="62" customWidth="1"/>
    <col min="7167" max="7167" width="26.7109375" style="62" customWidth="1"/>
    <col min="7168" max="7169" width="7.7109375" style="62" customWidth="1"/>
    <col min="7170" max="7170" width="8.140625" style="62" customWidth="1"/>
    <col min="7171" max="7171" width="7.5703125" style="62" customWidth="1"/>
    <col min="7172" max="7172" width="7.42578125" style="62" customWidth="1"/>
    <col min="7173" max="7173" width="7.5703125" style="62" customWidth="1"/>
    <col min="7174" max="7174" width="7" style="62" customWidth="1"/>
    <col min="7175" max="7179" width="8.140625" style="62" customWidth="1"/>
    <col min="7180" max="7180" width="10.85546875" style="62" customWidth="1"/>
    <col min="7181" max="7421" width="9.140625" style="62"/>
    <col min="7422" max="7422" width="4.140625" style="62" customWidth="1"/>
    <col min="7423" max="7423" width="26.7109375" style="62" customWidth="1"/>
    <col min="7424" max="7425" width="7.7109375" style="62" customWidth="1"/>
    <col min="7426" max="7426" width="8.140625" style="62" customWidth="1"/>
    <col min="7427" max="7427" width="7.5703125" style="62" customWidth="1"/>
    <col min="7428" max="7428" width="7.42578125" style="62" customWidth="1"/>
    <col min="7429" max="7429" width="7.5703125" style="62" customWidth="1"/>
    <col min="7430" max="7430" width="7" style="62" customWidth="1"/>
    <col min="7431" max="7435" width="8.140625" style="62" customWidth="1"/>
    <col min="7436" max="7436" width="10.85546875" style="62" customWidth="1"/>
    <col min="7437" max="7677" width="9.140625" style="62"/>
    <col min="7678" max="7678" width="4.140625" style="62" customWidth="1"/>
    <col min="7679" max="7679" width="26.7109375" style="62" customWidth="1"/>
    <col min="7680" max="7681" width="7.7109375" style="62" customWidth="1"/>
    <col min="7682" max="7682" width="8.140625" style="62" customWidth="1"/>
    <col min="7683" max="7683" width="7.5703125" style="62" customWidth="1"/>
    <col min="7684" max="7684" width="7.42578125" style="62" customWidth="1"/>
    <col min="7685" max="7685" width="7.5703125" style="62" customWidth="1"/>
    <col min="7686" max="7686" width="7" style="62" customWidth="1"/>
    <col min="7687" max="7691" width="8.140625" style="62" customWidth="1"/>
    <col min="7692" max="7692" width="10.85546875" style="62" customWidth="1"/>
    <col min="7693" max="7933" width="9.140625" style="62"/>
    <col min="7934" max="7934" width="4.140625" style="62" customWidth="1"/>
    <col min="7935" max="7935" width="26.7109375" style="62" customWidth="1"/>
    <col min="7936" max="7937" width="7.7109375" style="62" customWidth="1"/>
    <col min="7938" max="7938" width="8.140625" style="62" customWidth="1"/>
    <col min="7939" max="7939" width="7.5703125" style="62" customWidth="1"/>
    <col min="7940" max="7940" width="7.42578125" style="62" customWidth="1"/>
    <col min="7941" max="7941" width="7.5703125" style="62" customWidth="1"/>
    <col min="7942" max="7942" width="7" style="62" customWidth="1"/>
    <col min="7943" max="7947" width="8.140625" style="62" customWidth="1"/>
    <col min="7948" max="7948" width="10.85546875" style="62" customWidth="1"/>
    <col min="7949" max="8189" width="9.140625" style="62"/>
    <col min="8190" max="8190" width="4.140625" style="62" customWidth="1"/>
    <col min="8191" max="8191" width="26.7109375" style="62" customWidth="1"/>
    <col min="8192" max="8193" width="7.7109375" style="62" customWidth="1"/>
    <col min="8194" max="8194" width="8.140625" style="62" customWidth="1"/>
    <col min="8195" max="8195" width="7.5703125" style="62" customWidth="1"/>
    <col min="8196" max="8196" width="7.42578125" style="62" customWidth="1"/>
    <col min="8197" max="8197" width="7.5703125" style="62" customWidth="1"/>
    <col min="8198" max="8198" width="7" style="62" customWidth="1"/>
    <col min="8199" max="8203" width="8.140625" style="62" customWidth="1"/>
    <col min="8204" max="8204" width="10.85546875" style="62" customWidth="1"/>
    <col min="8205" max="8445" width="9.140625" style="62"/>
    <col min="8446" max="8446" width="4.140625" style="62" customWidth="1"/>
    <col min="8447" max="8447" width="26.7109375" style="62" customWidth="1"/>
    <col min="8448" max="8449" width="7.7109375" style="62" customWidth="1"/>
    <col min="8450" max="8450" width="8.140625" style="62" customWidth="1"/>
    <col min="8451" max="8451" width="7.5703125" style="62" customWidth="1"/>
    <col min="8452" max="8452" width="7.42578125" style="62" customWidth="1"/>
    <col min="8453" max="8453" width="7.5703125" style="62" customWidth="1"/>
    <col min="8454" max="8454" width="7" style="62" customWidth="1"/>
    <col min="8455" max="8459" width="8.140625" style="62" customWidth="1"/>
    <col min="8460" max="8460" width="10.85546875" style="62" customWidth="1"/>
    <col min="8461" max="8701" width="9.140625" style="62"/>
    <col min="8702" max="8702" width="4.140625" style="62" customWidth="1"/>
    <col min="8703" max="8703" width="26.7109375" style="62" customWidth="1"/>
    <col min="8704" max="8705" width="7.7109375" style="62" customWidth="1"/>
    <col min="8706" max="8706" width="8.140625" style="62" customWidth="1"/>
    <col min="8707" max="8707" width="7.5703125" style="62" customWidth="1"/>
    <col min="8708" max="8708" width="7.42578125" style="62" customWidth="1"/>
    <col min="8709" max="8709" width="7.5703125" style="62" customWidth="1"/>
    <col min="8710" max="8710" width="7" style="62" customWidth="1"/>
    <col min="8711" max="8715" width="8.140625" style="62" customWidth="1"/>
    <col min="8716" max="8716" width="10.85546875" style="62" customWidth="1"/>
    <col min="8717" max="8957" width="9.140625" style="62"/>
    <col min="8958" max="8958" width="4.140625" style="62" customWidth="1"/>
    <col min="8959" max="8959" width="26.7109375" style="62" customWidth="1"/>
    <col min="8960" max="8961" width="7.7109375" style="62" customWidth="1"/>
    <col min="8962" max="8962" width="8.140625" style="62" customWidth="1"/>
    <col min="8963" max="8963" width="7.5703125" style="62" customWidth="1"/>
    <col min="8964" max="8964" width="7.42578125" style="62" customWidth="1"/>
    <col min="8965" max="8965" width="7.5703125" style="62" customWidth="1"/>
    <col min="8966" max="8966" width="7" style="62" customWidth="1"/>
    <col min="8967" max="8971" width="8.140625" style="62" customWidth="1"/>
    <col min="8972" max="8972" width="10.85546875" style="62" customWidth="1"/>
    <col min="8973" max="9213" width="9.140625" style="62"/>
    <col min="9214" max="9214" width="4.140625" style="62" customWidth="1"/>
    <col min="9215" max="9215" width="26.7109375" style="62" customWidth="1"/>
    <col min="9216" max="9217" width="7.7109375" style="62" customWidth="1"/>
    <col min="9218" max="9218" width="8.140625" style="62" customWidth="1"/>
    <col min="9219" max="9219" width="7.5703125" style="62" customWidth="1"/>
    <col min="9220" max="9220" width="7.42578125" style="62" customWidth="1"/>
    <col min="9221" max="9221" width="7.5703125" style="62" customWidth="1"/>
    <col min="9222" max="9222" width="7" style="62" customWidth="1"/>
    <col min="9223" max="9227" width="8.140625" style="62" customWidth="1"/>
    <col min="9228" max="9228" width="10.85546875" style="62" customWidth="1"/>
    <col min="9229" max="9469" width="9.140625" style="62"/>
    <col min="9470" max="9470" width="4.140625" style="62" customWidth="1"/>
    <col min="9471" max="9471" width="26.7109375" style="62" customWidth="1"/>
    <col min="9472" max="9473" width="7.7109375" style="62" customWidth="1"/>
    <col min="9474" max="9474" width="8.140625" style="62" customWidth="1"/>
    <col min="9475" max="9475" width="7.5703125" style="62" customWidth="1"/>
    <col min="9476" max="9476" width="7.42578125" style="62" customWidth="1"/>
    <col min="9477" max="9477" width="7.5703125" style="62" customWidth="1"/>
    <col min="9478" max="9478" width="7" style="62" customWidth="1"/>
    <col min="9479" max="9483" width="8.140625" style="62" customWidth="1"/>
    <col min="9484" max="9484" width="10.85546875" style="62" customWidth="1"/>
    <col min="9485" max="9725" width="9.140625" style="62"/>
    <col min="9726" max="9726" width="4.140625" style="62" customWidth="1"/>
    <col min="9727" max="9727" width="26.7109375" style="62" customWidth="1"/>
    <col min="9728" max="9729" width="7.7109375" style="62" customWidth="1"/>
    <col min="9730" max="9730" width="8.140625" style="62" customWidth="1"/>
    <col min="9731" max="9731" width="7.5703125" style="62" customWidth="1"/>
    <col min="9732" max="9732" width="7.42578125" style="62" customWidth="1"/>
    <col min="9733" max="9733" width="7.5703125" style="62" customWidth="1"/>
    <col min="9734" max="9734" width="7" style="62" customWidth="1"/>
    <col min="9735" max="9739" width="8.140625" style="62" customWidth="1"/>
    <col min="9740" max="9740" width="10.85546875" style="62" customWidth="1"/>
    <col min="9741" max="9981" width="9.140625" style="62"/>
    <col min="9982" max="9982" width="4.140625" style="62" customWidth="1"/>
    <col min="9983" max="9983" width="26.7109375" style="62" customWidth="1"/>
    <col min="9984" max="9985" width="7.7109375" style="62" customWidth="1"/>
    <col min="9986" max="9986" width="8.140625" style="62" customWidth="1"/>
    <col min="9987" max="9987" width="7.5703125" style="62" customWidth="1"/>
    <col min="9988" max="9988" width="7.42578125" style="62" customWidth="1"/>
    <col min="9989" max="9989" width="7.5703125" style="62" customWidth="1"/>
    <col min="9990" max="9990" width="7" style="62" customWidth="1"/>
    <col min="9991" max="9995" width="8.140625" style="62" customWidth="1"/>
    <col min="9996" max="9996" width="10.85546875" style="62" customWidth="1"/>
    <col min="9997" max="10237" width="9.140625" style="62"/>
    <col min="10238" max="10238" width="4.140625" style="62" customWidth="1"/>
    <col min="10239" max="10239" width="26.7109375" style="62" customWidth="1"/>
    <col min="10240" max="10241" width="7.7109375" style="62" customWidth="1"/>
    <col min="10242" max="10242" width="8.140625" style="62" customWidth="1"/>
    <col min="10243" max="10243" width="7.5703125" style="62" customWidth="1"/>
    <col min="10244" max="10244" width="7.42578125" style="62" customWidth="1"/>
    <col min="10245" max="10245" width="7.5703125" style="62" customWidth="1"/>
    <col min="10246" max="10246" width="7" style="62" customWidth="1"/>
    <col min="10247" max="10251" width="8.140625" style="62" customWidth="1"/>
    <col min="10252" max="10252" width="10.85546875" style="62" customWidth="1"/>
    <col min="10253" max="10493" width="9.140625" style="62"/>
    <col min="10494" max="10494" width="4.140625" style="62" customWidth="1"/>
    <col min="10495" max="10495" width="26.7109375" style="62" customWidth="1"/>
    <col min="10496" max="10497" width="7.7109375" style="62" customWidth="1"/>
    <col min="10498" max="10498" width="8.140625" style="62" customWidth="1"/>
    <col min="10499" max="10499" width="7.5703125" style="62" customWidth="1"/>
    <col min="10500" max="10500" width="7.42578125" style="62" customWidth="1"/>
    <col min="10501" max="10501" width="7.5703125" style="62" customWidth="1"/>
    <col min="10502" max="10502" width="7" style="62" customWidth="1"/>
    <col min="10503" max="10507" width="8.140625" style="62" customWidth="1"/>
    <col min="10508" max="10508" width="10.85546875" style="62" customWidth="1"/>
    <col min="10509" max="10749" width="9.140625" style="62"/>
    <col min="10750" max="10750" width="4.140625" style="62" customWidth="1"/>
    <col min="10751" max="10751" width="26.7109375" style="62" customWidth="1"/>
    <col min="10752" max="10753" width="7.7109375" style="62" customWidth="1"/>
    <col min="10754" max="10754" width="8.140625" style="62" customWidth="1"/>
    <col min="10755" max="10755" width="7.5703125" style="62" customWidth="1"/>
    <col min="10756" max="10756" width="7.42578125" style="62" customWidth="1"/>
    <col min="10757" max="10757" width="7.5703125" style="62" customWidth="1"/>
    <col min="10758" max="10758" width="7" style="62" customWidth="1"/>
    <col min="10759" max="10763" width="8.140625" style="62" customWidth="1"/>
    <col min="10764" max="10764" width="10.85546875" style="62" customWidth="1"/>
    <col min="10765" max="11005" width="9.140625" style="62"/>
    <col min="11006" max="11006" width="4.140625" style="62" customWidth="1"/>
    <col min="11007" max="11007" width="26.7109375" style="62" customWidth="1"/>
    <col min="11008" max="11009" width="7.7109375" style="62" customWidth="1"/>
    <col min="11010" max="11010" width="8.140625" style="62" customWidth="1"/>
    <col min="11011" max="11011" width="7.5703125" style="62" customWidth="1"/>
    <col min="11012" max="11012" width="7.42578125" style="62" customWidth="1"/>
    <col min="11013" max="11013" width="7.5703125" style="62" customWidth="1"/>
    <col min="11014" max="11014" width="7" style="62" customWidth="1"/>
    <col min="11015" max="11019" width="8.140625" style="62" customWidth="1"/>
    <col min="11020" max="11020" width="10.85546875" style="62" customWidth="1"/>
    <col min="11021" max="11261" width="9.140625" style="62"/>
    <col min="11262" max="11262" width="4.140625" style="62" customWidth="1"/>
    <col min="11263" max="11263" width="26.7109375" style="62" customWidth="1"/>
    <col min="11264" max="11265" width="7.7109375" style="62" customWidth="1"/>
    <col min="11266" max="11266" width="8.140625" style="62" customWidth="1"/>
    <col min="11267" max="11267" width="7.5703125" style="62" customWidth="1"/>
    <col min="11268" max="11268" width="7.42578125" style="62" customWidth="1"/>
    <col min="11269" max="11269" width="7.5703125" style="62" customWidth="1"/>
    <col min="11270" max="11270" width="7" style="62" customWidth="1"/>
    <col min="11271" max="11275" width="8.140625" style="62" customWidth="1"/>
    <col min="11276" max="11276" width="10.85546875" style="62" customWidth="1"/>
    <col min="11277" max="11517" width="9.140625" style="62"/>
    <col min="11518" max="11518" width="4.140625" style="62" customWidth="1"/>
    <col min="11519" max="11519" width="26.7109375" style="62" customWidth="1"/>
    <col min="11520" max="11521" width="7.7109375" style="62" customWidth="1"/>
    <col min="11522" max="11522" width="8.140625" style="62" customWidth="1"/>
    <col min="11523" max="11523" width="7.5703125" style="62" customWidth="1"/>
    <col min="11524" max="11524" width="7.42578125" style="62" customWidth="1"/>
    <col min="11525" max="11525" width="7.5703125" style="62" customWidth="1"/>
    <col min="11526" max="11526" width="7" style="62" customWidth="1"/>
    <col min="11527" max="11531" width="8.140625" style="62" customWidth="1"/>
    <col min="11532" max="11532" width="10.85546875" style="62" customWidth="1"/>
    <col min="11533" max="11773" width="9.140625" style="62"/>
    <col min="11774" max="11774" width="4.140625" style="62" customWidth="1"/>
    <col min="11775" max="11775" width="26.7109375" style="62" customWidth="1"/>
    <col min="11776" max="11777" width="7.7109375" style="62" customWidth="1"/>
    <col min="11778" max="11778" width="8.140625" style="62" customWidth="1"/>
    <col min="11779" max="11779" width="7.5703125" style="62" customWidth="1"/>
    <col min="11780" max="11780" width="7.42578125" style="62" customWidth="1"/>
    <col min="11781" max="11781" width="7.5703125" style="62" customWidth="1"/>
    <col min="11782" max="11782" width="7" style="62" customWidth="1"/>
    <col min="11783" max="11787" width="8.140625" style="62" customWidth="1"/>
    <col min="11788" max="11788" width="10.85546875" style="62" customWidth="1"/>
    <col min="11789" max="12029" width="9.140625" style="62"/>
    <col min="12030" max="12030" width="4.140625" style="62" customWidth="1"/>
    <col min="12031" max="12031" width="26.7109375" style="62" customWidth="1"/>
    <col min="12032" max="12033" width="7.7109375" style="62" customWidth="1"/>
    <col min="12034" max="12034" width="8.140625" style="62" customWidth="1"/>
    <col min="12035" max="12035" width="7.5703125" style="62" customWidth="1"/>
    <col min="12036" max="12036" width="7.42578125" style="62" customWidth="1"/>
    <col min="12037" max="12037" width="7.5703125" style="62" customWidth="1"/>
    <col min="12038" max="12038" width="7" style="62" customWidth="1"/>
    <col min="12039" max="12043" width="8.140625" style="62" customWidth="1"/>
    <col min="12044" max="12044" width="10.85546875" style="62" customWidth="1"/>
    <col min="12045" max="12285" width="9.140625" style="62"/>
    <col min="12286" max="12286" width="4.140625" style="62" customWidth="1"/>
    <col min="12287" max="12287" width="26.7109375" style="62" customWidth="1"/>
    <col min="12288" max="12289" width="7.7109375" style="62" customWidth="1"/>
    <col min="12290" max="12290" width="8.140625" style="62" customWidth="1"/>
    <col min="12291" max="12291" width="7.5703125" style="62" customWidth="1"/>
    <col min="12292" max="12292" width="7.42578125" style="62" customWidth="1"/>
    <col min="12293" max="12293" width="7.5703125" style="62" customWidth="1"/>
    <col min="12294" max="12294" width="7" style="62" customWidth="1"/>
    <col min="12295" max="12299" width="8.140625" style="62" customWidth="1"/>
    <col min="12300" max="12300" width="10.85546875" style="62" customWidth="1"/>
    <col min="12301" max="12541" width="9.140625" style="62"/>
    <col min="12542" max="12542" width="4.140625" style="62" customWidth="1"/>
    <col min="12543" max="12543" width="26.7109375" style="62" customWidth="1"/>
    <col min="12544" max="12545" width="7.7109375" style="62" customWidth="1"/>
    <col min="12546" max="12546" width="8.140625" style="62" customWidth="1"/>
    <col min="12547" max="12547" width="7.5703125" style="62" customWidth="1"/>
    <col min="12548" max="12548" width="7.42578125" style="62" customWidth="1"/>
    <col min="12549" max="12549" width="7.5703125" style="62" customWidth="1"/>
    <col min="12550" max="12550" width="7" style="62" customWidth="1"/>
    <col min="12551" max="12555" width="8.140625" style="62" customWidth="1"/>
    <col min="12556" max="12556" width="10.85546875" style="62" customWidth="1"/>
    <col min="12557" max="12797" width="9.140625" style="62"/>
    <col min="12798" max="12798" width="4.140625" style="62" customWidth="1"/>
    <col min="12799" max="12799" width="26.7109375" style="62" customWidth="1"/>
    <col min="12800" max="12801" width="7.7109375" style="62" customWidth="1"/>
    <col min="12802" max="12802" width="8.140625" style="62" customWidth="1"/>
    <col min="12803" max="12803" width="7.5703125" style="62" customWidth="1"/>
    <col min="12804" max="12804" width="7.42578125" style="62" customWidth="1"/>
    <col min="12805" max="12805" width="7.5703125" style="62" customWidth="1"/>
    <col min="12806" max="12806" width="7" style="62" customWidth="1"/>
    <col min="12807" max="12811" width="8.140625" style="62" customWidth="1"/>
    <col min="12812" max="12812" width="10.85546875" style="62" customWidth="1"/>
    <col min="12813" max="13053" width="9.140625" style="62"/>
    <col min="13054" max="13054" width="4.140625" style="62" customWidth="1"/>
    <col min="13055" max="13055" width="26.7109375" style="62" customWidth="1"/>
    <col min="13056" max="13057" width="7.7109375" style="62" customWidth="1"/>
    <col min="13058" max="13058" width="8.140625" style="62" customWidth="1"/>
    <col min="13059" max="13059" width="7.5703125" style="62" customWidth="1"/>
    <col min="13060" max="13060" width="7.42578125" style="62" customWidth="1"/>
    <col min="13061" max="13061" width="7.5703125" style="62" customWidth="1"/>
    <col min="13062" max="13062" width="7" style="62" customWidth="1"/>
    <col min="13063" max="13067" width="8.140625" style="62" customWidth="1"/>
    <col min="13068" max="13068" width="10.85546875" style="62" customWidth="1"/>
    <col min="13069" max="13309" width="9.140625" style="62"/>
    <col min="13310" max="13310" width="4.140625" style="62" customWidth="1"/>
    <col min="13311" max="13311" width="26.7109375" style="62" customWidth="1"/>
    <col min="13312" max="13313" width="7.7109375" style="62" customWidth="1"/>
    <col min="13314" max="13314" width="8.140625" style="62" customWidth="1"/>
    <col min="13315" max="13315" width="7.5703125" style="62" customWidth="1"/>
    <col min="13316" max="13316" width="7.42578125" style="62" customWidth="1"/>
    <col min="13317" max="13317" width="7.5703125" style="62" customWidth="1"/>
    <col min="13318" max="13318" width="7" style="62" customWidth="1"/>
    <col min="13319" max="13323" width="8.140625" style="62" customWidth="1"/>
    <col min="13324" max="13324" width="10.85546875" style="62" customWidth="1"/>
    <col min="13325" max="13565" width="9.140625" style="62"/>
    <col min="13566" max="13566" width="4.140625" style="62" customWidth="1"/>
    <col min="13567" max="13567" width="26.7109375" style="62" customWidth="1"/>
    <col min="13568" max="13569" width="7.7109375" style="62" customWidth="1"/>
    <col min="13570" max="13570" width="8.140625" style="62" customWidth="1"/>
    <col min="13571" max="13571" width="7.5703125" style="62" customWidth="1"/>
    <col min="13572" max="13572" width="7.42578125" style="62" customWidth="1"/>
    <col min="13573" max="13573" width="7.5703125" style="62" customWidth="1"/>
    <col min="13574" max="13574" width="7" style="62" customWidth="1"/>
    <col min="13575" max="13579" width="8.140625" style="62" customWidth="1"/>
    <col min="13580" max="13580" width="10.85546875" style="62" customWidth="1"/>
    <col min="13581" max="13821" width="9.140625" style="62"/>
    <col min="13822" max="13822" width="4.140625" style="62" customWidth="1"/>
    <col min="13823" max="13823" width="26.7109375" style="62" customWidth="1"/>
    <col min="13824" max="13825" width="7.7109375" style="62" customWidth="1"/>
    <col min="13826" max="13826" width="8.140625" style="62" customWidth="1"/>
    <col min="13827" max="13827" width="7.5703125" style="62" customWidth="1"/>
    <col min="13828" max="13828" width="7.42578125" style="62" customWidth="1"/>
    <col min="13829" max="13829" width="7.5703125" style="62" customWidth="1"/>
    <col min="13830" max="13830" width="7" style="62" customWidth="1"/>
    <col min="13831" max="13835" width="8.140625" style="62" customWidth="1"/>
    <col min="13836" max="13836" width="10.85546875" style="62" customWidth="1"/>
    <col min="13837" max="14077" width="9.140625" style="62"/>
    <col min="14078" max="14078" width="4.140625" style="62" customWidth="1"/>
    <col min="14079" max="14079" width="26.7109375" style="62" customWidth="1"/>
    <col min="14080" max="14081" width="7.7109375" style="62" customWidth="1"/>
    <col min="14082" max="14082" width="8.140625" style="62" customWidth="1"/>
    <col min="14083" max="14083" width="7.5703125" style="62" customWidth="1"/>
    <col min="14084" max="14084" width="7.42578125" style="62" customWidth="1"/>
    <col min="14085" max="14085" width="7.5703125" style="62" customWidth="1"/>
    <col min="14086" max="14086" width="7" style="62" customWidth="1"/>
    <col min="14087" max="14091" width="8.140625" style="62" customWidth="1"/>
    <col min="14092" max="14092" width="10.85546875" style="62" customWidth="1"/>
    <col min="14093" max="14333" width="9.140625" style="62"/>
    <col min="14334" max="14334" width="4.140625" style="62" customWidth="1"/>
    <col min="14335" max="14335" width="26.7109375" style="62" customWidth="1"/>
    <col min="14336" max="14337" width="7.7109375" style="62" customWidth="1"/>
    <col min="14338" max="14338" width="8.140625" style="62" customWidth="1"/>
    <col min="14339" max="14339" width="7.5703125" style="62" customWidth="1"/>
    <col min="14340" max="14340" width="7.42578125" style="62" customWidth="1"/>
    <col min="14341" max="14341" width="7.5703125" style="62" customWidth="1"/>
    <col min="14342" max="14342" width="7" style="62" customWidth="1"/>
    <col min="14343" max="14347" width="8.140625" style="62" customWidth="1"/>
    <col min="14348" max="14348" width="10.85546875" style="62" customWidth="1"/>
    <col min="14349" max="14589" width="9.140625" style="62"/>
    <col min="14590" max="14590" width="4.140625" style="62" customWidth="1"/>
    <col min="14591" max="14591" width="26.7109375" style="62" customWidth="1"/>
    <col min="14592" max="14593" width="7.7109375" style="62" customWidth="1"/>
    <col min="14594" max="14594" width="8.140625" style="62" customWidth="1"/>
    <col min="14595" max="14595" width="7.5703125" style="62" customWidth="1"/>
    <col min="14596" max="14596" width="7.42578125" style="62" customWidth="1"/>
    <col min="14597" max="14597" width="7.5703125" style="62" customWidth="1"/>
    <col min="14598" max="14598" width="7" style="62" customWidth="1"/>
    <col min="14599" max="14603" width="8.140625" style="62" customWidth="1"/>
    <col min="14604" max="14604" width="10.85546875" style="62" customWidth="1"/>
    <col min="14605" max="14845" width="9.140625" style="62"/>
    <col min="14846" max="14846" width="4.140625" style="62" customWidth="1"/>
    <col min="14847" max="14847" width="26.7109375" style="62" customWidth="1"/>
    <col min="14848" max="14849" width="7.7109375" style="62" customWidth="1"/>
    <col min="14850" max="14850" width="8.140625" style="62" customWidth="1"/>
    <col min="14851" max="14851" width="7.5703125" style="62" customWidth="1"/>
    <col min="14852" max="14852" width="7.42578125" style="62" customWidth="1"/>
    <col min="14853" max="14853" width="7.5703125" style="62" customWidth="1"/>
    <col min="14854" max="14854" width="7" style="62" customWidth="1"/>
    <col min="14855" max="14859" width="8.140625" style="62" customWidth="1"/>
    <col min="14860" max="14860" width="10.85546875" style="62" customWidth="1"/>
    <col min="14861" max="15101" width="9.140625" style="62"/>
    <col min="15102" max="15102" width="4.140625" style="62" customWidth="1"/>
    <col min="15103" max="15103" width="26.7109375" style="62" customWidth="1"/>
    <col min="15104" max="15105" width="7.7109375" style="62" customWidth="1"/>
    <col min="15106" max="15106" width="8.140625" style="62" customWidth="1"/>
    <col min="15107" max="15107" width="7.5703125" style="62" customWidth="1"/>
    <col min="15108" max="15108" width="7.42578125" style="62" customWidth="1"/>
    <col min="15109" max="15109" width="7.5703125" style="62" customWidth="1"/>
    <col min="15110" max="15110" width="7" style="62" customWidth="1"/>
    <col min="15111" max="15115" width="8.140625" style="62" customWidth="1"/>
    <col min="15116" max="15116" width="10.85546875" style="62" customWidth="1"/>
    <col min="15117" max="15357" width="9.140625" style="62"/>
    <col min="15358" max="15358" width="4.140625" style="62" customWidth="1"/>
    <col min="15359" max="15359" width="26.7109375" style="62" customWidth="1"/>
    <col min="15360" max="15361" width="7.7109375" style="62" customWidth="1"/>
    <col min="15362" max="15362" width="8.140625" style="62" customWidth="1"/>
    <col min="15363" max="15363" width="7.5703125" style="62" customWidth="1"/>
    <col min="15364" max="15364" width="7.42578125" style="62" customWidth="1"/>
    <col min="15365" max="15365" width="7.5703125" style="62" customWidth="1"/>
    <col min="15366" max="15366" width="7" style="62" customWidth="1"/>
    <col min="15367" max="15371" width="8.140625" style="62" customWidth="1"/>
    <col min="15372" max="15372" width="10.85546875" style="62" customWidth="1"/>
    <col min="15373" max="15613" width="9.140625" style="62"/>
    <col min="15614" max="15614" width="4.140625" style="62" customWidth="1"/>
    <col min="15615" max="15615" width="26.7109375" style="62" customWidth="1"/>
    <col min="15616" max="15617" width="7.7109375" style="62" customWidth="1"/>
    <col min="15618" max="15618" width="8.140625" style="62" customWidth="1"/>
    <col min="15619" max="15619" width="7.5703125" style="62" customWidth="1"/>
    <col min="15620" max="15620" width="7.42578125" style="62" customWidth="1"/>
    <col min="15621" max="15621" width="7.5703125" style="62" customWidth="1"/>
    <col min="15622" max="15622" width="7" style="62" customWidth="1"/>
    <col min="15623" max="15627" width="8.140625" style="62" customWidth="1"/>
    <col min="15628" max="15628" width="10.85546875" style="62" customWidth="1"/>
    <col min="15629" max="15869" width="9.140625" style="62"/>
    <col min="15870" max="15870" width="4.140625" style="62" customWidth="1"/>
    <col min="15871" max="15871" width="26.7109375" style="62" customWidth="1"/>
    <col min="15872" max="15873" width="7.7109375" style="62" customWidth="1"/>
    <col min="15874" max="15874" width="8.140625" style="62" customWidth="1"/>
    <col min="15875" max="15875" width="7.5703125" style="62" customWidth="1"/>
    <col min="15876" max="15876" width="7.42578125" style="62" customWidth="1"/>
    <col min="15877" max="15877" width="7.5703125" style="62" customWidth="1"/>
    <col min="15878" max="15878" width="7" style="62" customWidth="1"/>
    <col min="15879" max="15883" width="8.140625" style="62" customWidth="1"/>
    <col min="15884" max="15884" width="10.85546875" style="62" customWidth="1"/>
    <col min="15885" max="16125" width="9.140625" style="62"/>
    <col min="16126" max="16126" width="4.140625" style="62" customWidth="1"/>
    <col min="16127" max="16127" width="26.7109375" style="62" customWidth="1"/>
    <col min="16128" max="16129" width="7.7109375" style="62" customWidth="1"/>
    <col min="16130" max="16130" width="8.140625" style="62" customWidth="1"/>
    <col min="16131" max="16131" width="7.5703125" style="62" customWidth="1"/>
    <col min="16132" max="16132" width="7.42578125" style="62" customWidth="1"/>
    <col min="16133" max="16133" width="7.5703125" style="62" customWidth="1"/>
    <col min="16134" max="16134" width="7" style="62" customWidth="1"/>
    <col min="16135" max="16139" width="8.140625" style="62" customWidth="1"/>
    <col min="16140" max="16140" width="10.85546875" style="62" customWidth="1"/>
    <col min="16141" max="16384" width="9.140625" style="62"/>
  </cols>
  <sheetData>
    <row r="1" spans="1:17" x14ac:dyDescent="0.25">
      <c r="G1" s="948" t="s">
        <v>801</v>
      </c>
      <c r="H1" s="948"/>
      <c r="I1" s="948"/>
      <c r="J1" s="948"/>
      <c r="K1" s="948"/>
      <c r="L1" s="948"/>
    </row>
    <row r="2" spans="1:17" x14ac:dyDescent="0.25">
      <c r="A2" s="943" t="s">
        <v>713</v>
      </c>
      <c r="B2" s="944"/>
      <c r="C2" s="944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44"/>
      <c r="O2" s="944"/>
    </row>
    <row r="3" spans="1:17" ht="16.5" thickBot="1" x14ac:dyDescent="0.3">
      <c r="O3" s="64"/>
    </row>
    <row r="4" spans="1:17" s="63" customFormat="1" ht="26.1" customHeight="1" thickBot="1" x14ac:dyDescent="0.3">
      <c r="A4" s="65" t="s">
        <v>221</v>
      </c>
      <c r="B4" s="66" t="s">
        <v>3</v>
      </c>
      <c r="C4" s="66" t="s">
        <v>85</v>
      </c>
      <c r="D4" s="66" t="s">
        <v>86</v>
      </c>
      <c r="E4" s="66" t="s">
        <v>87</v>
      </c>
      <c r="F4" s="66" t="s">
        <v>88</v>
      </c>
      <c r="G4" s="66" t="s">
        <v>89</v>
      </c>
      <c r="H4" s="66" t="s">
        <v>90</v>
      </c>
      <c r="I4" s="66" t="s">
        <v>91</v>
      </c>
      <c r="J4" s="66" t="s">
        <v>92</v>
      </c>
      <c r="K4" s="66" t="s">
        <v>93</v>
      </c>
      <c r="L4" s="66" t="s">
        <v>94</v>
      </c>
      <c r="M4" s="66" t="s">
        <v>95</v>
      </c>
      <c r="N4" s="66" t="s">
        <v>96</v>
      </c>
      <c r="O4" s="67" t="s">
        <v>39</v>
      </c>
    </row>
    <row r="5" spans="1:17" s="69" customFormat="1" ht="15" customHeight="1" thickBot="1" x14ac:dyDescent="0.25">
      <c r="A5" s="68" t="s">
        <v>97</v>
      </c>
      <c r="B5" s="945" t="s">
        <v>4</v>
      </c>
      <c r="C5" s="946"/>
      <c r="D5" s="946"/>
      <c r="E5" s="946"/>
      <c r="F5" s="946"/>
      <c r="G5" s="946"/>
      <c r="H5" s="946"/>
      <c r="I5" s="946"/>
      <c r="J5" s="946"/>
      <c r="K5" s="946"/>
      <c r="L5" s="946"/>
      <c r="M5" s="946"/>
      <c r="N5" s="946"/>
      <c r="O5" s="947"/>
    </row>
    <row r="6" spans="1:17" s="69" customFormat="1" ht="22.5" x14ac:dyDescent="0.2">
      <c r="A6" s="70" t="s">
        <v>98</v>
      </c>
      <c r="B6" s="71" t="s">
        <v>99</v>
      </c>
      <c r="C6" s="72">
        <v>7913373</v>
      </c>
      <c r="D6" s="72">
        <v>7913373</v>
      </c>
      <c r="E6" s="72">
        <v>7913373</v>
      </c>
      <c r="F6" s="72">
        <v>7913373</v>
      </c>
      <c r="G6" s="72">
        <v>23048183</v>
      </c>
      <c r="H6" s="72">
        <v>7913373</v>
      </c>
      <c r="I6" s="72">
        <v>7913373</v>
      </c>
      <c r="J6" s="72">
        <v>7913373</v>
      </c>
      <c r="K6" s="72">
        <v>3253834</v>
      </c>
      <c r="L6" s="72">
        <v>3253834</v>
      </c>
      <c r="M6" s="72">
        <v>3253835</v>
      </c>
      <c r="N6" s="72">
        <v>3253835</v>
      </c>
      <c r="O6" s="146">
        <f>SUM(C6:N6)</f>
        <v>91457132</v>
      </c>
      <c r="P6" s="172"/>
      <c r="Q6" s="750"/>
    </row>
    <row r="7" spans="1:17" s="76" customFormat="1" ht="22.5" x14ac:dyDescent="0.2">
      <c r="A7" s="73" t="s">
        <v>100</v>
      </c>
      <c r="B7" s="74" t="s">
        <v>101</v>
      </c>
      <c r="C7" s="75">
        <v>177328</v>
      </c>
      <c r="D7" s="75">
        <v>177328</v>
      </c>
      <c r="E7" s="75">
        <v>177328</v>
      </c>
      <c r="F7" s="75">
        <v>177328</v>
      </c>
      <c r="G7" s="75">
        <v>177328</v>
      </c>
      <c r="H7" s="75">
        <v>177328</v>
      </c>
      <c r="I7" s="75">
        <v>177328</v>
      </c>
      <c r="J7" s="75">
        <v>177328</v>
      </c>
      <c r="K7" s="75">
        <v>4940461</v>
      </c>
      <c r="L7" s="75">
        <v>4940460</v>
      </c>
      <c r="M7" s="75">
        <v>4940460</v>
      </c>
      <c r="N7" s="75">
        <v>4940460</v>
      </c>
      <c r="O7" s="147">
        <f>SUM(C7:N7)</f>
        <v>21180465</v>
      </c>
      <c r="P7" s="172"/>
      <c r="Q7" s="751"/>
    </row>
    <row r="8" spans="1:17" s="76" customFormat="1" ht="22.5" x14ac:dyDescent="0.2">
      <c r="A8" s="73" t="s">
        <v>102</v>
      </c>
      <c r="B8" s="77" t="s">
        <v>103</v>
      </c>
      <c r="C8" s="78"/>
      <c r="D8" s="78"/>
      <c r="E8" s="78"/>
      <c r="F8" s="78"/>
      <c r="G8" s="78"/>
      <c r="H8" s="78"/>
      <c r="I8" s="78"/>
      <c r="J8" s="78"/>
      <c r="K8" s="78"/>
      <c r="L8" s="78">
        <v>4057650</v>
      </c>
      <c r="M8" s="78"/>
      <c r="N8" s="78">
        <v>15681890</v>
      </c>
      <c r="O8" s="148">
        <f t="shared" ref="O8:O12" si="0">SUM(C8:N8)</f>
        <v>19739540</v>
      </c>
      <c r="P8" s="172"/>
    </row>
    <row r="9" spans="1:17" s="76" customFormat="1" ht="14.1" customHeight="1" x14ac:dyDescent="0.2">
      <c r="A9" s="73" t="s">
        <v>104</v>
      </c>
      <c r="B9" s="79" t="s">
        <v>63</v>
      </c>
      <c r="C9" s="75">
        <v>2580000</v>
      </c>
      <c r="D9" s="75">
        <v>2580000</v>
      </c>
      <c r="E9" s="75">
        <v>2580000</v>
      </c>
      <c r="F9" s="75">
        <v>2580000</v>
      </c>
      <c r="G9" s="75">
        <v>580000</v>
      </c>
      <c r="H9" s="75">
        <v>580000</v>
      </c>
      <c r="I9" s="75">
        <v>2580000</v>
      </c>
      <c r="J9" s="75">
        <v>2580000</v>
      </c>
      <c r="K9" s="75">
        <v>2580000</v>
      </c>
      <c r="L9" s="75">
        <f>2580000+1548000</f>
        <v>4128000</v>
      </c>
      <c r="M9" s="75">
        <v>2580000</v>
      </c>
      <c r="N9" s="75">
        <v>2580000</v>
      </c>
      <c r="O9" s="147">
        <f>SUM(C9:N9)</f>
        <v>28508000</v>
      </c>
      <c r="P9" s="172"/>
      <c r="Q9" s="752"/>
    </row>
    <row r="10" spans="1:17" s="76" customFormat="1" ht="14.1" customHeight="1" x14ac:dyDescent="0.2">
      <c r="A10" s="73" t="s">
        <v>105</v>
      </c>
      <c r="B10" s="79" t="s">
        <v>106</v>
      </c>
      <c r="C10" s="75">
        <v>1020652</v>
      </c>
      <c r="D10" s="75">
        <v>1020652</v>
      </c>
      <c r="E10" s="75">
        <v>1020652</v>
      </c>
      <c r="F10" s="75">
        <v>1020652</v>
      </c>
      <c r="G10" s="75">
        <v>20652</v>
      </c>
      <c r="H10" s="75">
        <v>1020652</v>
      </c>
      <c r="I10" s="75">
        <v>1938829</v>
      </c>
      <c r="J10" s="75">
        <v>2001456</v>
      </c>
      <c r="K10" s="75">
        <v>2003002</v>
      </c>
      <c r="L10" s="75">
        <f>965244+204000</f>
        <v>1169244</v>
      </c>
      <c r="M10" s="75">
        <v>1020652</v>
      </c>
      <c r="N10" s="75">
        <v>1020646</v>
      </c>
      <c r="O10" s="147">
        <f t="shared" si="0"/>
        <v>14277741</v>
      </c>
      <c r="P10" s="172"/>
      <c r="Q10" s="752"/>
    </row>
    <row r="11" spans="1:17" s="76" customFormat="1" ht="14.1" customHeight="1" x14ac:dyDescent="0.2">
      <c r="A11" s="73" t="s">
        <v>107</v>
      </c>
      <c r="B11" s="79" t="s">
        <v>64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147">
        <f>SUM(C11:N11)</f>
        <v>0</v>
      </c>
      <c r="P11" s="172"/>
      <c r="Q11" s="752"/>
    </row>
    <row r="12" spans="1:17" s="76" customFormat="1" ht="14.1" customHeight="1" x14ac:dyDescent="0.2">
      <c r="A12" s="73" t="s">
        <v>108</v>
      </c>
      <c r="B12" s="79" t="s">
        <v>109</v>
      </c>
      <c r="C12" s="75">
        <v>20000</v>
      </c>
      <c r="D12" s="75">
        <v>10000</v>
      </c>
      <c r="E12" s="75">
        <v>10000</v>
      </c>
      <c r="F12" s="75">
        <v>10000</v>
      </c>
      <c r="G12" s="75">
        <v>10000</v>
      </c>
      <c r="H12" s="75">
        <v>14500</v>
      </c>
      <c r="I12" s="75"/>
      <c r="J12" s="75">
        <v>35000</v>
      </c>
      <c r="K12" s="75">
        <v>25000</v>
      </c>
      <c r="L12" s="75">
        <v>15000</v>
      </c>
      <c r="M12" s="75">
        <v>10000</v>
      </c>
      <c r="N12" s="75">
        <v>10000</v>
      </c>
      <c r="O12" s="147">
        <f t="shared" si="0"/>
        <v>169500</v>
      </c>
      <c r="P12" s="172"/>
      <c r="Q12" s="752"/>
    </row>
    <row r="13" spans="1:17" s="76" customFormat="1" ht="22.5" x14ac:dyDescent="0.2">
      <c r="A13" s="73" t="s">
        <v>77</v>
      </c>
      <c r="B13" s="74" t="s">
        <v>110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147"/>
      <c r="P13" s="172"/>
    </row>
    <row r="14" spans="1:17" s="76" customFormat="1" ht="14.1" customHeight="1" x14ac:dyDescent="0.2">
      <c r="A14" s="73" t="s">
        <v>111</v>
      </c>
      <c r="B14" s="79" t="s">
        <v>112</v>
      </c>
      <c r="C14" s="75">
        <v>4596650</v>
      </c>
      <c r="D14" s="75">
        <v>4596650</v>
      </c>
      <c r="E14" s="75">
        <v>4596650</v>
      </c>
      <c r="F14" s="75">
        <v>4596650</v>
      </c>
      <c r="G14" s="75">
        <v>4596650</v>
      </c>
      <c r="H14" s="75">
        <v>4893598</v>
      </c>
      <c r="I14" s="75">
        <v>4596650</v>
      </c>
      <c r="J14" s="75">
        <v>4885310</v>
      </c>
      <c r="K14" s="75">
        <v>4596650</v>
      </c>
      <c r="L14" s="75">
        <v>4596650</v>
      </c>
      <c r="M14" s="75">
        <v>4596650</v>
      </c>
      <c r="N14" s="75">
        <f>4596655-665885</f>
        <v>3930770</v>
      </c>
      <c r="O14" s="147">
        <f>SUM(C14:N14)</f>
        <v>55079528</v>
      </c>
      <c r="P14" s="172"/>
      <c r="Q14" s="751"/>
    </row>
    <row r="15" spans="1:17" s="76" customFormat="1" ht="14.1" customHeight="1" thickBot="1" x14ac:dyDescent="0.25">
      <c r="A15" s="70"/>
      <c r="B15" s="139" t="s">
        <v>189</v>
      </c>
      <c r="C15" s="72">
        <v>4069131</v>
      </c>
      <c r="D15" s="72">
        <v>5999675</v>
      </c>
      <c r="E15" s="72">
        <v>2458220</v>
      </c>
      <c r="F15" s="72">
        <v>649677</v>
      </c>
      <c r="G15" s="72"/>
      <c r="H15" s="72">
        <v>5009191</v>
      </c>
      <c r="I15" s="72">
        <v>5250000</v>
      </c>
      <c r="J15" s="72">
        <v>19975000</v>
      </c>
      <c r="K15" s="72">
        <v>17401454</v>
      </c>
      <c r="L15" s="72"/>
      <c r="M15" s="72">
        <v>1316131</v>
      </c>
      <c r="N15" s="72">
        <v>16228719</v>
      </c>
      <c r="O15" s="146">
        <f>SUM(C15:N15)</f>
        <v>78357198</v>
      </c>
      <c r="P15" s="172"/>
      <c r="Q15" s="752"/>
    </row>
    <row r="16" spans="1:17" s="69" customFormat="1" ht="15.95" customHeight="1" thickBot="1" x14ac:dyDescent="0.25">
      <c r="A16" s="68" t="s">
        <v>113</v>
      </c>
      <c r="B16" s="80" t="s">
        <v>114</v>
      </c>
      <c r="C16" s="81">
        <f t="shared" ref="C16:N16" si="1">SUM(C6:C15)</f>
        <v>20377134</v>
      </c>
      <c r="D16" s="81">
        <f t="shared" si="1"/>
        <v>22297678</v>
      </c>
      <c r="E16" s="81">
        <f t="shared" si="1"/>
        <v>18756223</v>
      </c>
      <c r="F16" s="81">
        <f t="shared" si="1"/>
        <v>16947680</v>
      </c>
      <c r="G16" s="81">
        <f t="shared" si="1"/>
        <v>28432813</v>
      </c>
      <c r="H16" s="81">
        <f t="shared" si="1"/>
        <v>19608642</v>
      </c>
      <c r="I16" s="81">
        <f t="shared" si="1"/>
        <v>22456180</v>
      </c>
      <c r="J16" s="81">
        <f t="shared" si="1"/>
        <v>37567467</v>
      </c>
      <c r="K16" s="81">
        <f t="shared" si="1"/>
        <v>34800401</v>
      </c>
      <c r="L16" s="81">
        <f t="shared" si="1"/>
        <v>22160838</v>
      </c>
      <c r="M16" s="81">
        <f t="shared" si="1"/>
        <v>17717728</v>
      </c>
      <c r="N16" s="81">
        <f t="shared" si="1"/>
        <v>47646320</v>
      </c>
      <c r="O16" s="375">
        <f>SUM(O6:O15)</f>
        <v>308769104</v>
      </c>
      <c r="P16" s="172"/>
    </row>
    <row r="17" spans="1:19" s="69" customFormat="1" ht="15" customHeight="1" thickBot="1" x14ac:dyDescent="0.25">
      <c r="A17" s="68" t="s">
        <v>115</v>
      </c>
      <c r="B17" s="945" t="s">
        <v>5</v>
      </c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7"/>
      <c r="P17" s="172"/>
    </row>
    <row r="18" spans="1:19" s="76" customFormat="1" ht="14.1" customHeight="1" x14ac:dyDescent="0.2">
      <c r="A18" s="82" t="s">
        <v>116</v>
      </c>
      <c r="B18" s="83" t="s">
        <v>47</v>
      </c>
      <c r="C18" s="78">
        <v>5762572</v>
      </c>
      <c r="D18" s="78">
        <v>5954536</v>
      </c>
      <c r="E18" s="78">
        <v>5954536</v>
      </c>
      <c r="F18" s="78">
        <v>5954536</v>
      </c>
      <c r="G18" s="78">
        <v>5954536</v>
      </c>
      <c r="H18" s="78">
        <v>5954536</v>
      </c>
      <c r="I18" s="78">
        <v>5954536</v>
      </c>
      <c r="J18" s="78">
        <v>5954536</v>
      </c>
      <c r="K18" s="78">
        <v>5954536</v>
      </c>
      <c r="L18" s="78">
        <v>5954536</v>
      </c>
      <c r="M18" s="78">
        <v>5954536</v>
      </c>
      <c r="N18" s="78">
        <f>5954534-1433011</f>
        <v>4521523</v>
      </c>
      <c r="O18" s="148">
        <f t="shared" ref="O18:O29" si="2">SUM(C18:N18)</f>
        <v>69829455</v>
      </c>
      <c r="P18" s="172"/>
      <c r="Q18" s="751"/>
    </row>
    <row r="19" spans="1:19" s="76" customFormat="1" ht="27" customHeight="1" x14ac:dyDescent="0.2">
      <c r="A19" s="73" t="s">
        <v>117</v>
      </c>
      <c r="B19" s="74" t="s">
        <v>82</v>
      </c>
      <c r="C19" s="75">
        <v>1019070</v>
      </c>
      <c r="D19" s="75">
        <v>1052663</v>
      </c>
      <c r="E19" s="75">
        <v>1052663</v>
      </c>
      <c r="F19" s="75">
        <v>1052663</v>
      </c>
      <c r="G19" s="75">
        <v>1052663</v>
      </c>
      <c r="H19" s="75">
        <v>1052663</v>
      </c>
      <c r="I19" s="75">
        <v>1052663</v>
      </c>
      <c r="J19" s="75">
        <v>1052663</v>
      </c>
      <c r="K19" s="75">
        <v>822711</v>
      </c>
      <c r="L19" s="75">
        <v>822711</v>
      </c>
      <c r="M19" s="75">
        <v>822711</v>
      </c>
      <c r="N19" s="75">
        <v>822711</v>
      </c>
      <c r="O19" s="147">
        <f t="shared" si="2"/>
        <v>11678555</v>
      </c>
      <c r="P19" s="172"/>
      <c r="Q19" s="751"/>
      <c r="S19" s="752"/>
    </row>
    <row r="20" spans="1:19" s="76" customFormat="1" ht="14.1" customHeight="1" x14ac:dyDescent="0.2">
      <c r="A20" s="73" t="s">
        <v>118</v>
      </c>
      <c r="B20" s="79" t="s">
        <v>83</v>
      </c>
      <c r="C20" s="75">
        <v>3840243</v>
      </c>
      <c r="D20" s="75">
        <v>3840243</v>
      </c>
      <c r="E20" s="75">
        <v>3840243</v>
      </c>
      <c r="F20" s="75">
        <v>3840243</v>
      </c>
      <c r="G20" s="75">
        <v>3840243</v>
      </c>
      <c r="H20" s="75">
        <v>5637180</v>
      </c>
      <c r="I20" s="75">
        <v>3840243</v>
      </c>
      <c r="J20" s="75">
        <v>3840243</v>
      </c>
      <c r="K20" s="75">
        <v>3840243</v>
      </c>
      <c r="L20" s="75">
        <f>3840243+581060</f>
        <v>4421303</v>
      </c>
      <c r="M20" s="75">
        <v>3840243</v>
      </c>
      <c r="N20" s="75">
        <f>3840237+649251</f>
        <v>4489488</v>
      </c>
      <c r="O20" s="147">
        <f t="shared" si="2"/>
        <v>49110158</v>
      </c>
      <c r="P20" s="172"/>
      <c r="Q20" s="752"/>
    </row>
    <row r="21" spans="1:19" s="76" customFormat="1" ht="14.1" customHeight="1" x14ac:dyDescent="0.2">
      <c r="A21" s="73" t="s">
        <v>119</v>
      </c>
      <c r="B21" s="79" t="s">
        <v>22</v>
      </c>
      <c r="C21" s="75">
        <v>441667</v>
      </c>
      <c r="D21" s="75">
        <v>441667</v>
      </c>
      <c r="E21" s="75">
        <v>441667</v>
      </c>
      <c r="F21" s="75">
        <v>441667</v>
      </c>
      <c r="G21" s="75">
        <v>441667</v>
      </c>
      <c r="H21" s="75">
        <v>441667</v>
      </c>
      <c r="I21" s="75">
        <v>441667</v>
      </c>
      <c r="J21" s="75">
        <v>441667</v>
      </c>
      <c r="K21" s="75">
        <v>441667</v>
      </c>
      <c r="L21" s="75">
        <v>441667</v>
      </c>
      <c r="M21" s="75">
        <v>441667</v>
      </c>
      <c r="N21" s="75">
        <v>441663</v>
      </c>
      <c r="O21" s="147">
        <f t="shared" si="2"/>
        <v>5300000</v>
      </c>
      <c r="P21" s="172"/>
    </row>
    <row r="22" spans="1:19" s="76" customFormat="1" ht="14.1" customHeight="1" x14ac:dyDescent="0.2">
      <c r="A22" s="73" t="s">
        <v>120</v>
      </c>
      <c r="B22" s="79" t="s">
        <v>121</v>
      </c>
      <c r="C22" s="75">
        <v>1061921</v>
      </c>
      <c r="D22" s="75">
        <v>1061921</v>
      </c>
      <c r="E22" s="75">
        <f>1061921+308543</f>
        <v>1370464</v>
      </c>
      <c r="F22" s="75">
        <v>1061921</v>
      </c>
      <c r="G22" s="75">
        <v>1061921</v>
      </c>
      <c r="H22" s="75">
        <v>1061921</v>
      </c>
      <c r="I22" s="75">
        <v>2061921</v>
      </c>
      <c r="J22" s="75">
        <v>2061921</v>
      </c>
      <c r="K22" s="75">
        <v>2061921</v>
      </c>
      <c r="L22" s="75">
        <f>2061921+962523</f>
        <v>3024444</v>
      </c>
      <c r="M22" s="75">
        <v>2061921</v>
      </c>
      <c r="N22" s="75">
        <f>1599247+21009</f>
        <v>1620256</v>
      </c>
      <c r="O22" s="147">
        <f t="shared" si="2"/>
        <v>19572453</v>
      </c>
      <c r="P22" s="172"/>
      <c r="Q22" s="752"/>
    </row>
    <row r="23" spans="1:19" s="76" customFormat="1" ht="14.1" customHeight="1" x14ac:dyDescent="0.2">
      <c r="A23" s="73" t="s">
        <v>122</v>
      </c>
      <c r="B23" s="79" t="s">
        <v>84</v>
      </c>
      <c r="C23" s="75"/>
      <c r="D23" s="75">
        <v>5349998</v>
      </c>
      <c r="E23" s="75">
        <v>1500000</v>
      </c>
      <c r="F23" s="75"/>
      <c r="G23" s="75"/>
      <c r="H23" s="75">
        <v>400000</v>
      </c>
      <c r="I23" s="75"/>
      <c r="J23" s="75"/>
      <c r="K23" s="75">
        <v>392750</v>
      </c>
      <c r="L23" s="75"/>
      <c r="M23" s="75"/>
      <c r="N23" s="75"/>
      <c r="O23" s="147">
        <f t="shared" si="2"/>
        <v>7642748</v>
      </c>
      <c r="P23" s="172"/>
    </row>
    <row r="24" spans="1:19" s="76" customFormat="1" x14ac:dyDescent="0.2">
      <c r="A24" s="73" t="s">
        <v>123</v>
      </c>
      <c r="B24" s="74" t="s">
        <v>23</v>
      </c>
      <c r="C24" s="75"/>
      <c r="D24" s="75"/>
      <c r="E24" s="75"/>
      <c r="F24" s="75"/>
      <c r="G24" s="75">
        <v>433000</v>
      </c>
      <c r="H24" s="75">
        <v>167077</v>
      </c>
      <c r="I24" s="75">
        <v>4508500</v>
      </c>
      <c r="J24" s="75">
        <v>19331127</v>
      </c>
      <c r="K24" s="75">
        <v>16689923</v>
      </c>
      <c r="L24" s="75"/>
      <c r="M24" s="75"/>
      <c r="N24" s="75"/>
      <c r="O24" s="147">
        <f t="shared" si="2"/>
        <v>41129627</v>
      </c>
      <c r="P24" s="172"/>
    </row>
    <row r="25" spans="1:19" s="76" customFormat="1" ht="14.1" customHeight="1" x14ac:dyDescent="0.2">
      <c r="A25" s="73" t="s">
        <v>124</v>
      </c>
      <c r="B25" s="79" t="s">
        <v>48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147">
        <f t="shared" si="2"/>
        <v>0</v>
      </c>
      <c r="P25" s="172"/>
    </row>
    <row r="26" spans="1:19" s="76" customFormat="1" ht="14.1" customHeight="1" x14ac:dyDescent="0.2">
      <c r="A26" s="73" t="s">
        <v>125</v>
      </c>
      <c r="B26" s="79" t="s">
        <v>126</v>
      </c>
      <c r="C26" s="75">
        <v>4596650</v>
      </c>
      <c r="D26" s="75">
        <v>4596650</v>
      </c>
      <c r="E26" s="75">
        <v>4596650</v>
      </c>
      <c r="F26" s="75">
        <v>4596650</v>
      </c>
      <c r="G26" s="75">
        <v>4596650</v>
      </c>
      <c r="H26" s="75">
        <v>4893598</v>
      </c>
      <c r="I26" s="75">
        <v>4596650</v>
      </c>
      <c r="J26" s="75">
        <v>4885310</v>
      </c>
      <c r="K26" s="75">
        <v>4596650</v>
      </c>
      <c r="L26" s="75">
        <v>4596650</v>
      </c>
      <c r="M26" s="75">
        <v>4596650</v>
      </c>
      <c r="N26" s="75">
        <v>3930770</v>
      </c>
      <c r="O26" s="147">
        <f t="shared" si="2"/>
        <v>55079528</v>
      </c>
      <c r="P26" s="172"/>
    </row>
    <row r="27" spans="1:19" s="76" customFormat="1" ht="14.1" customHeight="1" x14ac:dyDescent="0.2">
      <c r="A27" s="79" t="s">
        <v>127</v>
      </c>
      <c r="B27" s="79" t="s">
        <v>192</v>
      </c>
      <c r="C27" s="75">
        <v>3655011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149">
        <f t="shared" si="2"/>
        <v>3655011</v>
      </c>
      <c r="P27" s="172"/>
    </row>
    <row r="28" spans="1:19" s="76" customFormat="1" ht="14.1" customHeight="1" thickBot="1" x14ac:dyDescent="0.25">
      <c r="A28" s="70" t="s">
        <v>129</v>
      </c>
      <c r="B28" s="139" t="s">
        <v>190</v>
      </c>
      <c r="C28" s="72"/>
      <c r="D28" s="72"/>
      <c r="E28" s="72"/>
      <c r="F28" s="72"/>
      <c r="G28" s="72">
        <v>11052133</v>
      </c>
      <c r="H28" s="72"/>
      <c r="I28" s="72"/>
      <c r="J28" s="72"/>
      <c r="K28" s="72"/>
      <c r="L28" s="72">
        <v>2899527</v>
      </c>
      <c r="M28" s="72"/>
      <c r="N28" s="72">
        <v>31819909</v>
      </c>
      <c r="O28" s="146">
        <f t="shared" si="2"/>
        <v>45771569</v>
      </c>
      <c r="P28" s="172"/>
      <c r="Q28" s="329"/>
    </row>
    <row r="29" spans="1:19" s="69" customFormat="1" ht="15.95" customHeight="1" thickBot="1" x14ac:dyDescent="0.25">
      <c r="A29" s="84" t="s">
        <v>193</v>
      </c>
      <c r="B29" s="80" t="s">
        <v>128</v>
      </c>
      <c r="C29" s="81">
        <f t="shared" ref="C29:N29" si="3">SUM(C18:C28)</f>
        <v>20377134</v>
      </c>
      <c r="D29" s="81">
        <f t="shared" si="3"/>
        <v>22297678</v>
      </c>
      <c r="E29" s="81">
        <f t="shared" si="3"/>
        <v>18756223</v>
      </c>
      <c r="F29" s="81">
        <f t="shared" si="3"/>
        <v>16947680</v>
      </c>
      <c r="G29" s="81">
        <f t="shared" si="3"/>
        <v>28432813</v>
      </c>
      <c r="H29" s="81">
        <f t="shared" si="3"/>
        <v>19608642</v>
      </c>
      <c r="I29" s="81">
        <f t="shared" si="3"/>
        <v>22456180</v>
      </c>
      <c r="J29" s="81">
        <f t="shared" si="3"/>
        <v>37567467</v>
      </c>
      <c r="K29" s="81">
        <f t="shared" si="3"/>
        <v>34800401</v>
      </c>
      <c r="L29" s="81">
        <f t="shared" si="3"/>
        <v>22160838</v>
      </c>
      <c r="M29" s="81">
        <f t="shared" si="3"/>
        <v>17717728</v>
      </c>
      <c r="N29" s="81">
        <f t="shared" si="3"/>
        <v>47646320</v>
      </c>
      <c r="O29" s="150">
        <f t="shared" si="2"/>
        <v>308769104</v>
      </c>
      <c r="P29" s="172"/>
    </row>
    <row r="30" spans="1:19" ht="16.5" thickBot="1" x14ac:dyDescent="0.3">
      <c r="A30" s="84" t="s">
        <v>194</v>
      </c>
      <c r="B30" s="85" t="s">
        <v>130</v>
      </c>
      <c r="C30" s="86">
        <f t="shared" ref="C30:N30" si="4">C16-C29</f>
        <v>0</v>
      </c>
      <c r="D30" s="86">
        <f t="shared" si="4"/>
        <v>0</v>
      </c>
      <c r="E30" s="86">
        <f t="shared" si="4"/>
        <v>0</v>
      </c>
      <c r="F30" s="86">
        <f t="shared" si="4"/>
        <v>0</v>
      </c>
      <c r="G30" s="86">
        <f t="shared" si="4"/>
        <v>0</v>
      </c>
      <c r="H30" s="86">
        <f t="shared" si="4"/>
        <v>0</v>
      </c>
      <c r="I30" s="86">
        <f t="shared" si="4"/>
        <v>0</v>
      </c>
      <c r="J30" s="86">
        <f t="shared" si="4"/>
        <v>0</v>
      </c>
      <c r="K30" s="86">
        <f t="shared" si="4"/>
        <v>0</v>
      </c>
      <c r="L30" s="86">
        <f t="shared" si="4"/>
        <v>0</v>
      </c>
      <c r="M30" s="86">
        <f t="shared" si="4"/>
        <v>0</v>
      </c>
      <c r="N30" s="86">
        <f t="shared" si="4"/>
        <v>0</v>
      </c>
      <c r="O30" s="87"/>
      <c r="P30" s="172"/>
    </row>
    <row r="31" spans="1:19" x14ac:dyDescent="0.25">
      <c r="A31" s="88"/>
    </row>
    <row r="32" spans="1:19" x14ac:dyDescent="0.25">
      <c r="B32" s="89"/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62"/>
    </row>
    <row r="33" spans="15:15" x14ac:dyDescent="0.25">
      <c r="O33" s="62"/>
    </row>
    <row r="34" spans="15:15" x14ac:dyDescent="0.25">
      <c r="O34" s="62"/>
    </row>
    <row r="35" spans="15:15" x14ac:dyDescent="0.25">
      <c r="O35" s="62"/>
    </row>
    <row r="36" spans="15:15" x14ac:dyDescent="0.25">
      <c r="O36" s="62"/>
    </row>
    <row r="37" spans="15:15" x14ac:dyDescent="0.25">
      <c r="O37" s="62"/>
    </row>
    <row r="38" spans="15:15" x14ac:dyDescent="0.25">
      <c r="O38" s="62"/>
    </row>
    <row r="39" spans="15:15" x14ac:dyDescent="0.25">
      <c r="O39" s="62"/>
    </row>
    <row r="40" spans="15:15" x14ac:dyDescent="0.25">
      <c r="O40" s="62"/>
    </row>
    <row r="41" spans="15:15" x14ac:dyDescent="0.25">
      <c r="O41" s="62"/>
    </row>
    <row r="42" spans="15:15" x14ac:dyDescent="0.25">
      <c r="O42" s="62"/>
    </row>
    <row r="43" spans="15:15" x14ac:dyDescent="0.25">
      <c r="O43" s="62"/>
    </row>
    <row r="44" spans="15:15" x14ac:dyDescent="0.25">
      <c r="O44" s="62"/>
    </row>
    <row r="45" spans="15:15" x14ac:dyDescent="0.25">
      <c r="O45" s="62"/>
    </row>
    <row r="46" spans="15:15" x14ac:dyDescent="0.25">
      <c r="O46" s="62"/>
    </row>
    <row r="47" spans="15:15" x14ac:dyDescent="0.25">
      <c r="O47" s="62"/>
    </row>
    <row r="48" spans="15:15" x14ac:dyDescent="0.25">
      <c r="O48" s="62"/>
    </row>
    <row r="49" spans="15:15" x14ac:dyDescent="0.25">
      <c r="O49" s="62"/>
    </row>
    <row r="50" spans="15:15" x14ac:dyDescent="0.25">
      <c r="O50" s="62"/>
    </row>
    <row r="51" spans="15:15" x14ac:dyDescent="0.25">
      <c r="O51" s="62"/>
    </row>
    <row r="52" spans="15:15" x14ac:dyDescent="0.25">
      <c r="O52" s="62"/>
    </row>
    <row r="53" spans="15:15" x14ac:dyDescent="0.25">
      <c r="O53" s="62"/>
    </row>
    <row r="54" spans="15:15" x14ac:dyDescent="0.25">
      <c r="O54" s="62"/>
    </row>
    <row r="55" spans="15:15" x14ac:dyDescent="0.25">
      <c r="O55" s="62"/>
    </row>
    <row r="56" spans="15:15" x14ac:dyDescent="0.25">
      <c r="O56" s="62"/>
    </row>
    <row r="57" spans="15:15" x14ac:dyDescent="0.25">
      <c r="O57" s="62"/>
    </row>
    <row r="58" spans="15:15" x14ac:dyDescent="0.25">
      <c r="O58" s="62"/>
    </row>
    <row r="59" spans="15:15" x14ac:dyDescent="0.25">
      <c r="O59" s="62"/>
    </row>
    <row r="60" spans="15:15" x14ac:dyDescent="0.25">
      <c r="O60" s="62"/>
    </row>
    <row r="61" spans="15:15" x14ac:dyDescent="0.25">
      <c r="O61" s="62"/>
    </row>
    <row r="62" spans="15:15" x14ac:dyDescent="0.25">
      <c r="O62" s="62"/>
    </row>
    <row r="63" spans="15:15" x14ac:dyDescent="0.25">
      <c r="O63" s="62"/>
    </row>
    <row r="64" spans="15:15" x14ac:dyDescent="0.25">
      <c r="O64" s="62"/>
    </row>
    <row r="65" spans="15:15" x14ac:dyDescent="0.25">
      <c r="O65" s="62"/>
    </row>
    <row r="66" spans="15:15" x14ac:dyDescent="0.25">
      <c r="O66" s="62"/>
    </row>
    <row r="67" spans="15:15" x14ac:dyDescent="0.25">
      <c r="O67" s="62"/>
    </row>
    <row r="68" spans="15:15" x14ac:dyDescent="0.25">
      <c r="O68" s="62"/>
    </row>
    <row r="69" spans="15:15" x14ac:dyDescent="0.25">
      <c r="O69" s="62"/>
    </row>
    <row r="70" spans="15:15" x14ac:dyDescent="0.25">
      <c r="O70" s="62"/>
    </row>
    <row r="71" spans="15:15" x14ac:dyDescent="0.25">
      <c r="O71" s="62"/>
    </row>
    <row r="72" spans="15:15" x14ac:dyDescent="0.25">
      <c r="O72" s="62"/>
    </row>
    <row r="73" spans="15:15" x14ac:dyDescent="0.25">
      <c r="O73" s="62"/>
    </row>
    <row r="74" spans="15:15" x14ac:dyDescent="0.25">
      <c r="O74" s="62"/>
    </row>
    <row r="75" spans="15:15" x14ac:dyDescent="0.25">
      <c r="O75" s="62"/>
    </row>
    <row r="76" spans="15:15" x14ac:dyDescent="0.25">
      <c r="O76" s="62"/>
    </row>
    <row r="77" spans="15:15" x14ac:dyDescent="0.25">
      <c r="O77" s="62"/>
    </row>
    <row r="78" spans="15:15" x14ac:dyDescent="0.25">
      <c r="O78" s="62"/>
    </row>
    <row r="79" spans="15:15" x14ac:dyDescent="0.25">
      <c r="O79" s="62"/>
    </row>
    <row r="80" spans="15:15" x14ac:dyDescent="0.25">
      <c r="O80" s="62"/>
    </row>
    <row r="81" spans="15:15" x14ac:dyDescent="0.25">
      <c r="O81" s="62"/>
    </row>
    <row r="82" spans="15:15" x14ac:dyDescent="0.25">
      <c r="O82" s="62"/>
    </row>
    <row r="83" spans="15:15" x14ac:dyDescent="0.25">
      <c r="O83" s="62"/>
    </row>
    <row r="84" spans="15:15" x14ac:dyDescent="0.25">
      <c r="O84" s="62"/>
    </row>
    <row r="85" spans="15:15" x14ac:dyDescent="0.25">
      <c r="O85" s="62"/>
    </row>
  </sheetData>
  <mergeCells count="4">
    <mergeCell ref="A2:O2"/>
    <mergeCell ref="B5:O5"/>
    <mergeCell ref="B17:O17"/>
    <mergeCell ref="G1:L1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7" orientation="landscape" r:id="rId1"/>
  <headerFooter alignWithMargins="0">
    <oddHeader>&amp;R&amp;"Times New Roman CE,Félkövér dőlt"&amp;11 4. tájékoztató tábla</oddHeader>
  </headerFooter>
  <ignoredErrors>
    <ignoredError sqref="L9:L10 N14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6"/>
  <sheetViews>
    <sheetView workbookViewId="0">
      <selection activeCell="G3" sqref="G3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2" x14ac:dyDescent="0.2">
      <c r="D1" s="948" t="s">
        <v>802</v>
      </c>
      <c r="E1" s="948"/>
      <c r="F1" s="948"/>
      <c r="G1" s="948"/>
      <c r="H1" s="948"/>
      <c r="I1" s="948"/>
    </row>
    <row r="3" spans="1:12" x14ac:dyDescent="0.2">
      <c r="A3" s="6" t="s">
        <v>26</v>
      </c>
      <c r="B3" s="1"/>
      <c r="D3" s="1"/>
    </row>
    <row r="4" spans="1:12" ht="13.5" thickBot="1" x14ac:dyDescent="0.25">
      <c r="A4" s="6"/>
      <c r="B4" s="1"/>
      <c r="D4" s="1"/>
    </row>
    <row r="5" spans="1:12" ht="13.5" thickBot="1" x14ac:dyDescent="0.25">
      <c r="A5" s="39" t="s">
        <v>50</v>
      </c>
      <c r="B5" s="29"/>
      <c r="C5" s="29"/>
      <c r="D5" s="29"/>
      <c r="E5" s="29"/>
      <c r="F5" s="29"/>
      <c r="G5" s="29"/>
      <c r="H5" s="29"/>
      <c r="I5" s="29"/>
      <c r="J5" s="29"/>
      <c r="K5" s="40" t="s">
        <v>51</v>
      </c>
    </row>
    <row r="6" spans="1:12" x14ac:dyDescent="0.2">
      <c r="A6" s="952" t="s">
        <v>18</v>
      </c>
      <c r="B6" s="953"/>
      <c r="C6" s="953"/>
      <c r="D6" s="953"/>
      <c r="E6" s="953"/>
      <c r="F6" s="953"/>
      <c r="G6" s="953"/>
      <c r="H6" s="953"/>
      <c r="I6" s="953"/>
      <c r="J6" s="954"/>
      <c r="K6" s="19">
        <v>0</v>
      </c>
    </row>
    <row r="7" spans="1:12" x14ac:dyDescent="0.2">
      <c r="A7" s="955" t="s">
        <v>14</v>
      </c>
      <c r="B7" s="956"/>
      <c r="C7" s="956"/>
      <c r="D7" s="956"/>
      <c r="E7" s="956"/>
      <c r="F7" s="956"/>
      <c r="G7" s="956"/>
      <c r="H7" s="956"/>
      <c r="I7" s="956"/>
      <c r="J7" s="957"/>
      <c r="K7" s="20">
        <v>0</v>
      </c>
    </row>
    <row r="8" spans="1:12" x14ac:dyDescent="0.2">
      <c r="A8" s="955" t="s">
        <v>15</v>
      </c>
      <c r="B8" s="956"/>
      <c r="C8" s="956"/>
      <c r="D8" s="956"/>
      <c r="E8" s="956"/>
      <c r="F8" s="956"/>
      <c r="G8" s="956"/>
      <c r="H8" s="956"/>
      <c r="I8" s="956"/>
      <c r="J8" s="957"/>
      <c r="K8" s="20">
        <v>0</v>
      </c>
    </row>
    <row r="9" spans="1:12" x14ac:dyDescent="0.2">
      <c r="A9" s="955" t="s">
        <v>16</v>
      </c>
      <c r="B9" s="956"/>
      <c r="C9" s="956"/>
      <c r="D9" s="956"/>
      <c r="E9" s="956"/>
      <c r="F9" s="956"/>
      <c r="G9" s="956"/>
      <c r="H9" s="956"/>
      <c r="I9" s="956"/>
      <c r="J9" s="957"/>
      <c r="K9" s="20">
        <v>0</v>
      </c>
    </row>
    <row r="10" spans="1:12" ht="13.5" thickBot="1" x14ac:dyDescent="0.25">
      <c r="A10" s="949" t="s">
        <v>17</v>
      </c>
      <c r="B10" s="950"/>
      <c r="C10" s="950"/>
      <c r="D10" s="950"/>
      <c r="E10" s="950"/>
      <c r="F10" s="950"/>
      <c r="G10" s="950"/>
      <c r="H10" s="950"/>
      <c r="I10" s="950"/>
      <c r="J10" s="951"/>
      <c r="K10" s="21">
        <v>0</v>
      </c>
    </row>
    <row r="11" spans="1:12" x14ac:dyDescent="0.2">
      <c r="A11" t="s">
        <v>13</v>
      </c>
    </row>
    <row r="16" spans="1:12" x14ac:dyDescent="0.2">
      <c r="L16" s="3" t="s">
        <v>207</v>
      </c>
    </row>
  </sheetData>
  <mergeCells count="6">
    <mergeCell ref="D1:I1"/>
    <mergeCell ref="A10:J10"/>
    <mergeCell ref="A6:J6"/>
    <mergeCell ref="A7:J7"/>
    <mergeCell ref="A8:J8"/>
    <mergeCell ref="A9:J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workbookViewId="0">
      <selection activeCell="B1" sqref="B1"/>
    </sheetView>
  </sheetViews>
  <sheetFormatPr defaultRowHeight="12.75" x14ac:dyDescent="0.2"/>
  <cols>
    <col min="1" max="1" width="15.7109375" customWidth="1"/>
    <col min="2" max="2" width="16.28515625" customWidth="1"/>
    <col min="3" max="3" width="16.5703125" customWidth="1"/>
    <col min="4" max="4" width="9.140625" customWidth="1"/>
    <col min="5" max="5" width="15" customWidth="1"/>
  </cols>
  <sheetData>
    <row r="1" spans="1:5" x14ac:dyDescent="0.2">
      <c r="B1" t="s">
        <v>781</v>
      </c>
    </row>
    <row r="5" spans="1:5" ht="24.95" customHeight="1" x14ac:dyDescent="0.2">
      <c r="A5" s="906" t="s">
        <v>57</v>
      </c>
      <c r="B5" s="906"/>
      <c r="C5" s="906"/>
      <c r="D5" s="906"/>
      <c r="E5" s="906"/>
    </row>
    <row r="6" spans="1:5" x14ac:dyDescent="0.2">
      <c r="A6" s="5"/>
    </row>
    <row r="7" spans="1:5" ht="13.5" thickBot="1" x14ac:dyDescent="0.25"/>
    <row r="8" spans="1:5" ht="13.5" thickBot="1" x14ac:dyDescent="0.25">
      <c r="A8" s="41"/>
      <c r="B8" s="472" t="s">
        <v>20</v>
      </c>
      <c r="C8" s="18" t="s">
        <v>21</v>
      </c>
    </row>
    <row r="9" spans="1:5" ht="13.5" thickBot="1" x14ac:dyDescent="0.25">
      <c r="A9" s="472" t="s">
        <v>4</v>
      </c>
      <c r="B9" s="473"/>
      <c r="C9" s="11"/>
    </row>
    <row r="10" spans="1:5" x14ac:dyDescent="0.2">
      <c r="A10" s="478"/>
      <c r="B10" s="474"/>
      <c r="C10" s="7"/>
    </row>
    <row r="11" spans="1:5" x14ac:dyDescent="0.2">
      <c r="A11" s="479"/>
      <c r="B11" s="474"/>
      <c r="C11" s="7"/>
    </row>
    <row r="12" spans="1:5" ht="13.5" thickBot="1" x14ac:dyDescent="0.25">
      <c r="A12" s="480"/>
      <c r="B12" s="475"/>
      <c r="C12" s="8"/>
    </row>
    <row r="13" spans="1:5" ht="13.5" thickBot="1" x14ac:dyDescent="0.25">
      <c r="A13" s="481"/>
      <c r="B13" s="476"/>
      <c r="C13" s="22"/>
    </row>
    <row r="14" spans="1:5" ht="13.5" thickBot="1" x14ac:dyDescent="0.25">
      <c r="A14" s="482"/>
      <c r="B14" s="477" t="s">
        <v>20</v>
      </c>
      <c r="C14" s="18" t="s">
        <v>21</v>
      </c>
    </row>
    <row r="15" spans="1:5" ht="13.5" thickBot="1" x14ac:dyDescent="0.25">
      <c r="A15" s="472" t="s">
        <v>5</v>
      </c>
      <c r="B15" s="28"/>
      <c r="C15" s="11"/>
    </row>
    <row r="16" spans="1:5" x14ac:dyDescent="0.2">
      <c r="A16" s="36"/>
      <c r="B16" s="26"/>
      <c r="C16" s="7"/>
    </row>
    <row r="17" spans="1:3" x14ac:dyDescent="0.2">
      <c r="A17" s="34"/>
      <c r="B17" s="26"/>
      <c r="C17" s="7"/>
    </row>
    <row r="18" spans="1:3" ht="13.5" thickBot="1" x14ac:dyDescent="0.25">
      <c r="A18" s="35"/>
      <c r="B18" s="38"/>
      <c r="C18" s="8"/>
    </row>
    <row r="20" spans="1:3" x14ac:dyDescent="0.2">
      <c r="A20" s="2" t="s">
        <v>68</v>
      </c>
    </row>
  </sheetData>
  <mergeCells count="1">
    <mergeCell ref="A5:E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0"/>
  <sheetViews>
    <sheetView tabSelected="1" workbookViewId="0">
      <pane ySplit="8" topLeftCell="A30" activePane="bottomLeft" state="frozen"/>
      <selection pane="bottomLeft" activeCell="C1" sqref="C1"/>
    </sheetView>
  </sheetViews>
  <sheetFormatPr defaultRowHeight="15" x14ac:dyDescent="0.25"/>
  <cols>
    <col min="1" max="1" width="62" style="376" customWidth="1"/>
    <col min="2" max="2" width="4.28515625" style="595" bestFit="1" customWidth="1"/>
    <col min="3" max="4" width="13.140625" style="376" customWidth="1"/>
    <col min="5" max="5" width="13.7109375" style="376" bestFit="1" customWidth="1"/>
    <col min="6" max="6" width="11.28515625" style="376" bestFit="1" customWidth="1"/>
    <col min="7" max="7" width="11.28515625" style="376" customWidth="1"/>
    <col min="8" max="8" width="10.85546875" style="376" customWidth="1"/>
    <col min="9" max="9" width="9.140625" style="376"/>
    <col min="10" max="10" width="10.140625" style="376" customWidth="1"/>
    <col min="11" max="11" width="10.42578125" style="376" customWidth="1"/>
    <col min="12" max="16384" width="9.140625" style="376"/>
  </cols>
  <sheetData>
    <row r="1" spans="1:8" x14ac:dyDescent="0.25">
      <c r="C1" s="643" t="s">
        <v>782</v>
      </c>
      <c r="D1" s="643"/>
    </row>
    <row r="3" spans="1:8" ht="18.75" x14ac:dyDescent="0.3">
      <c r="A3" s="714" t="s">
        <v>217</v>
      </c>
      <c r="B3" s="714"/>
      <c r="C3" s="714"/>
      <c r="D3" s="714"/>
    </row>
    <row r="4" spans="1:8" ht="18.75" x14ac:dyDescent="0.3">
      <c r="A4" s="908" t="s">
        <v>218</v>
      </c>
      <c r="B4" s="908"/>
      <c r="C4" s="908"/>
      <c r="D4" s="741"/>
    </row>
    <row r="5" spans="1:8" ht="13.5" customHeight="1" x14ac:dyDescent="0.3">
      <c r="A5" s="715"/>
      <c r="B5" s="715"/>
      <c r="C5" s="715"/>
      <c r="D5" s="715"/>
    </row>
    <row r="6" spans="1:8" ht="18.75" x14ac:dyDescent="0.3">
      <c r="A6" s="908" t="s">
        <v>219</v>
      </c>
      <c r="B6" s="908"/>
      <c r="C6" s="908"/>
      <c r="D6" s="741"/>
    </row>
    <row r="7" spans="1:8" x14ac:dyDescent="0.25">
      <c r="A7" s="907"/>
      <c r="B7" s="907"/>
      <c r="C7" s="907"/>
      <c r="D7" s="740"/>
      <c r="E7" s="907" t="s">
        <v>220</v>
      </c>
      <c r="F7" s="907"/>
      <c r="G7" s="907"/>
    </row>
    <row r="8" spans="1:8" ht="48.75" customHeight="1" x14ac:dyDescent="0.25">
      <c r="A8" s="814" t="s">
        <v>3</v>
      </c>
      <c r="B8" s="815" t="s">
        <v>221</v>
      </c>
      <c r="C8" s="816" t="s">
        <v>724</v>
      </c>
      <c r="D8" s="816" t="s">
        <v>723</v>
      </c>
      <c r="E8" s="817" t="s">
        <v>718</v>
      </c>
      <c r="F8" s="817" t="s">
        <v>719</v>
      </c>
      <c r="G8" s="817" t="s">
        <v>720</v>
      </c>
      <c r="H8" s="818"/>
    </row>
    <row r="9" spans="1:8" x14ac:dyDescent="0.25">
      <c r="A9" s="736" t="s">
        <v>222</v>
      </c>
      <c r="B9" s="536">
        <v>1</v>
      </c>
      <c r="C9" s="534">
        <v>31814980</v>
      </c>
      <c r="D9" s="534">
        <v>31770732</v>
      </c>
      <c r="E9" s="398">
        <f>+D9-G9</f>
        <v>24270732</v>
      </c>
      <c r="F9" s="398"/>
      <c r="G9" s="398">
        <f>+G17</f>
        <v>7500000</v>
      </c>
    </row>
    <row r="10" spans="1:8" ht="30" x14ac:dyDescent="0.25">
      <c r="A10" s="736" t="s">
        <v>223</v>
      </c>
      <c r="B10" s="536">
        <v>2</v>
      </c>
      <c r="C10" s="534">
        <v>28307480</v>
      </c>
      <c r="D10" s="534">
        <v>30208780</v>
      </c>
      <c r="E10" s="398">
        <f>+D10</f>
        <v>30208780</v>
      </c>
      <c r="F10" s="398"/>
      <c r="G10" s="398"/>
    </row>
    <row r="11" spans="1:8" ht="30" x14ac:dyDescent="0.25">
      <c r="A11" s="736" t="s">
        <v>741</v>
      </c>
      <c r="B11" s="536" t="s">
        <v>740</v>
      </c>
      <c r="C11" s="534">
        <v>8831080</v>
      </c>
      <c r="D11" s="534">
        <v>9045160</v>
      </c>
      <c r="E11" s="398"/>
      <c r="F11" s="398"/>
      <c r="G11" s="398"/>
    </row>
    <row r="12" spans="1:8" ht="30" x14ac:dyDescent="0.25">
      <c r="A12" s="736" t="s">
        <v>742</v>
      </c>
      <c r="B12" s="536" t="s">
        <v>733</v>
      </c>
      <c r="C12" s="534">
        <v>20621746</v>
      </c>
      <c r="D12" s="534">
        <v>18044650</v>
      </c>
      <c r="E12" s="398"/>
      <c r="F12" s="398"/>
      <c r="G12" s="398"/>
    </row>
    <row r="13" spans="1:8" ht="30" x14ac:dyDescent="0.25">
      <c r="A13" s="736" t="s">
        <v>224</v>
      </c>
      <c r="B13" s="536" t="s">
        <v>744</v>
      </c>
      <c r="C13" s="534">
        <f>+C11+C12</f>
        <v>29452826</v>
      </c>
      <c r="D13" s="534">
        <f>+D11+D12</f>
        <v>27089810</v>
      </c>
      <c r="E13" s="398">
        <f>+D13</f>
        <v>27089810</v>
      </c>
      <c r="F13" s="398"/>
      <c r="G13" s="398"/>
    </row>
    <row r="14" spans="1:8" ht="15.95" customHeight="1" x14ac:dyDescent="0.25">
      <c r="A14" s="736" t="s">
        <v>225</v>
      </c>
      <c r="B14" s="536" t="s">
        <v>734</v>
      </c>
      <c r="C14" s="534">
        <v>1800000</v>
      </c>
      <c r="D14" s="534">
        <v>2387810</v>
      </c>
      <c r="E14" s="398">
        <f>+D14</f>
        <v>2387810</v>
      </c>
      <c r="F14" s="398"/>
      <c r="G14" s="398"/>
    </row>
    <row r="15" spans="1:8" ht="30" x14ac:dyDescent="0.25">
      <c r="A15" s="736" t="s">
        <v>226</v>
      </c>
      <c r="B15" s="536" t="s">
        <v>759</v>
      </c>
      <c r="C15" s="534"/>
      <c r="D15" s="534">
        <f t="shared" ref="D15:D16" si="0">+C15</f>
        <v>0</v>
      </c>
      <c r="E15" s="398"/>
      <c r="F15" s="398"/>
      <c r="G15" s="398"/>
    </row>
    <row r="16" spans="1:8" x14ac:dyDescent="0.25">
      <c r="A16" s="736" t="s">
        <v>227</v>
      </c>
      <c r="B16" s="536" t="s">
        <v>760</v>
      </c>
      <c r="C16" s="534"/>
      <c r="D16" s="534">
        <f t="shared" si="0"/>
        <v>0</v>
      </c>
      <c r="E16" s="398"/>
      <c r="F16" s="398"/>
      <c r="G16" s="398"/>
    </row>
    <row r="17" spans="1:7" x14ac:dyDescent="0.25">
      <c r="A17" s="738" t="s">
        <v>228</v>
      </c>
      <c r="B17" s="536" t="s">
        <v>735</v>
      </c>
      <c r="C17" s="533">
        <f>+C9+C10+C13+C14</f>
        <v>91375286</v>
      </c>
      <c r="D17" s="533">
        <f>+D9+D10+D13+D14</f>
        <v>91457132</v>
      </c>
      <c r="E17" s="611">
        <f>+D17-G17</f>
        <v>83957132</v>
      </c>
      <c r="F17" s="398"/>
      <c r="G17" s="611">
        <v>7500000</v>
      </c>
    </row>
    <row r="18" spans="1:7" x14ac:dyDescent="0.25">
      <c r="A18" s="736" t="s">
        <v>229</v>
      </c>
      <c r="B18" s="536">
        <v>10</v>
      </c>
      <c r="C18" s="534"/>
      <c r="D18" s="534"/>
      <c r="E18" s="398"/>
      <c r="F18" s="398"/>
      <c r="G18" s="611"/>
    </row>
    <row r="19" spans="1:7" ht="30" x14ac:dyDescent="0.25">
      <c r="A19" s="736" t="s">
        <v>230</v>
      </c>
      <c r="B19" s="536">
        <v>11</v>
      </c>
      <c r="C19" s="534"/>
      <c r="D19" s="534"/>
      <c r="E19" s="398"/>
      <c r="F19" s="398"/>
      <c r="G19" s="398"/>
    </row>
    <row r="20" spans="1:7" ht="30" x14ac:dyDescent="0.25">
      <c r="A20" s="736" t="s">
        <v>231</v>
      </c>
      <c r="B20" s="536">
        <v>12</v>
      </c>
      <c r="C20" s="534"/>
      <c r="D20" s="534"/>
      <c r="E20" s="398"/>
      <c r="F20" s="398"/>
      <c r="G20" s="398"/>
    </row>
    <row r="21" spans="1:7" ht="30" x14ac:dyDescent="0.25">
      <c r="A21" s="819" t="s">
        <v>745</v>
      </c>
      <c r="B21" s="536">
        <v>34</v>
      </c>
      <c r="C21" s="534">
        <v>5713123</v>
      </c>
      <c r="D21" s="534">
        <f>+D24+D27+D29</f>
        <v>21180465</v>
      </c>
      <c r="E21" s="398">
        <f>+D21</f>
        <v>21180465</v>
      </c>
      <c r="F21" s="398"/>
      <c r="G21" s="398"/>
    </row>
    <row r="22" spans="1:7" x14ac:dyDescent="0.25">
      <c r="A22" s="736" t="s">
        <v>243</v>
      </c>
      <c r="B22" s="536"/>
      <c r="C22" s="534"/>
      <c r="D22" s="534"/>
      <c r="E22" s="398"/>
      <c r="F22" s="398"/>
      <c r="G22" s="398"/>
    </row>
    <row r="23" spans="1:7" x14ac:dyDescent="0.25">
      <c r="A23" s="736" t="s">
        <v>244</v>
      </c>
      <c r="B23" s="536"/>
      <c r="C23" s="534"/>
      <c r="D23" s="534"/>
      <c r="E23" s="398"/>
      <c r="F23" s="398"/>
      <c r="G23" s="398"/>
    </row>
    <row r="24" spans="1:7" ht="30" x14ac:dyDescent="0.25">
      <c r="A24" s="736" t="s">
        <v>245</v>
      </c>
      <c r="B24" s="536">
        <v>37</v>
      </c>
      <c r="C24" s="534">
        <v>3585190</v>
      </c>
      <c r="D24" s="534">
        <f>+C24+15134810</f>
        <v>18720000</v>
      </c>
      <c r="E24" s="398">
        <f>+D24</f>
        <v>18720000</v>
      </c>
      <c r="F24" s="398"/>
      <c r="G24" s="398"/>
    </row>
    <row r="25" spans="1:7" x14ac:dyDescent="0.25">
      <c r="A25" s="736" t="s">
        <v>246</v>
      </c>
      <c r="B25" s="536"/>
      <c r="C25" s="534"/>
      <c r="D25" s="534"/>
      <c r="E25" s="398"/>
      <c r="F25" s="398"/>
      <c r="G25" s="398"/>
    </row>
    <row r="26" spans="1:7" x14ac:dyDescent="0.25">
      <c r="A26" s="736" t="s">
        <v>247</v>
      </c>
      <c r="B26" s="536"/>
      <c r="C26" s="534"/>
      <c r="D26" s="534"/>
      <c r="E26" s="398"/>
      <c r="F26" s="398"/>
      <c r="G26" s="398"/>
    </row>
    <row r="27" spans="1:7" x14ac:dyDescent="0.25">
      <c r="A27" s="736" t="s">
        <v>248</v>
      </c>
      <c r="B27" s="536">
        <v>40</v>
      </c>
      <c r="C27" s="534">
        <v>2127933</v>
      </c>
      <c r="D27" s="534">
        <f>+C27</f>
        <v>2127933</v>
      </c>
      <c r="E27" s="398">
        <f>+C27</f>
        <v>2127933</v>
      </c>
      <c r="F27" s="398"/>
      <c r="G27" s="398"/>
    </row>
    <row r="28" spans="1:7" x14ac:dyDescent="0.25">
      <c r="A28" s="736" t="s">
        <v>249</v>
      </c>
      <c r="B28" s="536"/>
      <c r="C28" s="534"/>
      <c r="D28" s="534"/>
      <c r="E28" s="398"/>
      <c r="F28" s="398"/>
      <c r="G28" s="398"/>
    </row>
    <row r="29" spans="1:7" x14ac:dyDescent="0.25">
      <c r="A29" s="736" t="s">
        <v>250</v>
      </c>
      <c r="B29" s="536">
        <v>42</v>
      </c>
      <c r="C29" s="534"/>
      <c r="D29" s="737">
        <v>332532</v>
      </c>
      <c r="E29" s="398">
        <f>+D29</f>
        <v>332532</v>
      </c>
      <c r="F29" s="398"/>
      <c r="G29" s="398"/>
    </row>
    <row r="30" spans="1:7" ht="30" x14ac:dyDescent="0.25">
      <c r="A30" s="738" t="s">
        <v>746</v>
      </c>
      <c r="B30" s="535">
        <v>45</v>
      </c>
      <c r="C30" s="533">
        <f>+C17+C21</f>
        <v>97088409</v>
      </c>
      <c r="D30" s="533">
        <f>+D17+D21</f>
        <v>112637597</v>
      </c>
      <c r="E30" s="611">
        <f>+E17+E21</f>
        <v>105137597</v>
      </c>
      <c r="F30" s="398"/>
      <c r="G30" s="611">
        <f>SUM(G17:G29)</f>
        <v>7500000</v>
      </c>
    </row>
    <row r="31" spans="1:7" x14ac:dyDescent="0.25">
      <c r="A31" s="736" t="s">
        <v>251</v>
      </c>
      <c r="B31" s="536">
        <v>44</v>
      </c>
      <c r="C31" s="534"/>
      <c r="D31" s="534"/>
      <c r="E31" s="398"/>
      <c r="F31" s="398"/>
      <c r="G31" s="398"/>
    </row>
    <row r="32" spans="1:7" ht="30" x14ac:dyDescent="0.25">
      <c r="A32" s="736" t="s">
        <v>252</v>
      </c>
      <c r="B32" s="536">
        <v>45</v>
      </c>
      <c r="C32" s="534"/>
      <c r="D32" s="534"/>
      <c r="E32" s="398"/>
      <c r="F32" s="398"/>
      <c r="G32" s="398"/>
    </row>
    <row r="33" spans="1:7" ht="30" x14ac:dyDescent="0.25">
      <c r="A33" s="736" t="s">
        <v>253</v>
      </c>
      <c r="B33" s="536">
        <v>46</v>
      </c>
      <c r="C33" s="534"/>
      <c r="D33" s="534"/>
      <c r="E33" s="398"/>
      <c r="F33" s="398"/>
      <c r="G33" s="398"/>
    </row>
    <row r="34" spans="1:7" ht="30" x14ac:dyDescent="0.25">
      <c r="A34" s="736" t="s">
        <v>264</v>
      </c>
      <c r="B34" s="536">
        <v>57</v>
      </c>
      <c r="C34" s="534"/>
      <c r="D34" s="534"/>
      <c r="E34" s="398"/>
      <c r="F34" s="398"/>
      <c r="G34" s="398"/>
    </row>
    <row r="35" spans="1:7" ht="30" x14ac:dyDescent="0.25">
      <c r="A35" s="736" t="s">
        <v>275</v>
      </c>
      <c r="B35" s="536">
        <v>70</v>
      </c>
      <c r="C35" s="820">
        <v>4508500</v>
      </c>
      <c r="D35" s="820">
        <v>19739540</v>
      </c>
      <c r="E35" s="821"/>
      <c r="F35" s="821">
        <f>+F36+F37</f>
        <v>19739540</v>
      </c>
      <c r="G35" s="398"/>
    </row>
    <row r="36" spans="1:7" x14ac:dyDescent="0.25">
      <c r="A36" s="736" t="s">
        <v>276</v>
      </c>
      <c r="B36" s="536">
        <v>71</v>
      </c>
      <c r="C36" s="534"/>
      <c r="D36" s="534">
        <v>15681890</v>
      </c>
      <c r="E36" s="398"/>
      <c r="F36" s="398">
        <v>15681890</v>
      </c>
      <c r="G36" s="398"/>
    </row>
    <row r="37" spans="1:7" x14ac:dyDescent="0.25">
      <c r="A37" s="736" t="s">
        <v>277</v>
      </c>
      <c r="B37" s="536">
        <v>76</v>
      </c>
      <c r="C37" s="534">
        <v>4508500</v>
      </c>
      <c r="D37" s="534">
        <v>4057650</v>
      </c>
      <c r="E37" s="398"/>
      <c r="F37" s="398">
        <v>4057650</v>
      </c>
      <c r="G37" s="398"/>
    </row>
    <row r="38" spans="1:7" ht="30" x14ac:dyDescent="0.25">
      <c r="A38" s="738" t="s">
        <v>278</v>
      </c>
      <c r="B38" s="536">
        <v>81</v>
      </c>
      <c r="C38" s="822">
        <f>+C35</f>
        <v>4508500</v>
      </c>
      <c r="D38" s="822">
        <f>+D35</f>
        <v>19739540</v>
      </c>
      <c r="E38" s="823"/>
      <c r="F38" s="824">
        <f>+F35</f>
        <v>19739540</v>
      </c>
      <c r="G38" s="398"/>
    </row>
    <row r="39" spans="1:7" x14ac:dyDescent="0.25">
      <c r="A39" s="825" t="s">
        <v>755</v>
      </c>
      <c r="B39" s="536">
        <v>82</v>
      </c>
      <c r="C39" s="534"/>
      <c r="D39" s="534"/>
      <c r="E39" s="398"/>
      <c r="F39" s="398"/>
      <c r="G39" s="398"/>
    </row>
    <row r="40" spans="1:7" x14ac:dyDescent="0.25">
      <c r="A40" s="825" t="s">
        <v>763</v>
      </c>
      <c r="B40" s="536">
        <v>84</v>
      </c>
      <c r="C40" s="534"/>
      <c r="D40" s="534"/>
      <c r="E40" s="398"/>
      <c r="F40" s="398"/>
      <c r="G40" s="398"/>
    </row>
    <row r="41" spans="1:7" x14ac:dyDescent="0.25">
      <c r="A41" s="825" t="s">
        <v>764</v>
      </c>
      <c r="B41" s="536">
        <v>93</v>
      </c>
      <c r="C41" s="534"/>
      <c r="D41" s="534"/>
      <c r="E41" s="398"/>
      <c r="F41" s="398"/>
      <c r="G41" s="398"/>
    </row>
    <row r="42" spans="1:7" x14ac:dyDescent="0.25">
      <c r="A42" s="825" t="s">
        <v>762</v>
      </c>
      <c r="B42" s="536">
        <v>94</v>
      </c>
      <c r="C42" s="534"/>
      <c r="D42" s="534"/>
      <c r="E42" s="398"/>
      <c r="F42" s="398"/>
      <c r="G42" s="398"/>
    </row>
    <row r="43" spans="1:7" x14ac:dyDescent="0.25">
      <c r="A43" s="825" t="s">
        <v>761</v>
      </c>
      <c r="B43" s="536">
        <v>104</v>
      </c>
      <c r="C43" s="534"/>
      <c r="D43" s="534"/>
      <c r="E43" s="398"/>
      <c r="F43" s="398"/>
      <c r="G43" s="398"/>
    </row>
    <row r="44" spans="1:7" x14ac:dyDescent="0.25">
      <c r="A44" s="738" t="s">
        <v>302</v>
      </c>
      <c r="B44" s="535">
        <v>109</v>
      </c>
      <c r="C44" s="533">
        <v>10900000</v>
      </c>
      <c r="D44" s="533">
        <v>10977000</v>
      </c>
      <c r="E44" s="398">
        <f>+D44</f>
        <v>10977000</v>
      </c>
      <c r="F44" s="398"/>
      <c r="G44" s="398"/>
    </row>
    <row r="45" spans="1:7" x14ac:dyDescent="0.25">
      <c r="A45" s="736" t="s">
        <v>303</v>
      </c>
      <c r="B45" s="536">
        <v>110</v>
      </c>
      <c r="C45" s="534"/>
      <c r="D45" s="534">
        <v>4664000</v>
      </c>
      <c r="E45" s="398"/>
      <c r="F45" s="398"/>
      <c r="G45" s="398"/>
    </row>
    <row r="46" spans="1:7" x14ac:dyDescent="0.25">
      <c r="A46" s="736" t="s">
        <v>304</v>
      </c>
      <c r="B46" s="536">
        <v>111</v>
      </c>
      <c r="C46" s="534"/>
      <c r="D46" s="534">
        <v>6313000</v>
      </c>
      <c r="E46" s="398"/>
      <c r="F46" s="398"/>
      <c r="G46" s="398"/>
    </row>
    <row r="47" spans="1:7" x14ac:dyDescent="0.25">
      <c r="A47" s="738" t="s">
        <v>305</v>
      </c>
      <c r="B47" s="535">
        <v>116</v>
      </c>
      <c r="C47" s="533">
        <v>16000000</v>
      </c>
      <c r="D47" s="533">
        <v>16839000</v>
      </c>
      <c r="E47" s="398">
        <f>+D47</f>
        <v>16839000</v>
      </c>
      <c r="F47" s="398"/>
      <c r="G47" s="398"/>
    </row>
    <row r="48" spans="1:7" ht="30" x14ac:dyDescent="0.25">
      <c r="A48" s="736" t="s">
        <v>312</v>
      </c>
      <c r="B48" s="536">
        <v>123</v>
      </c>
      <c r="C48" s="534">
        <v>16000000</v>
      </c>
      <c r="D48" s="534">
        <v>16839000</v>
      </c>
      <c r="E48" s="398">
        <f>+D48</f>
        <v>16839000</v>
      </c>
      <c r="F48" s="398"/>
      <c r="G48" s="398"/>
    </row>
    <row r="49" spans="1:7" x14ac:dyDescent="0.25">
      <c r="A49" s="736" t="s">
        <v>313</v>
      </c>
      <c r="B49" s="536">
        <v>137</v>
      </c>
      <c r="C49" s="534"/>
      <c r="D49" s="534"/>
      <c r="E49" s="398"/>
      <c r="F49" s="398"/>
      <c r="G49" s="398"/>
    </row>
    <row r="50" spans="1:7" x14ac:dyDescent="0.25">
      <c r="A50" s="736" t="s">
        <v>317</v>
      </c>
      <c r="B50" s="536">
        <v>141</v>
      </c>
      <c r="C50" s="534"/>
      <c r="D50" s="534"/>
      <c r="E50" s="398"/>
      <c r="F50" s="398"/>
      <c r="G50" s="398"/>
    </row>
    <row r="51" spans="1:7" x14ac:dyDescent="0.25">
      <c r="A51" s="738" t="s">
        <v>318</v>
      </c>
      <c r="B51" s="535">
        <v>142</v>
      </c>
      <c r="C51" s="533">
        <v>4000000</v>
      </c>
      <c r="D51" s="533">
        <v>0</v>
      </c>
      <c r="E51" s="398">
        <v>0</v>
      </c>
      <c r="F51" s="398"/>
      <c r="G51" s="398"/>
    </row>
    <row r="52" spans="1:7" ht="30" x14ac:dyDescent="0.25">
      <c r="A52" s="736" t="s">
        <v>319</v>
      </c>
      <c r="B52" s="536">
        <v>144</v>
      </c>
      <c r="C52" s="534">
        <v>4000000</v>
      </c>
      <c r="D52" s="534">
        <v>0</v>
      </c>
      <c r="E52" s="398">
        <v>0</v>
      </c>
      <c r="F52" s="398"/>
      <c r="G52" s="398"/>
    </row>
    <row r="53" spans="1:7" x14ac:dyDescent="0.25">
      <c r="A53" s="738" t="s">
        <v>320</v>
      </c>
      <c r="B53" s="535">
        <v>147</v>
      </c>
      <c r="C53" s="533">
        <v>60000</v>
      </c>
      <c r="D53" s="533">
        <f>+C53</f>
        <v>60000</v>
      </c>
      <c r="E53" s="398">
        <f>+C53</f>
        <v>60000</v>
      </c>
      <c r="F53" s="398"/>
      <c r="G53" s="398"/>
    </row>
    <row r="54" spans="1:7" x14ac:dyDescent="0.25">
      <c r="A54" s="736" t="s">
        <v>321</v>
      </c>
      <c r="B54" s="536">
        <v>154</v>
      </c>
      <c r="C54" s="534">
        <v>60000</v>
      </c>
      <c r="D54" s="534">
        <f>+C54</f>
        <v>60000</v>
      </c>
      <c r="E54" s="398">
        <f>+C54</f>
        <v>60000</v>
      </c>
      <c r="F54" s="398"/>
      <c r="G54" s="398"/>
    </row>
    <row r="55" spans="1:7" x14ac:dyDescent="0.25">
      <c r="A55" s="738" t="s">
        <v>751</v>
      </c>
      <c r="B55" s="535">
        <v>164</v>
      </c>
      <c r="C55" s="533">
        <f>+C47+C51+C53</f>
        <v>20060000</v>
      </c>
      <c r="D55" s="533">
        <f>+D47+D51+D53</f>
        <v>16899000</v>
      </c>
      <c r="E55" s="533">
        <f>+E47+E51+E53</f>
        <v>16899000</v>
      </c>
      <c r="F55" s="398"/>
      <c r="G55" s="398"/>
    </row>
    <row r="56" spans="1:7" x14ac:dyDescent="0.25">
      <c r="A56" s="736" t="s">
        <v>323</v>
      </c>
      <c r="B56" s="536">
        <v>165</v>
      </c>
      <c r="C56" s="534"/>
      <c r="D56" s="534">
        <v>632000</v>
      </c>
      <c r="E56" s="398">
        <f>+D56</f>
        <v>632000</v>
      </c>
      <c r="F56" s="398"/>
      <c r="G56" s="398"/>
    </row>
    <row r="57" spans="1:7" x14ac:dyDescent="0.25">
      <c r="A57" s="736" t="s">
        <v>324</v>
      </c>
      <c r="B57" s="536">
        <v>181</v>
      </c>
      <c r="C57" s="534"/>
      <c r="D57" s="534">
        <v>155000</v>
      </c>
      <c r="E57" s="398"/>
      <c r="F57" s="398"/>
      <c r="G57" s="398"/>
    </row>
    <row r="58" spans="1:7" x14ac:dyDescent="0.25">
      <c r="A58" s="738" t="s">
        <v>325</v>
      </c>
      <c r="B58" s="535">
        <v>184</v>
      </c>
      <c r="C58" s="533">
        <f>+C44+C55+C56</f>
        <v>30960000</v>
      </c>
      <c r="D58" s="533">
        <f>+D44+D55+D56</f>
        <v>28508000</v>
      </c>
      <c r="E58" s="533">
        <f>+E44+E55+E56</f>
        <v>28508000</v>
      </c>
      <c r="F58" s="398"/>
      <c r="G58" s="398"/>
    </row>
    <row r="59" spans="1:7" x14ac:dyDescent="0.25">
      <c r="A59" s="736" t="s">
        <v>326</v>
      </c>
      <c r="B59" s="536">
        <v>185</v>
      </c>
      <c r="C59" s="534">
        <v>0</v>
      </c>
      <c r="D59" s="534"/>
      <c r="E59" s="398"/>
      <c r="F59" s="398"/>
      <c r="G59" s="398"/>
    </row>
    <row r="60" spans="1:7" x14ac:dyDescent="0.25">
      <c r="A60" s="736" t="s">
        <v>327</v>
      </c>
      <c r="B60" s="536">
        <v>186</v>
      </c>
      <c r="C60" s="534">
        <f>2250000+1438450</f>
        <v>3688450</v>
      </c>
      <c r="D60" s="534">
        <v>4040000</v>
      </c>
      <c r="E60" s="398">
        <f>+D60-F60</f>
        <v>2250000</v>
      </c>
      <c r="F60" s="398">
        <v>1790000</v>
      </c>
      <c r="G60" s="398"/>
    </row>
    <row r="61" spans="1:7" x14ac:dyDescent="0.25">
      <c r="A61" s="736" t="s">
        <v>328</v>
      </c>
      <c r="B61" s="536">
        <v>187</v>
      </c>
      <c r="C61" s="534">
        <v>1900000</v>
      </c>
      <c r="D61" s="534">
        <v>1950000</v>
      </c>
      <c r="E61" s="398">
        <f>+D61</f>
        <v>1950000</v>
      </c>
      <c r="F61" s="398"/>
      <c r="G61" s="398"/>
    </row>
    <row r="62" spans="1:7" x14ac:dyDescent="0.25">
      <c r="A62" s="736" t="s">
        <v>330</v>
      </c>
      <c r="B62" s="536">
        <v>189</v>
      </c>
      <c r="C62" s="534">
        <v>0</v>
      </c>
      <c r="D62" s="534"/>
      <c r="E62" s="398"/>
      <c r="F62" s="398"/>
      <c r="G62" s="398"/>
    </row>
    <row r="63" spans="1:7" x14ac:dyDescent="0.25">
      <c r="A63" s="736" t="s">
        <v>332</v>
      </c>
      <c r="B63" s="536">
        <v>191</v>
      </c>
      <c r="C63" s="534">
        <v>0</v>
      </c>
      <c r="D63" s="534"/>
      <c r="E63" s="398"/>
      <c r="F63" s="398"/>
      <c r="G63" s="398"/>
    </row>
    <row r="64" spans="1:7" x14ac:dyDescent="0.25">
      <c r="A64" s="736" t="s">
        <v>339</v>
      </c>
      <c r="B64" s="536">
        <v>198</v>
      </c>
      <c r="C64" s="534">
        <v>6359358</v>
      </c>
      <c r="D64" s="534">
        <v>5826358</v>
      </c>
      <c r="E64" s="398">
        <f>+D64</f>
        <v>5826358</v>
      </c>
      <c r="F64" s="398"/>
      <c r="G64" s="398"/>
    </row>
    <row r="65" spans="1:7" x14ac:dyDescent="0.25">
      <c r="A65" s="736" t="s">
        <v>340</v>
      </c>
      <c r="B65" s="536">
        <v>199</v>
      </c>
      <c r="C65" s="534">
        <f>94500+2105408</f>
        <v>2199908</v>
      </c>
      <c r="D65" s="534">
        <f>+C65</f>
        <v>2199908</v>
      </c>
      <c r="E65" s="398">
        <f>+C65-F65</f>
        <v>1716608</v>
      </c>
      <c r="F65" s="398">
        <v>483300</v>
      </c>
      <c r="G65" s="398"/>
    </row>
    <row r="66" spans="1:7" x14ac:dyDescent="0.25">
      <c r="A66" s="736" t="s">
        <v>341</v>
      </c>
      <c r="B66" s="536">
        <v>200</v>
      </c>
      <c r="C66" s="534">
        <v>0</v>
      </c>
      <c r="D66" s="534"/>
      <c r="E66" s="398"/>
      <c r="F66" s="398"/>
      <c r="G66" s="398"/>
    </row>
    <row r="67" spans="1:7" x14ac:dyDescent="0.25">
      <c r="A67" s="826" t="s">
        <v>342</v>
      </c>
      <c r="B67" s="536">
        <v>201</v>
      </c>
      <c r="C67" s="534"/>
      <c r="D67" s="534"/>
      <c r="E67" s="398"/>
      <c r="F67" s="398"/>
      <c r="G67" s="398"/>
    </row>
    <row r="68" spans="1:7" x14ac:dyDescent="0.25">
      <c r="A68" s="826" t="s">
        <v>345</v>
      </c>
      <c r="B68" s="536">
        <v>204</v>
      </c>
      <c r="C68" s="534">
        <f>100+2</f>
        <v>102</v>
      </c>
      <c r="D68" s="534">
        <f>+C68</f>
        <v>102</v>
      </c>
      <c r="E68" s="398">
        <f>+C68</f>
        <v>102</v>
      </c>
      <c r="F68" s="398"/>
      <c r="G68" s="398"/>
    </row>
    <row r="69" spans="1:7" ht="15" customHeight="1" x14ac:dyDescent="0.25">
      <c r="A69" s="738" t="s">
        <v>348</v>
      </c>
      <c r="B69" s="535">
        <v>207</v>
      </c>
      <c r="C69" s="533">
        <f>+C68</f>
        <v>102</v>
      </c>
      <c r="D69" s="533">
        <f>+C69</f>
        <v>102</v>
      </c>
      <c r="E69" s="398">
        <f>+C69</f>
        <v>102</v>
      </c>
      <c r="F69" s="398"/>
      <c r="G69" s="398"/>
    </row>
    <row r="70" spans="1:7" x14ac:dyDescent="0.25">
      <c r="A70" s="736" t="s">
        <v>349</v>
      </c>
      <c r="B70" s="536">
        <v>208</v>
      </c>
      <c r="C70" s="534"/>
      <c r="D70" s="534"/>
      <c r="E70" s="398"/>
      <c r="F70" s="398"/>
      <c r="G70" s="398"/>
    </row>
    <row r="71" spans="1:7" x14ac:dyDescent="0.25">
      <c r="A71" s="736" t="s">
        <v>350</v>
      </c>
      <c r="B71" s="536">
        <v>209</v>
      </c>
      <c r="C71" s="534"/>
      <c r="D71" s="534"/>
      <c r="E71" s="398"/>
      <c r="F71" s="398"/>
      <c r="G71" s="398"/>
    </row>
    <row r="72" spans="1:7" x14ac:dyDescent="0.25">
      <c r="A72" s="736" t="s">
        <v>356</v>
      </c>
      <c r="B72" s="536">
        <v>215</v>
      </c>
      <c r="C72" s="534">
        <v>0</v>
      </c>
      <c r="D72" s="534"/>
      <c r="E72" s="398"/>
      <c r="F72" s="398"/>
      <c r="G72" s="398"/>
    </row>
    <row r="73" spans="1:7" x14ac:dyDescent="0.25">
      <c r="A73" s="736" t="s">
        <v>357</v>
      </c>
      <c r="B73" s="536">
        <v>216</v>
      </c>
      <c r="C73" s="534">
        <v>0</v>
      </c>
      <c r="D73" s="534"/>
      <c r="E73" s="398"/>
      <c r="F73" s="398"/>
      <c r="G73" s="398"/>
    </row>
    <row r="74" spans="1:7" x14ac:dyDescent="0.25">
      <c r="A74" s="736" t="s">
        <v>358</v>
      </c>
      <c r="B74" s="536">
        <v>217</v>
      </c>
      <c r="C74" s="534">
        <v>0</v>
      </c>
      <c r="D74" s="534">
        <v>2211373</v>
      </c>
      <c r="E74" s="398">
        <f>+D74</f>
        <v>2211373</v>
      </c>
      <c r="F74" s="398"/>
      <c r="G74" s="398"/>
    </row>
    <row r="75" spans="1:7" x14ac:dyDescent="0.25">
      <c r="A75" s="736" t="s">
        <v>360</v>
      </c>
      <c r="B75" s="536">
        <v>219</v>
      </c>
      <c r="C75" s="534"/>
      <c r="D75" s="534"/>
      <c r="E75" s="398"/>
      <c r="F75" s="398"/>
      <c r="G75" s="398"/>
    </row>
    <row r="76" spans="1:7" ht="30" x14ac:dyDescent="0.25">
      <c r="A76" s="738" t="s">
        <v>361</v>
      </c>
      <c r="B76" s="535">
        <v>220</v>
      </c>
      <c r="C76" s="822">
        <f>+C59+C60+C62+C63+C64+C65+C66+C69+C72+C73+C74</f>
        <v>12247818</v>
      </c>
      <c r="D76" s="822">
        <f>+D59+D60+D62+D63+D64+D65+D66+D69+D72+D73+D74</f>
        <v>14277741</v>
      </c>
      <c r="E76" s="822">
        <f>+E59+E60+E62+E63+E64+E65+E66+E69+E72+E73+E74</f>
        <v>12004441</v>
      </c>
      <c r="F76" s="822">
        <f>+F59+F60+F62+F63+F64+F65+F66+F69+F72+F73+F74</f>
        <v>2273300</v>
      </c>
      <c r="G76" s="398"/>
    </row>
    <row r="77" spans="1:7" x14ac:dyDescent="0.25">
      <c r="A77" s="738" t="s">
        <v>370</v>
      </c>
      <c r="B77" s="535">
        <v>229</v>
      </c>
      <c r="C77" s="827"/>
      <c r="D77" s="827"/>
      <c r="E77" s="398"/>
      <c r="F77" s="398"/>
      <c r="G77" s="398"/>
    </row>
    <row r="78" spans="1:7" ht="30" x14ac:dyDescent="0.25">
      <c r="A78" s="736" t="s">
        <v>371</v>
      </c>
      <c r="B78" s="536">
        <v>230</v>
      </c>
      <c r="C78" s="534"/>
      <c r="D78" s="534"/>
      <c r="E78" s="398"/>
      <c r="F78" s="398"/>
      <c r="G78" s="398"/>
    </row>
    <row r="79" spans="1:7" ht="30" x14ac:dyDescent="0.25">
      <c r="A79" s="736" t="s">
        <v>372</v>
      </c>
      <c r="B79" s="536">
        <v>231</v>
      </c>
      <c r="C79" s="534"/>
      <c r="D79" s="534"/>
      <c r="E79" s="398"/>
      <c r="F79" s="398"/>
      <c r="G79" s="398"/>
    </row>
    <row r="80" spans="1:7" ht="30" customHeight="1" x14ac:dyDescent="0.25">
      <c r="A80" s="736" t="s">
        <v>373</v>
      </c>
      <c r="B80" s="536">
        <v>232</v>
      </c>
      <c r="C80" s="534"/>
      <c r="D80" s="534"/>
      <c r="E80" s="398"/>
      <c r="F80" s="398"/>
      <c r="G80" s="398"/>
    </row>
    <row r="81" spans="1:7" ht="30" x14ac:dyDescent="0.25">
      <c r="A81" s="736" t="s">
        <v>374</v>
      </c>
      <c r="B81" s="536">
        <v>233</v>
      </c>
      <c r="C81" s="534">
        <v>74500</v>
      </c>
      <c r="D81" s="534">
        <f>+C81</f>
        <v>74500</v>
      </c>
      <c r="E81" s="398">
        <f>+C81</f>
        <v>74500</v>
      </c>
      <c r="F81" s="398"/>
      <c r="G81" s="398"/>
    </row>
    <row r="82" spans="1:7" x14ac:dyDescent="0.25">
      <c r="A82" s="736" t="s">
        <v>378</v>
      </c>
      <c r="B82" s="536">
        <v>237</v>
      </c>
      <c r="C82" s="534">
        <v>74500</v>
      </c>
      <c r="D82" s="534">
        <f>+C82</f>
        <v>74500</v>
      </c>
      <c r="E82" s="398">
        <f>+C82</f>
        <v>74500</v>
      </c>
      <c r="F82" s="398"/>
      <c r="G82" s="398"/>
    </row>
    <row r="83" spans="1:7" x14ac:dyDescent="0.25">
      <c r="A83" s="736" t="s">
        <v>384</v>
      </c>
      <c r="B83" s="536">
        <v>243</v>
      </c>
      <c r="C83" s="534">
        <f>+C84</f>
        <v>50000</v>
      </c>
      <c r="D83" s="534">
        <v>95000</v>
      </c>
      <c r="E83" s="398"/>
      <c r="F83" s="398">
        <v>95000</v>
      </c>
      <c r="G83" s="398"/>
    </row>
    <row r="84" spans="1:7" x14ac:dyDescent="0.25">
      <c r="A84" s="736" t="s">
        <v>385</v>
      </c>
      <c r="B84" s="536">
        <v>247</v>
      </c>
      <c r="C84" s="534">
        <v>50000</v>
      </c>
      <c r="D84" s="534">
        <v>95000</v>
      </c>
      <c r="E84" s="398"/>
      <c r="F84" s="398">
        <v>95000</v>
      </c>
      <c r="G84" s="398"/>
    </row>
    <row r="85" spans="1:7" x14ac:dyDescent="0.25">
      <c r="A85" s="738" t="s">
        <v>386</v>
      </c>
      <c r="B85" s="535">
        <v>255</v>
      </c>
      <c r="C85" s="533">
        <f>+C81+C83</f>
        <v>124500</v>
      </c>
      <c r="D85" s="533">
        <f>+D81+D83</f>
        <v>169500</v>
      </c>
      <c r="E85" s="611">
        <f>+E81</f>
        <v>74500</v>
      </c>
      <c r="F85" s="611">
        <f>+F83</f>
        <v>95000</v>
      </c>
      <c r="G85" s="398"/>
    </row>
    <row r="86" spans="1:7" ht="30" x14ac:dyDescent="0.25">
      <c r="A86" s="736" t="s">
        <v>387</v>
      </c>
      <c r="B86" s="536">
        <v>256</v>
      </c>
      <c r="C86" s="534"/>
      <c r="D86" s="534"/>
      <c r="E86" s="398"/>
      <c r="F86" s="398"/>
      <c r="G86" s="398"/>
    </row>
    <row r="87" spans="1:7" ht="30" x14ac:dyDescent="0.25">
      <c r="A87" s="736" t="s">
        <v>388</v>
      </c>
      <c r="B87" s="536">
        <v>257</v>
      </c>
      <c r="C87" s="534"/>
      <c r="D87" s="534"/>
      <c r="E87" s="398"/>
      <c r="F87" s="398"/>
      <c r="G87" s="398"/>
    </row>
    <row r="88" spans="1:7" ht="30" customHeight="1" x14ac:dyDescent="0.25">
      <c r="A88" s="736" t="s">
        <v>389</v>
      </c>
      <c r="B88" s="536">
        <v>258</v>
      </c>
      <c r="C88" s="534"/>
      <c r="D88" s="534"/>
      <c r="E88" s="398"/>
      <c r="F88" s="398"/>
      <c r="G88" s="398"/>
    </row>
    <row r="89" spans="1:7" ht="30" x14ac:dyDescent="0.25">
      <c r="A89" s="736" t="s">
        <v>390</v>
      </c>
      <c r="B89" s="536">
        <v>259</v>
      </c>
      <c r="C89" s="534"/>
      <c r="D89" s="534"/>
      <c r="E89" s="398"/>
      <c r="F89" s="398"/>
      <c r="G89" s="398"/>
    </row>
    <row r="90" spans="1:7" x14ac:dyDescent="0.25">
      <c r="A90" s="736" t="s">
        <v>391</v>
      </c>
      <c r="B90" s="536">
        <v>269</v>
      </c>
      <c r="C90" s="534"/>
      <c r="D90" s="534"/>
      <c r="E90" s="398"/>
      <c r="F90" s="398"/>
      <c r="G90" s="398"/>
    </row>
    <row r="91" spans="1:7" x14ac:dyDescent="0.25">
      <c r="A91" s="736" t="s">
        <v>403</v>
      </c>
      <c r="B91" s="536">
        <v>281</v>
      </c>
      <c r="C91" s="534"/>
      <c r="D91" s="534"/>
      <c r="E91" s="398"/>
      <c r="F91" s="398"/>
      <c r="G91" s="398"/>
    </row>
    <row r="92" spans="1:7" x14ac:dyDescent="0.25">
      <c r="A92" s="828" t="s">
        <v>404</v>
      </c>
      <c r="B92" s="535">
        <v>282</v>
      </c>
      <c r="C92" s="827">
        <f>+C30+C38+C58+C76+C85</f>
        <v>144929227</v>
      </c>
      <c r="D92" s="827">
        <f>+D30+D38+D58+D76+D85</f>
        <v>175332378</v>
      </c>
      <c r="E92" s="827">
        <f>+E30+E38+E58+E76+E85</f>
        <v>145724538</v>
      </c>
      <c r="F92" s="827">
        <f>+F30+F38+F58+F76+F85</f>
        <v>22107840</v>
      </c>
      <c r="G92" s="827">
        <f>+G30+G38+G58+G76+G85</f>
        <v>7500000</v>
      </c>
    </row>
    <row r="94" spans="1:7" ht="18.75" x14ac:dyDescent="0.3">
      <c r="A94" s="908" t="s">
        <v>112</v>
      </c>
      <c r="B94" s="908"/>
      <c r="C94" s="908"/>
      <c r="D94" s="741"/>
    </row>
    <row r="95" spans="1:7" ht="15.75" thickBot="1" x14ac:dyDescent="0.3">
      <c r="A95" s="907" t="s">
        <v>220</v>
      </c>
      <c r="B95" s="907"/>
      <c r="C95" s="907"/>
      <c r="D95" s="740"/>
    </row>
    <row r="96" spans="1:7" ht="45.75" thickBot="1" x14ac:dyDescent="0.3">
      <c r="A96" s="829" t="s">
        <v>3</v>
      </c>
      <c r="B96" s="830" t="s">
        <v>221</v>
      </c>
      <c r="C96" s="831" t="s">
        <v>724</v>
      </c>
      <c r="D96" s="832" t="s">
        <v>723</v>
      </c>
      <c r="E96" s="601" t="s">
        <v>718</v>
      </c>
      <c r="F96" s="602" t="s">
        <v>719</v>
      </c>
      <c r="G96" s="603" t="s">
        <v>720</v>
      </c>
    </row>
    <row r="97" spans="1:7" ht="30.75" hidden="1" thickBot="1" x14ac:dyDescent="0.3">
      <c r="A97" s="833" t="s">
        <v>614</v>
      </c>
      <c r="B97" s="694">
        <v>1</v>
      </c>
      <c r="C97" s="695"/>
      <c r="D97" s="696"/>
      <c r="E97" s="697"/>
      <c r="F97" s="721"/>
      <c r="G97" s="722"/>
    </row>
    <row r="98" spans="1:7" ht="30.75" hidden="1" thickBot="1" x14ac:dyDescent="0.3">
      <c r="A98" s="834" t="s">
        <v>615</v>
      </c>
      <c r="B98" s="699">
        <v>2</v>
      </c>
      <c r="C98" s="537"/>
      <c r="D98" s="700"/>
      <c r="E98" s="701"/>
      <c r="F98" s="723"/>
      <c r="G98" s="724"/>
    </row>
    <row r="99" spans="1:7" ht="30.75" hidden="1" thickBot="1" x14ac:dyDescent="0.3">
      <c r="A99" s="834" t="s">
        <v>616</v>
      </c>
      <c r="B99" s="699">
        <v>3</v>
      </c>
      <c r="C99" s="537"/>
      <c r="D99" s="700"/>
      <c r="E99" s="702"/>
      <c r="F99" s="725"/>
      <c r="G99" s="726"/>
    </row>
    <row r="100" spans="1:7" x14ac:dyDescent="0.25">
      <c r="A100" s="834" t="s">
        <v>617</v>
      </c>
      <c r="B100" s="699">
        <v>4</v>
      </c>
      <c r="C100" s="537">
        <f>SUM(C97:C99)</f>
        <v>0</v>
      </c>
      <c r="D100" s="537"/>
      <c r="E100" s="835"/>
      <c r="F100" s="727"/>
      <c r="G100" s="728"/>
    </row>
    <row r="101" spans="1:7" ht="30" hidden="1" x14ac:dyDescent="0.25">
      <c r="A101" s="834" t="s">
        <v>618</v>
      </c>
      <c r="B101" s="699">
        <v>5</v>
      </c>
      <c r="C101" s="537"/>
      <c r="D101" s="537"/>
      <c r="E101" s="701"/>
      <c r="F101" s="723"/>
      <c r="G101" s="724"/>
    </row>
    <row r="102" spans="1:7" hidden="1" x14ac:dyDescent="0.25">
      <c r="A102" s="834" t="s">
        <v>619</v>
      </c>
      <c r="B102" s="699">
        <v>6</v>
      </c>
      <c r="C102" s="537"/>
      <c r="D102" s="537"/>
      <c r="E102" s="701"/>
      <c r="F102" s="723"/>
      <c r="G102" s="724"/>
    </row>
    <row r="103" spans="1:7" hidden="1" x14ac:dyDescent="0.25">
      <c r="A103" s="834" t="s">
        <v>620</v>
      </c>
      <c r="B103" s="699">
        <v>7</v>
      </c>
      <c r="C103" s="537"/>
      <c r="D103" s="537"/>
      <c r="E103" s="701"/>
      <c r="F103" s="723"/>
      <c r="G103" s="724"/>
    </row>
    <row r="104" spans="1:7" hidden="1" x14ac:dyDescent="0.25">
      <c r="A104" s="834" t="s">
        <v>621</v>
      </c>
      <c r="B104" s="699">
        <v>8</v>
      </c>
      <c r="C104" s="537"/>
      <c r="D104" s="537"/>
      <c r="E104" s="701"/>
      <c r="F104" s="723"/>
      <c r="G104" s="724"/>
    </row>
    <row r="105" spans="1:7" ht="30" hidden="1" x14ac:dyDescent="0.25">
      <c r="A105" s="834" t="s">
        <v>622</v>
      </c>
      <c r="B105" s="699">
        <v>9</v>
      </c>
      <c r="C105" s="537"/>
      <c r="D105" s="537"/>
      <c r="E105" s="701"/>
      <c r="F105" s="723"/>
      <c r="G105" s="724"/>
    </row>
    <row r="106" spans="1:7" hidden="1" x14ac:dyDescent="0.25">
      <c r="A106" s="834" t="s">
        <v>623</v>
      </c>
      <c r="B106" s="699">
        <v>10</v>
      </c>
      <c r="C106" s="537"/>
      <c r="D106" s="537"/>
      <c r="E106" s="701"/>
      <c r="F106" s="723"/>
      <c r="G106" s="724"/>
    </row>
    <row r="107" spans="1:7" x14ac:dyDescent="0.25">
      <c r="A107" s="836" t="s">
        <v>624</v>
      </c>
      <c r="B107" s="704">
        <v>11</v>
      </c>
      <c r="C107" s="561"/>
      <c r="D107" s="561"/>
      <c r="E107" s="701"/>
      <c r="F107" s="723"/>
      <c r="G107" s="724"/>
    </row>
    <row r="108" spans="1:7" x14ac:dyDescent="0.25">
      <c r="A108" s="834" t="s">
        <v>625</v>
      </c>
      <c r="B108" s="699">
        <v>12</v>
      </c>
      <c r="C108" s="537">
        <f>1354254+71482496</f>
        <v>72836750</v>
      </c>
      <c r="D108" s="537">
        <v>78228316</v>
      </c>
      <c r="E108" s="538">
        <f>+D108</f>
        <v>78228316</v>
      </c>
      <c r="F108" s="723"/>
      <c r="G108" s="724"/>
    </row>
    <row r="109" spans="1:7" x14ac:dyDescent="0.25">
      <c r="A109" s="834" t="s">
        <v>626</v>
      </c>
      <c r="B109" s="699">
        <v>13</v>
      </c>
      <c r="C109" s="537"/>
      <c r="D109" s="537">
        <v>128882</v>
      </c>
      <c r="E109" s="538">
        <v>128882</v>
      </c>
      <c r="F109" s="723"/>
      <c r="G109" s="724"/>
    </row>
    <row r="110" spans="1:7" x14ac:dyDescent="0.25">
      <c r="A110" s="836" t="s">
        <v>627</v>
      </c>
      <c r="B110" s="704">
        <v>14</v>
      </c>
      <c r="C110" s="561">
        <f t="shared" ref="C110:D110" si="1">+C108+C109</f>
        <v>72836750</v>
      </c>
      <c r="D110" s="561">
        <f t="shared" si="1"/>
        <v>78357198</v>
      </c>
      <c r="E110" s="538">
        <f>+D108+D109</f>
        <v>78357198</v>
      </c>
      <c r="F110" s="723"/>
      <c r="G110" s="724"/>
    </row>
    <row r="111" spans="1:7" x14ac:dyDescent="0.25">
      <c r="A111" s="834" t="s">
        <v>628</v>
      </c>
      <c r="B111" s="699">
        <v>15</v>
      </c>
      <c r="C111" s="537"/>
      <c r="D111" s="537"/>
      <c r="E111" s="701"/>
      <c r="F111" s="723"/>
      <c r="G111" s="724"/>
    </row>
    <row r="112" spans="1:7" x14ac:dyDescent="0.25">
      <c r="A112" s="834" t="s">
        <v>629</v>
      </c>
      <c r="B112" s="699">
        <v>16</v>
      </c>
      <c r="C112" s="537"/>
      <c r="D112" s="537"/>
      <c r="E112" s="701"/>
      <c r="F112" s="723"/>
      <c r="G112" s="724"/>
    </row>
    <row r="113" spans="1:7" x14ac:dyDescent="0.25">
      <c r="A113" s="834" t="s">
        <v>630</v>
      </c>
      <c r="B113" s="699">
        <v>17</v>
      </c>
      <c r="C113" s="537">
        <v>55159805</v>
      </c>
      <c r="D113" s="837">
        <v>55079528</v>
      </c>
      <c r="E113" s="590">
        <f>+D113</f>
        <v>55079528</v>
      </c>
      <c r="F113" s="723"/>
      <c r="G113" s="724"/>
    </row>
    <row r="114" spans="1:7" x14ac:dyDescent="0.25">
      <c r="A114" s="834" t="s">
        <v>631</v>
      </c>
      <c r="B114" s="699">
        <v>18</v>
      </c>
      <c r="C114" s="537"/>
      <c r="D114" s="537"/>
      <c r="E114" s="701"/>
      <c r="F114" s="723"/>
      <c r="G114" s="724"/>
    </row>
    <row r="115" spans="1:7" x14ac:dyDescent="0.25">
      <c r="A115" s="834" t="s">
        <v>632</v>
      </c>
      <c r="B115" s="699">
        <v>19</v>
      </c>
      <c r="C115" s="537"/>
      <c r="D115" s="537"/>
      <c r="E115" s="701"/>
      <c r="F115" s="723"/>
      <c r="G115" s="724"/>
    </row>
    <row r="116" spans="1:7" hidden="1" x14ac:dyDescent="0.25">
      <c r="A116" s="834" t="s">
        <v>633</v>
      </c>
      <c r="B116" s="699">
        <v>20</v>
      </c>
      <c r="C116" s="537"/>
      <c r="D116" s="537"/>
      <c r="E116" s="701"/>
      <c r="F116" s="723"/>
      <c r="G116" s="724"/>
    </row>
    <row r="117" spans="1:7" hidden="1" x14ac:dyDescent="0.25">
      <c r="A117" s="834" t="s">
        <v>634</v>
      </c>
      <c r="B117" s="699">
        <v>21</v>
      </c>
      <c r="C117" s="537"/>
      <c r="D117" s="537"/>
      <c r="E117" s="701"/>
      <c r="F117" s="723"/>
      <c r="G117" s="724"/>
    </row>
    <row r="118" spans="1:7" x14ac:dyDescent="0.25">
      <c r="A118" s="836" t="s">
        <v>635</v>
      </c>
      <c r="B118" s="704">
        <v>22</v>
      </c>
      <c r="C118" s="561"/>
      <c r="D118" s="561"/>
      <c r="E118" s="701"/>
      <c r="F118" s="723"/>
      <c r="G118" s="724"/>
    </row>
    <row r="119" spans="1:7" x14ac:dyDescent="0.25">
      <c r="A119" s="836" t="s">
        <v>636</v>
      </c>
      <c r="B119" s="704">
        <v>23</v>
      </c>
      <c r="C119" s="561">
        <f t="shared" ref="C119:E119" si="2">+C100+C107+C110+C111+C112+C113+C114+C115+C118</f>
        <v>127996555</v>
      </c>
      <c r="D119" s="561">
        <f>+D100+D107+D110+D111+D112+D113+D114+D115+D118</f>
        <v>133436726</v>
      </c>
      <c r="E119" s="591">
        <f t="shared" si="2"/>
        <v>133436726</v>
      </c>
      <c r="F119" s="723"/>
      <c r="G119" s="724"/>
    </row>
    <row r="120" spans="1:7" hidden="1" x14ac:dyDescent="0.25">
      <c r="A120" s="834" t="s">
        <v>637</v>
      </c>
      <c r="B120" s="699">
        <v>24</v>
      </c>
      <c r="C120" s="537"/>
      <c r="D120" s="537"/>
      <c r="E120" s="701"/>
      <c r="F120" s="723"/>
      <c r="G120" s="724"/>
    </row>
    <row r="121" spans="1:7" ht="15" hidden="1" customHeight="1" x14ac:dyDescent="0.25">
      <c r="A121" s="834" t="s">
        <v>638</v>
      </c>
      <c r="B121" s="699">
        <v>25</v>
      </c>
      <c r="C121" s="537"/>
      <c r="D121" s="537"/>
      <c r="E121" s="701"/>
      <c r="F121" s="723"/>
      <c r="G121" s="724"/>
    </row>
    <row r="122" spans="1:7" hidden="1" x14ac:dyDescent="0.25">
      <c r="A122" s="834" t="s">
        <v>639</v>
      </c>
      <c r="B122" s="699">
        <v>26</v>
      </c>
      <c r="C122" s="537"/>
      <c r="D122" s="537"/>
      <c r="E122" s="701"/>
      <c r="F122" s="723"/>
      <c r="G122" s="724"/>
    </row>
    <row r="123" spans="1:7" ht="30" hidden="1" x14ac:dyDescent="0.25">
      <c r="A123" s="834" t="s">
        <v>640</v>
      </c>
      <c r="B123" s="699">
        <v>27</v>
      </c>
      <c r="C123" s="537"/>
      <c r="D123" s="537"/>
      <c r="E123" s="701"/>
      <c r="F123" s="723"/>
      <c r="G123" s="724"/>
    </row>
    <row r="124" spans="1:7" hidden="1" x14ac:dyDescent="0.25">
      <c r="A124" s="834" t="s">
        <v>641</v>
      </c>
      <c r="B124" s="699">
        <v>28</v>
      </c>
      <c r="C124" s="537"/>
      <c r="D124" s="537"/>
      <c r="E124" s="701"/>
      <c r="F124" s="723"/>
      <c r="G124" s="724"/>
    </row>
    <row r="125" spans="1:7" x14ac:dyDescent="0.25">
      <c r="A125" s="834" t="s">
        <v>642</v>
      </c>
      <c r="B125" s="699">
        <v>29</v>
      </c>
      <c r="C125" s="537"/>
      <c r="D125" s="537"/>
      <c r="E125" s="701"/>
      <c r="F125" s="723"/>
      <c r="G125" s="724"/>
    </row>
    <row r="126" spans="1:7" x14ac:dyDescent="0.25">
      <c r="A126" s="834" t="s">
        <v>643</v>
      </c>
      <c r="B126" s="699">
        <v>30</v>
      </c>
      <c r="C126" s="537"/>
      <c r="D126" s="537"/>
      <c r="E126" s="701"/>
      <c r="F126" s="723"/>
      <c r="G126" s="724"/>
    </row>
    <row r="127" spans="1:7" ht="15.75" thickBot="1" x14ac:dyDescent="0.3">
      <c r="A127" s="838" t="s">
        <v>644</v>
      </c>
      <c r="B127" s="708">
        <v>31</v>
      </c>
      <c r="C127" s="709"/>
      <c r="D127" s="709"/>
      <c r="E127" s="710"/>
      <c r="F127" s="729"/>
      <c r="G127" s="730"/>
    </row>
    <row r="128" spans="1:7" ht="15.75" thickBot="1" x14ac:dyDescent="0.3">
      <c r="A128" s="667" t="s">
        <v>645</v>
      </c>
      <c r="B128" s="668">
        <v>32</v>
      </c>
      <c r="C128" s="712">
        <f t="shared" ref="C128:E128" si="3">+C119+C125+C126+C127</f>
        <v>127996555</v>
      </c>
      <c r="D128" s="712">
        <f t="shared" si="3"/>
        <v>133436726</v>
      </c>
      <c r="E128" s="713">
        <f t="shared" si="3"/>
        <v>133436726</v>
      </c>
      <c r="F128" s="719"/>
      <c r="G128" s="720"/>
    </row>
    <row r="129" spans="1:8" ht="15.75" thickBot="1" x14ac:dyDescent="0.3"/>
    <row r="130" spans="1:8" ht="15.75" thickBot="1" x14ac:dyDescent="0.3">
      <c r="A130" s="667" t="s">
        <v>114</v>
      </c>
      <c r="B130" s="668"/>
      <c r="C130" s="712">
        <f>+C92+C128</f>
        <v>272925782</v>
      </c>
      <c r="D130" s="712">
        <f t="shared" ref="D130:G130" si="4">+D92+D128</f>
        <v>308769104</v>
      </c>
      <c r="E130" s="713">
        <f>+E92+E128</f>
        <v>279161264</v>
      </c>
      <c r="F130" s="712">
        <f t="shared" si="4"/>
        <v>22107840</v>
      </c>
      <c r="G130" s="669">
        <f t="shared" si="4"/>
        <v>7500000</v>
      </c>
      <c r="H130" s="717"/>
    </row>
  </sheetData>
  <mergeCells count="6">
    <mergeCell ref="E7:G7"/>
    <mergeCell ref="A95:C95"/>
    <mergeCell ref="A4:C4"/>
    <mergeCell ref="A6:C6"/>
    <mergeCell ref="A7:C7"/>
    <mergeCell ref="A94:C94"/>
  </mergeCells>
  <phoneticPr fontId="81" type="noConversion"/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15"/>
  <sheetViews>
    <sheetView workbookViewId="0">
      <pane xSplit="2" ySplit="7" topLeftCell="C210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"/>
  <cols>
    <col min="1" max="1" width="60.42578125" style="632" bestFit="1" customWidth="1"/>
    <col min="2" max="2" width="4" style="666" customWidth="1"/>
    <col min="3" max="3" width="12.28515625" style="632" bestFit="1" customWidth="1"/>
    <col min="4" max="4" width="12.28515625" style="632" customWidth="1"/>
    <col min="5" max="165" width="9.140625" style="632"/>
    <col min="166" max="166" width="5" style="632" customWidth="1"/>
    <col min="167" max="174" width="0" style="632" hidden="1" customWidth="1"/>
    <col min="175" max="175" width="4.28515625" style="632" customWidth="1"/>
    <col min="176" max="176" width="1.28515625" style="632" customWidth="1"/>
    <col min="177" max="177" width="9.140625" style="632"/>
    <col min="178" max="178" width="5.5703125" style="632" customWidth="1"/>
    <col min="179" max="182" width="0" style="632" hidden="1" customWidth="1"/>
    <col min="183" max="183" width="9.140625" style="632"/>
    <col min="184" max="184" width="6.28515625" style="632" customWidth="1"/>
    <col min="185" max="188" width="0" style="632" hidden="1" customWidth="1"/>
    <col min="189" max="189" width="9.140625" style="632"/>
    <col min="190" max="190" width="5.28515625" style="632" customWidth="1"/>
    <col min="191" max="194" width="0" style="632" hidden="1" customWidth="1"/>
    <col min="195" max="195" width="9.140625" style="632"/>
    <col min="196" max="196" width="5.28515625" style="632" customWidth="1"/>
    <col min="197" max="199" width="0" style="632" hidden="1" customWidth="1"/>
    <col min="200" max="200" width="0.28515625" style="632" customWidth="1"/>
    <col min="201" max="421" width="9.140625" style="632"/>
    <col min="422" max="422" width="5" style="632" customWidth="1"/>
    <col min="423" max="430" width="0" style="632" hidden="1" customWidth="1"/>
    <col min="431" max="431" width="4.28515625" style="632" customWidth="1"/>
    <col min="432" max="432" width="1.28515625" style="632" customWidth="1"/>
    <col min="433" max="433" width="9.140625" style="632"/>
    <col min="434" max="434" width="5.5703125" style="632" customWidth="1"/>
    <col min="435" max="438" width="0" style="632" hidden="1" customWidth="1"/>
    <col min="439" max="439" width="9.140625" style="632"/>
    <col min="440" max="440" width="6.28515625" style="632" customWidth="1"/>
    <col min="441" max="444" width="0" style="632" hidden="1" customWidth="1"/>
    <col min="445" max="445" width="9.140625" style="632"/>
    <col min="446" max="446" width="5.28515625" style="632" customWidth="1"/>
    <col min="447" max="450" width="0" style="632" hidden="1" customWidth="1"/>
    <col min="451" max="451" width="9.140625" style="632"/>
    <col min="452" max="452" width="5.28515625" style="632" customWidth="1"/>
    <col min="453" max="455" width="0" style="632" hidden="1" customWidth="1"/>
    <col min="456" max="456" width="0.28515625" style="632" customWidth="1"/>
    <col min="457" max="677" width="9.140625" style="632"/>
    <col min="678" max="678" width="5" style="632" customWidth="1"/>
    <col min="679" max="686" width="0" style="632" hidden="1" customWidth="1"/>
    <col min="687" max="687" width="4.28515625" style="632" customWidth="1"/>
    <col min="688" max="688" width="1.28515625" style="632" customWidth="1"/>
    <col min="689" max="689" width="9.140625" style="632"/>
    <col min="690" max="690" width="5.5703125" style="632" customWidth="1"/>
    <col min="691" max="694" width="0" style="632" hidden="1" customWidth="1"/>
    <col min="695" max="695" width="9.140625" style="632"/>
    <col min="696" max="696" width="6.28515625" style="632" customWidth="1"/>
    <col min="697" max="700" width="0" style="632" hidden="1" customWidth="1"/>
    <col min="701" max="701" width="9.140625" style="632"/>
    <col min="702" max="702" width="5.28515625" style="632" customWidth="1"/>
    <col min="703" max="706" width="0" style="632" hidden="1" customWidth="1"/>
    <col min="707" max="707" width="9.140625" style="632"/>
    <col min="708" max="708" width="5.28515625" style="632" customWidth="1"/>
    <col min="709" max="711" width="0" style="632" hidden="1" customWidth="1"/>
    <col min="712" max="712" width="0.28515625" style="632" customWidth="1"/>
    <col min="713" max="933" width="9.140625" style="632"/>
    <col min="934" max="934" width="5" style="632" customWidth="1"/>
    <col min="935" max="942" width="0" style="632" hidden="1" customWidth="1"/>
    <col min="943" max="943" width="4.28515625" style="632" customWidth="1"/>
    <col min="944" max="944" width="1.28515625" style="632" customWidth="1"/>
    <col min="945" max="945" width="9.140625" style="632"/>
    <col min="946" max="946" width="5.5703125" style="632" customWidth="1"/>
    <col min="947" max="950" width="0" style="632" hidden="1" customWidth="1"/>
    <col min="951" max="951" width="9.140625" style="632"/>
    <col min="952" max="952" width="6.28515625" style="632" customWidth="1"/>
    <col min="953" max="956" width="0" style="632" hidden="1" customWidth="1"/>
    <col min="957" max="957" width="9.140625" style="632"/>
    <col min="958" max="958" width="5.28515625" style="632" customWidth="1"/>
    <col min="959" max="962" width="0" style="632" hidden="1" customWidth="1"/>
    <col min="963" max="963" width="9.140625" style="632"/>
    <col min="964" max="964" width="5.28515625" style="632" customWidth="1"/>
    <col min="965" max="967" width="0" style="632" hidden="1" customWidth="1"/>
    <col min="968" max="968" width="0.28515625" style="632" customWidth="1"/>
    <col min="969" max="1189" width="9.140625" style="632"/>
    <col min="1190" max="1190" width="5" style="632" customWidth="1"/>
    <col min="1191" max="1198" width="0" style="632" hidden="1" customWidth="1"/>
    <col min="1199" max="1199" width="4.28515625" style="632" customWidth="1"/>
    <col min="1200" max="1200" width="1.28515625" style="632" customWidth="1"/>
    <col min="1201" max="1201" width="9.140625" style="632"/>
    <col min="1202" max="1202" width="5.5703125" style="632" customWidth="1"/>
    <col min="1203" max="1206" width="0" style="632" hidden="1" customWidth="1"/>
    <col min="1207" max="1207" width="9.140625" style="632"/>
    <col min="1208" max="1208" width="6.28515625" style="632" customWidth="1"/>
    <col min="1209" max="1212" width="0" style="632" hidden="1" customWidth="1"/>
    <col min="1213" max="1213" width="9.140625" style="632"/>
    <col min="1214" max="1214" width="5.28515625" style="632" customWidth="1"/>
    <col min="1215" max="1218" width="0" style="632" hidden="1" customWidth="1"/>
    <col min="1219" max="1219" width="9.140625" style="632"/>
    <col min="1220" max="1220" width="5.28515625" style="632" customWidth="1"/>
    <col min="1221" max="1223" width="0" style="632" hidden="1" customWidth="1"/>
    <col min="1224" max="1224" width="0.28515625" style="632" customWidth="1"/>
    <col min="1225" max="1445" width="9.140625" style="632"/>
    <col min="1446" max="1446" width="5" style="632" customWidth="1"/>
    <col min="1447" max="1454" width="0" style="632" hidden="1" customWidth="1"/>
    <col min="1455" max="1455" width="4.28515625" style="632" customWidth="1"/>
    <col min="1456" max="1456" width="1.28515625" style="632" customWidth="1"/>
    <col min="1457" max="1457" width="9.140625" style="632"/>
    <col min="1458" max="1458" width="5.5703125" style="632" customWidth="1"/>
    <col min="1459" max="1462" width="0" style="632" hidden="1" customWidth="1"/>
    <col min="1463" max="1463" width="9.140625" style="632"/>
    <col min="1464" max="1464" width="6.28515625" style="632" customWidth="1"/>
    <col min="1465" max="1468" width="0" style="632" hidden="1" customWidth="1"/>
    <col min="1469" max="1469" width="9.140625" style="632"/>
    <col min="1470" max="1470" width="5.28515625" style="632" customWidth="1"/>
    <col min="1471" max="1474" width="0" style="632" hidden="1" customWidth="1"/>
    <col min="1475" max="1475" width="9.140625" style="632"/>
    <col min="1476" max="1476" width="5.28515625" style="632" customWidth="1"/>
    <col min="1477" max="1479" width="0" style="632" hidden="1" customWidth="1"/>
    <col min="1480" max="1480" width="0.28515625" style="632" customWidth="1"/>
    <col min="1481" max="1701" width="9.140625" style="632"/>
    <col min="1702" max="1702" width="5" style="632" customWidth="1"/>
    <col min="1703" max="1710" width="0" style="632" hidden="1" customWidth="1"/>
    <col min="1711" max="1711" width="4.28515625" style="632" customWidth="1"/>
    <col min="1712" max="1712" width="1.28515625" style="632" customWidth="1"/>
    <col min="1713" max="1713" width="9.140625" style="632"/>
    <col min="1714" max="1714" width="5.5703125" style="632" customWidth="1"/>
    <col min="1715" max="1718" width="0" style="632" hidden="1" customWidth="1"/>
    <col min="1719" max="1719" width="9.140625" style="632"/>
    <col min="1720" max="1720" width="6.28515625" style="632" customWidth="1"/>
    <col min="1721" max="1724" width="0" style="632" hidden="1" customWidth="1"/>
    <col min="1725" max="1725" width="9.140625" style="632"/>
    <col min="1726" max="1726" width="5.28515625" style="632" customWidth="1"/>
    <col min="1727" max="1730" width="0" style="632" hidden="1" customWidth="1"/>
    <col min="1731" max="1731" width="9.140625" style="632"/>
    <col min="1732" max="1732" width="5.28515625" style="632" customWidth="1"/>
    <col min="1733" max="1735" width="0" style="632" hidden="1" customWidth="1"/>
    <col min="1736" max="1736" width="0.28515625" style="632" customWidth="1"/>
    <col min="1737" max="1957" width="9.140625" style="632"/>
    <col min="1958" max="1958" width="5" style="632" customWidth="1"/>
    <col min="1959" max="1966" width="0" style="632" hidden="1" customWidth="1"/>
    <col min="1967" max="1967" width="4.28515625" style="632" customWidth="1"/>
    <col min="1968" max="1968" width="1.28515625" style="632" customWidth="1"/>
    <col min="1969" max="1969" width="9.140625" style="632"/>
    <col min="1970" max="1970" width="5.5703125" style="632" customWidth="1"/>
    <col min="1971" max="1974" width="0" style="632" hidden="1" customWidth="1"/>
    <col min="1975" max="1975" width="9.140625" style="632"/>
    <col min="1976" max="1976" width="6.28515625" style="632" customWidth="1"/>
    <col min="1977" max="1980" width="0" style="632" hidden="1" customWidth="1"/>
    <col min="1981" max="1981" width="9.140625" style="632"/>
    <col min="1982" max="1982" width="5.28515625" style="632" customWidth="1"/>
    <col min="1983" max="1986" width="0" style="632" hidden="1" customWidth="1"/>
    <col min="1987" max="1987" width="9.140625" style="632"/>
    <col min="1988" max="1988" width="5.28515625" style="632" customWidth="1"/>
    <col min="1989" max="1991" width="0" style="632" hidden="1" customWidth="1"/>
    <col min="1992" max="1992" width="0.28515625" style="632" customWidth="1"/>
    <col min="1993" max="2213" width="9.140625" style="632"/>
    <col min="2214" max="2214" width="5" style="632" customWidth="1"/>
    <col min="2215" max="2222" width="0" style="632" hidden="1" customWidth="1"/>
    <col min="2223" max="2223" width="4.28515625" style="632" customWidth="1"/>
    <col min="2224" max="2224" width="1.28515625" style="632" customWidth="1"/>
    <col min="2225" max="2225" width="9.140625" style="632"/>
    <col min="2226" max="2226" width="5.5703125" style="632" customWidth="1"/>
    <col min="2227" max="2230" width="0" style="632" hidden="1" customWidth="1"/>
    <col min="2231" max="2231" width="9.140625" style="632"/>
    <col min="2232" max="2232" width="6.28515625" style="632" customWidth="1"/>
    <col min="2233" max="2236" width="0" style="632" hidden="1" customWidth="1"/>
    <col min="2237" max="2237" width="9.140625" style="632"/>
    <col min="2238" max="2238" width="5.28515625" style="632" customWidth="1"/>
    <col min="2239" max="2242" width="0" style="632" hidden="1" customWidth="1"/>
    <col min="2243" max="2243" width="9.140625" style="632"/>
    <col min="2244" max="2244" width="5.28515625" style="632" customWidth="1"/>
    <col min="2245" max="2247" width="0" style="632" hidden="1" customWidth="1"/>
    <col min="2248" max="2248" width="0.28515625" style="632" customWidth="1"/>
    <col min="2249" max="2469" width="9.140625" style="632"/>
    <col min="2470" max="2470" width="5" style="632" customWidth="1"/>
    <col min="2471" max="2478" width="0" style="632" hidden="1" customWidth="1"/>
    <col min="2479" max="2479" width="4.28515625" style="632" customWidth="1"/>
    <col min="2480" max="2480" width="1.28515625" style="632" customWidth="1"/>
    <col min="2481" max="2481" width="9.140625" style="632"/>
    <col min="2482" max="2482" width="5.5703125" style="632" customWidth="1"/>
    <col min="2483" max="2486" width="0" style="632" hidden="1" customWidth="1"/>
    <col min="2487" max="2487" width="9.140625" style="632"/>
    <col min="2488" max="2488" width="6.28515625" style="632" customWidth="1"/>
    <col min="2489" max="2492" width="0" style="632" hidden="1" customWidth="1"/>
    <col min="2493" max="2493" width="9.140625" style="632"/>
    <col min="2494" max="2494" width="5.28515625" style="632" customWidth="1"/>
    <col min="2495" max="2498" width="0" style="632" hidden="1" customWidth="1"/>
    <col min="2499" max="2499" width="9.140625" style="632"/>
    <col min="2500" max="2500" width="5.28515625" style="632" customWidth="1"/>
    <col min="2501" max="2503" width="0" style="632" hidden="1" customWidth="1"/>
    <col min="2504" max="2504" width="0.28515625" style="632" customWidth="1"/>
    <col min="2505" max="2725" width="9.140625" style="632"/>
    <col min="2726" max="2726" width="5" style="632" customWidth="1"/>
    <col min="2727" max="2734" width="0" style="632" hidden="1" customWidth="1"/>
    <col min="2735" max="2735" width="4.28515625" style="632" customWidth="1"/>
    <col min="2736" max="2736" width="1.28515625" style="632" customWidth="1"/>
    <col min="2737" max="2737" width="9.140625" style="632"/>
    <col min="2738" max="2738" width="5.5703125" style="632" customWidth="1"/>
    <col min="2739" max="2742" width="0" style="632" hidden="1" customWidth="1"/>
    <col min="2743" max="2743" width="9.140625" style="632"/>
    <col min="2744" max="2744" width="6.28515625" style="632" customWidth="1"/>
    <col min="2745" max="2748" width="0" style="632" hidden="1" customWidth="1"/>
    <col min="2749" max="2749" width="9.140625" style="632"/>
    <col min="2750" max="2750" width="5.28515625" style="632" customWidth="1"/>
    <col min="2751" max="2754" width="0" style="632" hidden="1" customWidth="1"/>
    <col min="2755" max="2755" width="9.140625" style="632"/>
    <col min="2756" max="2756" width="5.28515625" style="632" customWidth="1"/>
    <col min="2757" max="2759" width="0" style="632" hidden="1" customWidth="1"/>
    <col min="2760" max="2760" width="0.28515625" style="632" customWidth="1"/>
    <col min="2761" max="2981" width="9.140625" style="632"/>
    <col min="2982" max="2982" width="5" style="632" customWidth="1"/>
    <col min="2983" max="2990" width="0" style="632" hidden="1" customWidth="1"/>
    <col min="2991" max="2991" width="4.28515625" style="632" customWidth="1"/>
    <col min="2992" max="2992" width="1.28515625" style="632" customWidth="1"/>
    <col min="2993" max="2993" width="9.140625" style="632"/>
    <col min="2994" max="2994" width="5.5703125" style="632" customWidth="1"/>
    <col min="2995" max="2998" width="0" style="632" hidden="1" customWidth="1"/>
    <col min="2999" max="2999" width="9.140625" style="632"/>
    <col min="3000" max="3000" width="6.28515625" style="632" customWidth="1"/>
    <col min="3001" max="3004" width="0" style="632" hidden="1" customWidth="1"/>
    <col min="3005" max="3005" width="9.140625" style="632"/>
    <col min="3006" max="3006" width="5.28515625" style="632" customWidth="1"/>
    <col min="3007" max="3010" width="0" style="632" hidden="1" customWidth="1"/>
    <col min="3011" max="3011" width="9.140625" style="632"/>
    <col min="3012" max="3012" width="5.28515625" style="632" customWidth="1"/>
    <col min="3013" max="3015" width="0" style="632" hidden="1" customWidth="1"/>
    <col min="3016" max="3016" width="0.28515625" style="632" customWidth="1"/>
    <col min="3017" max="3237" width="9.140625" style="632"/>
    <col min="3238" max="3238" width="5" style="632" customWidth="1"/>
    <col min="3239" max="3246" width="0" style="632" hidden="1" customWidth="1"/>
    <col min="3247" max="3247" width="4.28515625" style="632" customWidth="1"/>
    <col min="3248" max="3248" width="1.28515625" style="632" customWidth="1"/>
    <col min="3249" max="3249" width="9.140625" style="632"/>
    <col min="3250" max="3250" width="5.5703125" style="632" customWidth="1"/>
    <col min="3251" max="3254" width="0" style="632" hidden="1" customWidth="1"/>
    <col min="3255" max="3255" width="9.140625" style="632"/>
    <col min="3256" max="3256" width="6.28515625" style="632" customWidth="1"/>
    <col min="3257" max="3260" width="0" style="632" hidden="1" customWidth="1"/>
    <col min="3261" max="3261" width="9.140625" style="632"/>
    <col min="3262" max="3262" width="5.28515625" style="632" customWidth="1"/>
    <col min="3263" max="3266" width="0" style="632" hidden="1" customWidth="1"/>
    <col min="3267" max="3267" width="9.140625" style="632"/>
    <col min="3268" max="3268" width="5.28515625" style="632" customWidth="1"/>
    <col min="3269" max="3271" width="0" style="632" hidden="1" customWidth="1"/>
    <col min="3272" max="3272" width="0.28515625" style="632" customWidth="1"/>
    <col min="3273" max="3493" width="9.140625" style="632"/>
    <col min="3494" max="3494" width="5" style="632" customWidth="1"/>
    <col min="3495" max="3502" width="0" style="632" hidden="1" customWidth="1"/>
    <col min="3503" max="3503" width="4.28515625" style="632" customWidth="1"/>
    <col min="3504" max="3504" width="1.28515625" style="632" customWidth="1"/>
    <col min="3505" max="3505" width="9.140625" style="632"/>
    <col min="3506" max="3506" width="5.5703125" style="632" customWidth="1"/>
    <col min="3507" max="3510" width="0" style="632" hidden="1" customWidth="1"/>
    <col min="3511" max="3511" width="9.140625" style="632"/>
    <col min="3512" max="3512" width="6.28515625" style="632" customWidth="1"/>
    <col min="3513" max="3516" width="0" style="632" hidden="1" customWidth="1"/>
    <col min="3517" max="3517" width="9.140625" style="632"/>
    <col min="3518" max="3518" width="5.28515625" style="632" customWidth="1"/>
    <col min="3519" max="3522" width="0" style="632" hidden="1" customWidth="1"/>
    <col min="3523" max="3523" width="9.140625" style="632"/>
    <col min="3524" max="3524" width="5.28515625" style="632" customWidth="1"/>
    <col min="3525" max="3527" width="0" style="632" hidden="1" customWidth="1"/>
    <col min="3528" max="3528" width="0.28515625" style="632" customWidth="1"/>
    <col min="3529" max="3749" width="9.140625" style="632"/>
    <col min="3750" max="3750" width="5" style="632" customWidth="1"/>
    <col min="3751" max="3758" width="0" style="632" hidden="1" customWidth="1"/>
    <col min="3759" max="3759" width="4.28515625" style="632" customWidth="1"/>
    <col min="3760" max="3760" width="1.28515625" style="632" customWidth="1"/>
    <col min="3761" max="3761" width="9.140625" style="632"/>
    <col min="3762" max="3762" width="5.5703125" style="632" customWidth="1"/>
    <col min="3763" max="3766" width="0" style="632" hidden="1" customWidth="1"/>
    <col min="3767" max="3767" width="9.140625" style="632"/>
    <col min="3768" max="3768" width="6.28515625" style="632" customWidth="1"/>
    <col min="3769" max="3772" width="0" style="632" hidden="1" customWidth="1"/>
    <col min="3773" max="3773" width="9.140625" style="632"/>
    <col min="3774" max="3774" width="5.28515625" style="632" customWidth="1"/>
    <col min="3775" max="3778" width="0" style="632" hidden="1" customWidth="1"/>
    <col min="3779" max="3779" width="9.140625" style="632"/>
    <col min="3780" max="3780" width="5.28515625" style="632" customWidth="1"/>
    <col min="3781" max="3783" width="0" style="632" hidden="1" customWidth="1"/>
    <col min="3784" max="3784" width="0.28515625" style="632" customWidth="1"/>
    <col min="3785" max="4005" width="9.140625" style="632"/>
    <col min="4006" max="4006" width="5" style="632" customWidth="1"/>
    <col min="4007" max="4014" width="0" style="632" hidden="1" customWidth="1"/>
    <col min="4015" max="4015" width="4.28515625" style="632" customWidth="1"/>
    <col min="4016" max="4016" width="1.28515625" style="632" customWidth="1"/>
    <col min="4017" max="4017" width="9.140625" style="632"/>
    <col min="4018" max="4018" width="5.5703125" style="632" customWidth="1"/>
    <col min="4019" max="4022" width="0" style="632" hidden="1" customWidth="1"/>
    <col min="4023" max="4023" width="9.140625" style="632"/>
    <col min="4024" max="4024" width="6.28515625" style="632" customWidth="1"/>
    <col min="4025" max="4028" width="0" style="632" hidden="1" customWidth="1"/>
    <col min="4029" max="4029" width="9.140625" style="632"/>
    <col min="4030" max="4030" width="5.28515625" style="632" customWidth="1"/>
    <col min="4031" max="4034" width="0" style="632" hidden="1" customWidth="1"/>
    <col min="4035" max="4035" width="9.140625" style="632"/>
    <col min="4036" max="4036" width="5.28515625" style="632" customWidth="1"/>
    <col min="4037" max="4039" width="0" style="632" hidden="1" customWidth="1"/>
    <col min="4040" max="4040" width="0.28515625" style="632" customWidth="1"/>
    <col min="4041" max="4261" width="9.140625" style="632"/>
    <col min="4262" max="4262" width="5" style="632" customWidth="1"/>
    <col min="4263" max="4270" width="0" style="632" hidden="1" customWidth="1"/>
    <col min="4271" max="4271" width="4.28515625" style="632" customWidth="1"/>
    <col min="4272" max="4272" width="1.28515625" style="632" customWidth="1"/>
    <col min="4273" max="4273" width="9.140625" style="632"/>
    <col min="4274" max="4274" width="5.5703125" style="632" customWidth="1"/>
    <col min="4275" max="4278" width="0" style="632" hidden="1" customWidth="1"/>
    <col min="4279" max="4279" width="9.140625" style="632"/>
    <col min="4280" max="4280" width="6.28515625" style="632" customWidth="1"/>
    <col min="4281" max="4284" width="0" style="632" hidden="1" customWidth="1"/>
    <col min="4285" max="4285" width="9.140625" style="632"/>
    <col min="4286" max="4286" width="5.28515625" style="632" customWidth="1"/>
    <col min="4287" max="4290" width="0" style="632" hidden="1" customWidth="1"/>
    <col min="4291" max="4291" width="9.140625" style="632"/>
    <col min="4292" max="4292" width="5.28515625" style="632" customWidth="1"/>
    <col min="4293" max="4295" width="0" style="632" hidden="1" customWidth="1"/>
    <col min="4296" max="4296" width="0.28515625" style="632" customWidth="1"/>
    <col min="4297" max="4517" width="9.140625" style="632"/>
    <col min="4518" max="4518" width="5" style="632" customWidth="1"/>
    <col min="4519" max="4526" width="0" style="632" hidden="1" customWidth="1"/>
    <col min="4527" max="4527" width="4.28515625" style="632" customWidth="1"/>
    <col min="4528" max="4528" width="1.28515625" style="632" customWidth="1"/>
    <col min="4529" max="4529" width="9.140625" style="632"/>
    <col min="4530" max="4530" width="5.5703125" style="632" customWidth="1"/>
    <col min="4531" max="4534" width="0" style="632" hidden="1" customWidth="1"/>
    <col min="4535" max="4535" width="9.140625" style="632"/>
    <col min="4536" max="4536" width="6.28515625" style="632" customWidth="1"/>
    <col min="4537" max="4540" width="0" style="632" hidden="1" customWidth="1"/>
    <col min="4541" max="4541" width="9.140625" style="632"/>
    <col min="4542" max="4542" width="5.28515625" style="632" customWidth="1"/>
    <col min="4543" max="4546" width="0" style="632" hidden="1" customWidth="1"/>
    <col min="4547" max="4547" width="9.140625" style="632"/>
    <col min="4548" max="4548" width="5.28515625" style="632" customWidth="1"/>
    <col min="4549" max="4551" width="0" style="632" hidden="1" customWidth="1"/>
    <col min="4552" max="4552" width="0.28515625" style="632" customWidth="1"/>
    <col min="4553" max="4773" width="9.140625" style="632"/>
    <col min="4774" max="4774" width="5" style="632" customWidth="1"/>
    <col min="4775" max="4782" width="0" style="632" hidden="1" customWidth="1"/>
    <col min="4783" max="4783" width="4.28515625" style="632" customWidth="1"/>
    <col min="4784" max="4784" width="1.28515625" style="632" customWidth="1"/>
    <col min="4785" max="4785" width="9.140625" style="632"/>
    <col min="4786" max="4786" width="5.5703125" style="632" customWidth="1"/>
    <col min="4787" max="4790" width="0" style="632" hidden="1" customWidth="1"/>
    <col min="4791" max="4791" width="9.140625" style="632"/>
    <col min="4792" max="4792" width="6.28515625" style="632" customWidth="1"/>
    <col min="4793" max="4796" width="0" style="632" hidden="1" customWidth="1"/>
    <col min="4797" max="4797" width="9.140625" style="632"/>
    <col min="4798" max="4798" width="5.28515625" style="632" customWidth="1"/>
    <col min="4799" max="4802" width="0" style="632" hidden="1" customWidth="1"/>
    <col min="4803" max="4803" width="9.140625" style="632"/>
    <col min="4804" max="4804" width="5.28515625" style="632" customWidth="1"/>
    <col min="4805" max="4807" width="0" style="632" hidden="1" customWidth="1"/>
    <col min="4808" max="4808" width="0.28515625" style="632" customWidth="1"/>
    <col min="4809" max="5029" width="9.140625" style="632"/>
    <col min="5030" max="5030" width="5" style="632" customWidth="1"/>
    <col min="5031" max="5038" width="0" style="632" hidden="1" customWidth="1"/>
    <col min="5039" max="5039" width="4.28515625" style="632" customWidth="1"/>
    <col min="5040" max="5040" width="1.28515625" style="632" customWidth="1"/>
    <col min="5041" max="5041" width="9.140625" style="632"/>
    <col min="5042" max="5042" width="5.5703125" style="632" customWidth="1"/>
    <col min="5043" max="5046" width="0" style="632" hidden="1" customWidth="1"/>
    <col min="5047" max="5047" width="9.140625" style="632"/>
    <col min="5048" max="5048" width="6.28515625" style="632" customWidth="1"/>
    <col min="5049" max="5052" width="0" style="632" hidden="1" customWidth="1"/>
    <col min="5053" max="5053" width="9.140625" style="632"/>
    <col min="5054" max="5054" width="5.28515625" style="632" customWidth="1"/>
    <col min="5055" max="5058" width="0" style="632" hidden="1" customWidth="1"/>
    <col min="5059" max="5059" width="9.140625" style="632"/>
    <col min="5060" max="5060" width="5.28515625" style="632" customWidth="1"/>
    <col min="5061" max="5063" width="0" style="632" hidden="1" customWidth="1"/>
    <col min="5064" max="5064" width="0.28515625" style="632" customWidth="1"/>
    <col min="5065" max="5285" width="9.140625" style="632"/>
    <col min="5286" max="5286" width="5" style="632" customWidth="1"/>
    <col min="5287" max="5294" width="0" style="632" hidden="1" customWidth="1"/>
    <col min="5295" max="5295" width="4.28515625" style="632" customWidth="1"/>
    <col min="5296" max="5296" width="1.28515625" style="632" customWidth="1"/>
    <col min="5297" max="5297" width="9.140625" style="632"/>
    <col min="5298" max="5298" width="5.5703125" style="632" customWidth="1"/>
    <col min="5299" max="5302" width="0" style="632" hidden="1" customWidth="1"/>
    <col min="5303" max="5303" width="9.140625" style="632"/>
    <col min="5304" max="5304" width="6.28515625" style="632" customWidth="1"/>
    <col min="5305" max="5308" width="0" style="632" hidden="1" customWidth="1"/>
    <col min="5309" max="5309" width="9.140625" style="632"/>
    <col min="5310" max="5310" width="5.28515625" style="632" customWidth="1"/>
    <col min="5311" max="5314" width="0" style="632" hidden="1" customWidth="1"/>
    <col min="5315" max="5315" width="9.140625" style="632"/>
    <col min="5316" max="5316" width="5.28515625" style="632" customWidth="1"/>
    <col min="5317" max="5319" width="0" style="632" hidden="1" customWidth="1"/>
    <col min="5320" max="5320" width="0.28515625" style="632" customWidth="1"/>
    <col min="5321" max="5541" width="9.140625" style="632"/>
    <col min="5542" max="5542" width="5" style="632" customWidth="1"/>
    <col min="5543" max="5550" width="0" style="632" hidden="1" customWidth="1"/>
    <col min="5551" max="5551" width="4.28515625" style="632" customWidth="1"/>
    <col min="5552" max="5552" width="1.28515625" style="632" customWidth="1"/>
    <col min="5553" max="5553" width="9.140625" style="632"/>
    <col min="5554" max="5554" width="5.5703125" style="632" customWidth="1"/>
    <col min="5555" max="5558" width="0" style="632" hidden="1" customWidth="1"/>
    <col min="5559" max="5559" width="9.140625" style="632"/>
    <col min="5560" max="5560" width="6.28515625" style="632" customWidth="1"/>
    <col min="5561" max="5564" width="0" style="632" hidden="1" customWidth="1"/>
    <col min="5565" max="5565" width="9.140625" style="632"/>
    <col min="5566" max="5566" width="5.28515625" style="632" customWidth="1"/>
    <col min="5567" max="5570" width="0" style="632" hidden="1" customWidth="1"/>
    <col min="5571" max="5571" width="9.140625" style="632"/>
    <col min="5572" max="5572" width="5.28515625" style="632" customWidth="1"/>
    <col min="5573" max="5575" width="0" style="632" hidden="1" customWidth="1"/>
    <col min="5576" max="5576" width="0.28515625" style="632" customWidth="1"/>
    <col min="5577" max="5797" width="9.140625" style="632"/>
    <col min="5798" max="5798" width="5" style="632" customWidth="1"/>
    <col min="5799" max="5806" width="0" style="632" hidden="1" customWidth="1"/>
    <col min="5807" max="5807" width="4.28515625" style="632" customWidth="1"/>
    <col min="5808" max="5808" width="1.28515625" style="632" customWidth="1"/>
    <col min="5809" max="5809" width="9.140625" style="632"/>
    <col min="5810" max="5810" width="5.5703125" style="632" customWidth="1"/>
    <col min="5811" max="5814" width="0" style="632" hidden="1" customWidth="1"/>
    <col min="5815" max="5815" width="9.140625" style="632"/>
    <col min="5816" max="5816" width="6.28515625" style="632" customWidth="1"/>
    <col min="5817" max="5820" width="0" style="632" hidden="1" customWidth="1"/>
    <col min="5821" max="5821" width="9.140625" style="632"/>
    <col min="5822" max="5822" width="5.28515625" style="632" customWidth="1"/>
    <col min="5823" max="5826" width="0" style="632" hidden="1" customWidth="1"/>
    <col min="5827" max="5827" width="9.140625" style="632"/>
    <col min="5828" max="5828" width="5.28515625" style="632" customWidth="1"/>
    <col min="5829" max="5831" width="0" style="632" hidden="1" customWidth="1"/>
    <col min="5832" max="5832" width="0.28515625" style="632" customWidth="1"/>
    <col min="5833" max="6053" width="9.140625" style="632"/>
    <col min="6054" max="6054" width="5" style="632" customWidth="1"/>
    <col min="6055" max="6062" width="0" style="632" hidden="1" customWidth="1"/>
    <col min="6063" max="6063" width="4.28515625" style="632" customWidth="1"/>
    <col min="6064" max="6064" width="1.28515625" style="632" customWidth="1"/>
    <col min="6065" max="6065" width="9.140625" style="632"/>
    <col min="6066" max="6066" width="5.5703125" style="632" customWidth="1"/>
    <col min="6067" max="6070" width="0" style="632" hidden="1" customWidth="1"/>
    <col min="6071" max="6071" width="9.140625" style="632"/>
    <col min="6072" max="6072" width="6.28515625" style="632" customWidth="1"/>
    <col min="6073" max="6076" width="0" style="632" hidden="1" customWidth="1"/>
    <col min="6077" max="6077" width="9.140625" style="632"/>
    <col min="6078" max="6078" width="5.28515625" style="632" customWidth="1"/>
    <col min="6079" max="6082" width="0" style="632" hidden="1" customWidth="1"/>
    <col min="6083" max="6083" width="9.140625" style="632"/>
    <col min="6084" max="6084" width="5.28515625" style="632" customWidth="1"/>
    <col min="6085" max="6087" width="0" style="632" hidden="1" customWidth="1"/>
    <col min="6088" max="6088" width="0.28515625" style="632" customWidth="1"/>
    <col min="6089" max="6309" width="9.140625" style="632"/>
    <col min="6310" max="6310" width="5" style="632" customWidth="1"/>
    <col min="6311" max="6318" width="0" style="632" hidden="1" customWidth="1"/>
    <col min="6319" max="6319" width="4.28515625" style="632" customWidth="1"/>
    <col min="6320" max="6320" width="1.28515625" style="632" customWidth="1"/>
    <col min="6321" max="6321" width="9.140625" style="632"/>
    <col min="6322" max="6322" width="5.5703125" style="632" customWidth="1"/>
    <col min="6323" max="6326" width="0" style="632" hidden="1" customWidth="1"/>
    <col min="6327" max="6327" width="9.140625" style="632"/>
    <col min="6328" max="6328" width="6.28515625" style="632" customWidth="1"/>
    <col min="6329" max="6332" width="0" style="632" hidden="1" customWidth="1"/>
    <col min="6333" max="6333" width="9.140625" style="632"/>
    <col min="6334" max="6334" width="5.28515625" style="632" customWidth="1"/>
    <col min="6335" max="6338" width="0" style="632" hidden="1" customWidth="1"/>
    <col min="6339" max="6339" width="9.140625" style="632"/>
    <col min="6340" max="6340" width="5.28515625" style="632" customWidth="1"/>
    <col min="6341" max="6343" width="0" style="632" hidden="1" customWidth="1"/>
    <col min="6344" max="6344" width="0.28515625" style="632" customWidth="1"/>
    <col min="6345" max="6565" width="9.140625" style="632"/>
    <col min="6566" max="6566" width="5" style="632" customWidth="1"/>
    <col min="6567" max="6574" width="0" style="632" hidden="1" customWidth="1"/>
    <col min="6575" max="6575" width="4.28515625" style="632" customWidth="1"/>
    <col min="6576" max="6576" width="1.28515625" style="632" customWidth="1"/>
    <col min="6577" max="6577" width="9.140625" style="632"/>
    <col min="6578" max="6578" width="5.5703125" style="632" customWidth="1"/>
    <col min="6579" max="6582" width="0" style="632" hidden="1" customWidth="1"/>
    <col min="6583" max="6583" width="9.140625" style="632"/>
    <col min="6584" max="6584" width="6.28515625" style="632" customWidth="1"/>
    <col min="6585" max="6588" width="0" style="632" hidden="1" customWidth="1"/>
    <col min="6589" max="6589" width="9.140625" style="632"/>
    <col min="6590" max="6590" width="5.28515625" style="632" customWidth="1"/>
    <col min="6591" max="6594" width="0" style="632" hidden="1" customWidth="1"/>
    <col min="6595" max="6595" width="9.140625" style="632"/>
    <col min="6596" max="6596" width="5.28515625" style="632" customWidth="1"/>
    <col min="6597" max="6599" width="0" style="632" hidden="1" customWidth="1"/>
    <col min="6600" max="6600" width="0.28515625" style="632" customWidth="1"/>
    <col min="6601" max="6821" width="9.140625" style="632"/>
    <col min="6822" max="6822" width="5" style="632" customWidth="1"/>
    <col min="6823" max="6830" width="0" style="632" hidden="1" customWidth="1"/>
    <col min="6831" max="6831" width="4.28515625" style="632" customWidth="1"/>
    <col min="6832" max="6832" width="1.28515625" style="632" customWidth="1"/>
    <col min="6833" max="6833" width="9.140625" style="632"/>
    <col min="6834" max="6834" width="5.5703125" style="632" customWidth="1"/>
    <col min="6835" max="6838" width="0" style="632" hidden="1" customWidth="1"/>
    <col min="6839" max="6839" width="9.140625" style="632"/>
    <col min="6840" max="6840" width="6.28515625" style="632" customWidth="1"/>
    <col min="6841" max="6844" width="0" style="632" hidden="1" customWidth="1"/>
    <col min="6845" max="6845" width="9.140625" style="632"/>
    <col min="6846" max="6846" width="5.28515625" style="632" customWidth="1"/>
    <col min="6847" max="6850" width="0" style="632" hidden="1" customWidth="1"/>
    <col min="6851" max="6851" width="9.140625" style="632"/>
    <col min="6852" max="6852" width="5.28515625" style="632" customWidth="1"/>
    <col min="6853" max="6855" width="0" style="632" hidden="1" customWidth="1"/>
    <col min="6856" max="6856" width="0.28515625" style="632" customWidth="1"/>
    <col min="6857" max="7077" width="9.140625" style="632"/>
    <col min="7078" max="7078" width="5" style="632" customWidth="1"/>
    <col min="7079" max="7086" width="0" style="632" hidden="1" customWidth="1"/>
    <col min="7087" max="7087" width="4.28515625" style="632" customWidth="1"/>
    <col min="7088" max="7088" width="1.28515625" style="632" customWidth="1"/>
    <col min="7089" max="7089" width="9.140625" style="632"/>
    <col min="7090" max="7090" width="5.5703125" style="632" customWidth="1"/>
    <col min="7091" max="7094" width="0" style="632" hidden="1" customWidth="1"/>
    <col min="7095" max="7095" width="9.140625" style="632"/>
    <col min="7096" max="7096" width="6.28515625" style="632" customWidth="1"/>
    <col min="7097" max="7100" width="0" style="632" hidden="1" customWidth="1"/>
    <col min="7101" max="7101" width="9.140625" style="632"/>
    <col min="7102" max="7102" width="5.28515625" style="632" customWidth="1"/>
    <col min="7103" max="7106" width="0" style="632" hidden="1" customWidth="1"/>
    <col min="7107" max="7107" width="9.140625" style="632"/>
    <col min="7108" max="7108" width="5.28515625" style="632" customWidth="1"/>
    <col min="7109" max="7111" width="0" style="632" hidden="1" customWidth="1"/>
    <col min="7112" max="7112" width="0.28515625" style="632" customWidth="1"/>
    <col min="7113" max="7333" width="9.140625" style="632"/>
    <col min="7334" max="7334" width="5" style="632" customWidth="1"/>
    <col min="7335" max="7342" width="0" style="632" hidden="1" customWidth="1"/>
    <col min="7343" max="7343" width="4.28515625" style="632" customWidth="1"/>
    <col min="7344" max="7344" width="1.28515625" style="632" customWidth="1"/>
    <col min="7345" max="7345" width="9.140625" style="632"/>
    <col min="7346" max="7346" width="5.5703125" style="632" customWidth="1"/>
    <col min="7347" max="7350" width="0" style="632" hidden="1" customWidth="1"/>
    <col min="7351" max="7351" width="9.140625" style="632"/>
    <col min="7352" max="7352" width="6.28515625" style="632" customWidth="1"/>
    <col min="7353" max="7356" width="0" style="632" hidden="1" customWidth="1"/>
    <col min="7357" max="7357" width="9.140625" style="632"/>
    <col min="7358" max="7358" width="5.28515625" style="632" customWidth="1"/>
    <col min="7359" max="7362" width="0" style="632" hidden="1" customWidth="1"/>
    <col min="7363" max="7363" width="9.140625" style="632"/>
    <col min="7364" max="7364" width="5.28515625" style="632" customWidth="1"/>
    <col min="7365" max="7367" width="0" style="632" hidden="1" customWidth="1"/>
    <col min="7368" max="7368" width="0.28515625" style="632" customWidth="1"/>
    <col min="7369" max="7589" width="9.140625" style="632"/>
    <col min="7590" max="7590" width="5" style="632" customWidth="1"/>
    <col min="7591" max="7598" width="0" style="632" hidden="1" customWidth="1"/>
    <col min="7599" max="7599" width="4.28515625" style="632" customWidth="1"/>
    <col min="7600" max="7600" width="1.28515625" style="632" customWidth="1"/>
    <col min="7601" max="7601" width="9.140625" style="632"/>
    <col min="7602" max="7602" width="5.5703125" style="632" customWidth="1"/>
    <col min="7603" max="7606" width="0" style="632" hidden="1" customWidth="1"/>
    <col min="7607" max="7607" width="9.140625" style="632"/>
    <col min="7608" max="7608" width="6.28515625" style="632" customWidth="1"/>
    <col min="7609" max="7612" width="0" style="632" hidden="1" customWidth="1"/>
    <col min="7613" max="7613" width="9.140625" style="632"/>
    <col min="7614" max="7614" width="5.28515625" style="632" customWidth="1"/>
    <col min="7615" max="7618" width="0" style="632" hidden="1" customWidth="1"/>
    <col min="7619" max="7619" width="9.140625" style="632"/>
    <col min="7620" max="7620" width="5.28515625" style="632" customWidth="1"/>
    <col min="7621" max="7623" width="0" style="632" hidden="1" customWidth="1"/>
    <col min="7624" max="7624" width="0.28515625" style="632" customWidth="1"/>
    <col min="7625" max="7845" width="9.140625" style="632"/>
    <col min="7846" max="7846" width="5" style="632" customWidth="1"/>
    <col min="7847" max="7854" width="0" style="632" hidden="1" customWidth="1"/>
    <col min="7855" max="7855" width="4.28515625" style="632" customWidth="1"/>
    <col min="7856" max="7856" width="1.28515625" style="632" customWidth="1"/>
    <col min="7857" max="7857" width="9.140625" style="632"/>
    <col min="7858" max="7858" width="5.5703125" style="632" customWidth="1"/>
    <col min="7859" max="7862" width="0" style="632" hidden="1" customWidth="1"/>
    <col min="7863" max="7863" width="9.140625" style="632"/>
    <col min="7864" max="7864" width="6.28515625" style="632" customWidth="1"/>
    <col min="7865" max="7868" width="0" style="632" hidden="1" customWidth="1"/>
    <col min="7869" max="7869" width="9.140625" style="632"/>
    <col min="7870" max="7870" width="5.28515625" style="632" customWidth="1"/>
    <col min="7871" max="7874" width="0" style="632" hidden="1" customWidth="1"/>
    <col min="7875" max="7875" width="9.140625" style="632"/>
    <col min="7876" max="7876" width="5.28515625" style="632" customWidth="1"/>
    <col min="7877" max="7879" width="0" style="632" hidden="1" customWidth="1"/>
    <col min="7880" max="7880" width="0.28515625" style="632" customWidth="1"/>
    <col min="7881" max="8101" width="9.140625" style="632"/>
    <col min="8102" max="8102" width="5" style="632" customWidth="1"/>
    <col min="8103" max="8110" width="0" style="632" hidden="1" customWidth="1"/>
    <col min="8111" max="8111" width="4.28515625" style="632" customWidth="1"/>
    <col min="8112" max="8112" width="1.28515625" style="632" customWidth="1"/>
    <col min="8113" max="8113" width="9.140625" style="632"/>
    <col min="8114" max="8114" width="5.5703125" style="632" customWidth="1"/>
    <col min="8115" max="8118" width="0" style="632" hidden="1" customWidth="1"/>
    <col min="8119" max="8119" width="9.140625" style="632"/>
    <col min="8120" max="8120" width="6.28515625" style="632" customWidth="1"/>
    <col min="8121" max="8124" width="0" style="632" hidden="1" customWidth="1"/>
    <col min="8125" max="8125" width="9.140625" style="632"/>
    <col min="8126" max="8126" width="5.28515625" style="632" customWidth="1"/>
    <col min="8127" max="8130" width="0" style="632" hidden="1" customWidth="1"/>
    <col min="8131" max="8131" width="9.140625" style="632"/>
    <col min="8132" max="8132" width="5.28515625" style="632" customWidth="1"/>
    <col min="8133" max="8135" width="0" style="632" hidden="1" customWidth="1"/>
    <col min="8136" max="8136" width="0.28515625" style="632" customWidth="1"/>
    <col min="8137" max="8357" width="9.140625" style="632"/>
    <col min="8358" max="8358" width="5" style="632" customWidth="1"/>
    <col min="8359" max="8366" width="0" style="632" hidden="1" customWidth="1"/>
    <col min="8367" max="8367" width="4.28515625" style="632" customWidth="1"/>
    <col min="8368" max="8368" width="1.28515625" style="632" customWidth="1"/>
    <col min="8369" max="8369" width="9.140625" style="632"/>
    <col min="8370" max="8370" width="5.5703125" style="632" customWidth="1"/>
    <col min="8371" max="8374" width="0" style="632" hidden="1" customWidth="1"/>
    <col min="8375" max="8375" width="9.140625" style="632"/>
    <col min="8376" max="8376" width="6.28515625" style="632" customWidth="1"/>
    <col min="8377" max="8380" width="0" style="632" hidden="1" customWidth="1"/>
    <col min="8381" max="8381" width="9.140625" style="632"/>
    <col min="8382" max="8382" width="5.28515625" style="632" customWidth="1"/>
    <col min="8383" max="8386" width="0" style="632" hidden="1" customWidth="1"/>
    <col min="8387" max="8387" width="9.140625" style="632"/>
    <col min="8388" max="8388" width="5.28515625" style="632" customWidth="1"/>
    <col min="8389" max="8391" width="0" style="632" hidden="1" customWidth="1"/>
    <col min="8392" max="8392" width="0.28515625" style="632" customWidth="1"/>
    <col min="8393" max="8613" width="9.140625" style="632"/>
    <col min="8614" max="8614" width="5" style="632" customWidth="1"/>
    <col min="8615" max="8622" width="0" style="632" hidden="1" customWidth="1"/>
    <col min="8623" max="8623" width="4.28515625" style="632" customWidth="1"/>
    <col min="8624" max="8624" width="1.28515625" style="632" customWidth="1"/>
    <col min="8625" max="8625" width="9.140625" style="632"/>
    <col min="8626" max="8626" width="5.5703125" style="632" customWidth="1"/>
    <col min="8627" max="8630" width="0" style="632" hidden="1" customWidth="1"/>
    <col min="8631" max="8631" width="9.140625" style="632"/>
    <col min="8632" max="8632" width="6.28515625" style="632" customWidth="1"/>
    <col min="8633" max="8636" width="0" style="632" hidden="1" customWidth="1"/>
    <col min="8637" max="8637" width="9.140625" style="632"/>
    <col min="8638" max="8638" width="5.28515625" style="632" customWidth="1"/>
    <col min="8639" max="8642" width="0" style="632" hidden="1" customWidth="1"/>
    <col min="8643" max="8643" width="9.140625" style="632"/>
    <col min="8644" max="8644" width="5.28515625" style="632" customWidth="1"/>
    <col min="8645" max="8647" width="0" style="632" hidden="1" customWidth="1"/>
    <col min="8648" max="8648" width="0.28515625" style="632" customWidth="1"/>
    <col min="8649" max="8869" width="9.140625" style="632"/>
    <col min="8870" max="8870" width="5" style="632" customWidth="1"/>
    <col min="8871" max="8878" width="0" style="632" hidden="1" customWidth="1"/>
    <col min="8879" max="8879" width="4.28515625" style="632" customWidth="1"/>
    <col min="8880" max="8880" width="1.28515625" style="632" customWidth="1"/>
    <col min="8881" max="8881" width="9.140625" style="632"/>
    <col min="8882" max="8882" width="5.5703125" style="632" customWidth="1"/>
    <col min="8883" max="8886" width="0" style="632" hidden="1" customWidth="1"/>
    <col min="8887" max="8887" width="9.140625" style="632"/>
    <col min="8888" max="8888" width="6.28515625" style="632" customWidth="1"/>
    <col min="8889" max="8892" width="0" style="632" hidden="1" customWidth="1"/>
    <col min="8893" max="8893" width="9.140625" style="632"/>
    <col min="8894" max="8894" width="5.28515625" style="632" customWidth="1"/>
    <col min="8895" max="8898" width="0" style="632" hidden="1" customWidth="1"/>
    <col min="8899" max="8899" width="9.140625" style="632"/>
    <col min="8900" max="8900" width="5.28515625" style="632" customWidth="1"/>
    <col min="8901" max="8903" width="0" style="632" hidden="1" customWidth="1"/>
    <col min="8904" max="8904" width="0.28515625" style="632" customWidth="1"/>
    <col min="8905" max="9125" width="9.140625" style="632"/>
    <col min="9126" max="9126" width="5" style="632" customWidth="1"/>
    <col min="9127" max="9134" width="0" style="632" hidden="1" customWidth="1"/>
    <col min="9135" max="9135" width="4.28515625" style="632" customWidth="1"/>
    <col min="9136" max="9136" width="1.28515625" style="632" customWidth="1"/>
    <col min="9137" max="9137" width="9.140625" style="632"/>
    <col min="9138" max="9138" width="5.5703125" style="632" customWidth="1"/>
    <col min="9139" max="9142" width="0" style="632" hidden="1" customWidth="1"/>
    <col min="9143" max="9143" width="9.140625" style="632"/>
    <col min="9144" max="9144" width="6.28515625" style="632" customWidth="1"/>
    <col min="9145" max="9148" width="0" style="632" hidden="1" customWidth="1"/>
    <col min="9149" max="9149" width="9.140625" style="632"/>
    <col min="9150" max="9150" width="5.28515625" style="632" customWidth="1"/>
    <col min="9151" max="9154" width="0" style="632" hidden="1" customWidth="1"/>
    <col min="9155" max="9155" width="9.140625" style="632"/>
    <col min="9156" max="9156" width="5.28515625" style="632" customWidth="1"/>
    <col min="9157" max="9159" width="0" style="632" hidden="1" customWidth="1"/>
    <col min="9160" max="9160" width="0.28515625" style="632" customWidth="1"/>
    <col min="9161" max="9381" width="9.140625" style="632"/>
    <col min="9382" max="9382" width="5" style="632" customWidth="1"/>
    <col min="9383" max="9390" width="0" style="632" hidden="1" customWidth="1"/>
    <col min="9391" max="9391" width="4.28515625" style="632" customWidth="1"/>
    <col min="9392" max="9392" width="1.28515625" style="632" customWidth="1"/>
    <col min="9393" max="9393" width="9.140625" style="632"/>
    <col min="9394" max="9394" width="5.5703125" style="632" customWidth="1"/>
    <col min="9395" max="9398" width="0" style="632" hidden="1" customWidth="1"/>
    <col min="9399" max="9399" width="9.140625" style="632"/>
    <col min="9400" max="9400" width="6.28515625" style="632" customWidth="1"/>
    <col min="9401" max="9404" width="0" style="632" hidden="1" customWidth="1"/>
    <col min="9405" max="9405" width="9.140625" style="632"/>
    <col min="9406" max="9406" width="5.28515625" style="632" customWidth="1"/>
    <col min="9407" max="9410" width="0" style="632" hidden="1" customWidth="1"/>
    <col min="9411" max="9411" width="9.140625" style="632"/>
    <col min="9412" max="9412" width="5.28515625" style="632" customWidth="1"/>
    <col min="9413" max="9415" width="0" style="632" hidden="1" customWidth="1"/>
    <col min="9416" max="9416" width="0.28515625" style="632" customWidth="1"/>
    <col min="9417" max="9637" width="9.140625" style="632"/>
    <col min="9638" max="9638" width="5" style="632" customWidth="1"/>
    <col min="9639" max="9646" width="0" style="632" hidden="1" customWidth="1"/>
    <col min="9647" max="9647" width="4.28515625" style="632" customWidth="1"/>
    <col min="9648" max="9648" width="1.28515625" style="632" customWidth="1"/>
    <col min="9649" max="9649" width="9.140625" style="632"/>
    <col min="9650" max="9650" width="5.5703125" style="632" customWidth="1"/>
    <col min="9651" max="9654" width="0" style="632" hidden="1" customWidth="1"/>
    <col min="9655" max="9655" width="9.140625" style="632"/>
    <col min="9656" max="9656" width="6.28515625" style="632" customWidth="1"/>
    <col min="9657" max="9660" width="0" style="632" hidden="1" customWidth="1"/>
    <col min="9661" max="9661" width="9.140625" style="632"/>
    <col min="9662" max="9662" width="5.28515625" style="632" customWidth="1"/>
    <col min="9663" max="9666" width="0" style="632" hidden="1" customWidth="1"/>
    <col min="9667" max="9667" width="9.140625" style="632"/>
    <col min="9668" max="9668" width="5.28515625" style="632" customWidth="1"/>
    <col min="9669" max="9671" width="0" style="632" hidden="1" customWidth="1"/>
    <col min="9672" max="9672" width="0.28515625" style="632" customWidth="1"/>
    <col min="9673" max="9893" width="9.140625" style="632"/>
    <col min="9894" max="9894" width="5" style="632" customWidth="1"/>
    <col min="9895" max="9902" width="0" style="632" hidden="1" customWidth="1"/>
    <col min="9903" max="9903" width="4.28515625" style="632" customWidth="1"/>
    <col min="9904" max="9904" width="1.28515625" style="632" customWidth="1"/>
    <col min="9905" max="9905" width="9.140625" style="632"/>
    <col min="9906" max="9906" width="5.5703125" style="632" customWidth="1"/>
    <col min="9907" max="9910" width="0" style="632" hidden="1" customWidth="1"/>
    <col min="9911" max="9911" width="9.140625" style="632"/>
    <col min="9912" max="9912" width="6.28515625" style="632" customWidth="1"/>
    <col min="9913" max="9916" width="0" style="632" hidden="1" customWidth="1"/>
    <col min="9917" max="9917" width="9.140625" style="632"/>
    <col min="9918" max="9918" width="5.28515625" style="632" customWidth="1"/>
    <col min="9919" max="9922" width="0" style="632" hidden="1" customWidth="1"/>
    <col min="9923" max="9923" width="9.140625" style="632"/>
    <col min="9924" max="9924" width="5.28515625" style="632" customWidth="1"/>
    <col min="9925" max="9927" width="0" style="632" hidden="1" customWidth="1"/>
    <col min="9928" max="9928" width="0.28515625" style="632" customWidth="1"/>
    <col min="9929" max="10149" width="9.140625" style="632"/>
    <col min="10150" max="10150" width="5" style="632" customWidth="1"/>
    <col min="10151" max="10158" width="0" style="632" hidden="1" customWidth="1"/>
    <col min="10159" max="10159" width="4.28515625" style="632" customWidth="1"/>
    <col min="10160" max="10160" width="1.28515625" style="632" customWidth="1"/>
    <col min="10161" max="10161" width="9.140625" style="632"/>
    <col min="10162" max="10162" width="5.5703125" style="632" customWidth="1"/>
    <col min="10163" max="10166" width="0" style="632" hidden="1" customWidth="1"/>
    <col min="10167" max="10167" width="9.140625" style="632"/>
    <col min="10168" max="10168" width="6.28515625" style="632" customWidth="1"/>
    <col min="10169" max="10172" width="0" style="632" hidden="1" customWidth="1"/>
    <col min="10173" max="10173" width="9.140625" style="632"/>
    <col min="10174" max="10174" width="5.28515625" style="632" customWidth="1"/>
    <col min="10175" max="10178" width="0" style="632" hidden="1" customWidth="1"/>
    <col min="10179" max="10179" width="9.140625" style="632"/>
    <col min="10180" max="10180" width="5.28515625" style="632" customWidth="1"/>
    <col min="10181" max="10183" width="0" style="632" hidden="1" customWidth="1"/>
    <col min="10184" max="10184" width="0.28515625" style="632" customWidth="1"/>
    <col min="10185" max="10405" width="9.140625" style="632"/>
    <col min="10406" max="10406" width="5" style="632" customWidth="1"/>
    <col min="10407" max="10414" width="0" style="632" hidden="1" customWidth="1"/>
    <col min="10415" max="10415" width="4.28515625" style="632" customWidth="1"/>
    <col min="10416" max="10416" width="1.28515625" style="632" customWidth="1"/>
    <col min="10417" max="10417" width="9.140625" style="632"/>
    <col min="10418" max="10418" width="5.5703125" style="632" customWidth="1"/>
    <col min="10419" max="10422" width="0" style="632" hidden="1" customWidth="1"/>
    <col min="10423" max="10423" width="9.140625" style="632"/>
    <col min="10424" max="10424" width="6.28515625" style="632" customWidth="1"/>
    <col min="10425" max="10428" width="0" style="632" hidden="1" customWidth="1"/>
    <col min="10429" max="10429" width="9.140625" style="632"/>
    <col min="10430" max="10430" width="5.28515625" style="632" customWidth="1"/>
    <col min="10431" max="10434" width="0" style="632" hidden="1" customWidth="1"/>
    <col min="10435" max="10435" width="9.140625" style="632"/>
    <col min="10436" max="10436" width="5.28515625" style="632" customWidth="1"/>
    <col min="10437" max="10439" width="0" style="632" hidden="1" customWidth="1"/>
    <col min="10440" max="10440" width="0.28515625" style="632" customWidth="1"/>
    <col min="10441" max="10661" width="9.140625" style="632"/>
    <col min="10662" max="10662" width="5" style="632" customWidth="1"/>
    <col min="10663" max="10670" width="0" style="632" hidden="1" customWidth="1"/>
    <col min="10671" max="10671" width="4.28515625" style="632" customWidth="1"/>
    <col min="10672" max="10672" width="1.28515625" style="632" customWidth="1"/>
    <col min="10673" max="10673" width="9.140625" style="632"/>
    <col min="10674" max="10674" width="5.5703125" style="632" customWidth="1"/>
    <col min="10675" max="10678" width="0" style="632" hidden="1" customWidth="1"/>
    <col min="10679" max="10679" width="9.140625" style="632"/>
    <col min="10680" max="10680" width="6.28515625" style="632" customWidth="1"/>
    <col min="10681" max="10684" width="0" style="632" hidden="1" customWidth="1"/>
    <col min="10685" max="10685" width="9.140625" style="632"/>
    <col min="10686" max="10686" width="5.28515625" style="632" customWidth="1"/>
    <col min="10687" max="10690" width="0" style="632" hidden="1" customWidth="1"/>
    <col min="10691" max="10691" width="9.140625" style="632"/>
    <col min="10692" max="10692" width="5.28515625" style="632" customWidth="1"/>
    <col min="10693" max="10695" width="0" style="632" hidden="1" customWidth="1"/>
    <col min="10696" max="10696" width="0.28515625" style="632" customWidth="1"/>
    <col min="10697" max="10917" width="9.140625" style="632"/>
    <col min="10918" max="10918" width="5" style="632" customWidth="1"/>
    <col min="10919" max="10926" width="0" style="632" hidden="1" customWidth="1"/>
    <col min="10927" max="10927" width="4.28515625" style="632" customWidth="1"/>
    <col min="10928" max="10928" width="1.28515625" style="632" customWidth="1"/>
    <col min="10929" max="10929" width="9.140625" style="632"/>
    <col min="10930" max="10930" width="5.5703125" style="632" customWidth="1"/>
    <col min="10931" max="10934" width="0" style="632" hidden="1" customWidth="1"/>
    <col min="10935" max="10935" width="9.140625" style="632"/>
    <col min="10936" max="10936" width="6.28515625" style="632" customWidth="1"/>
    <col min="10937" max="10940" width="0" style="632" hidden="1" customWidth="1"/>
    <col min="10941" max="10941" width="9.140625" style="632"/>
    <col min="10942" max="10942" width="5.28515625" style="632" customWidth="1"/>
    <col min="10943" max="10946" width="0" style="632" hidden="1" customWidth="1"/>
    <col min="10947" max="10947" width="9.140625" style="632"/>
    <col min="10948" max="10948" width="5.28515625" style="632" customWidth="1"/>
    <col min="10949" max="10951" width="0" style="632" hidden="1" customWidth="1"/>
    <col min="10952" max="10952" width="0.28515625" style="632" customWidth="1"/>
    <col min="10953" max="11173" width="9.140625" style="632"/>
    <col min="11174" max="11174" width="5" style="632" customWidth="1"/>
    <col min="11175" max="11182" width="0" style="632" hidden="1" customWidth="1"/>
    <col min="11183" max="11183" width="4.28515625" style="632" customWidth="1"/>
    <col min="11184" max="11184" width="1.28515625" style="632" customWidth="1"/>
    <col min="11185" max="11185" width="9.140625" style="632"/>
    <col min="11186" max="11186" width="5.5703125" style="632" customWidth="1"/>
    <col min="11187" max="11190" width="0" style="632" hidden="1" customWidth="1"/>
    <col min="11191" max="11191" width="9.140625" style="632"/>
    <col min="11192" max="11192" width="6.28515625" style="632" customWidth="1"/>
    <col min="11193" max="11196" width="0" style="632" hidden="1" customWidth="1"/>
    <col min="11197" max="11197" width="9.140625" style="632"/>
    <col min="11198" max="11198" width="5.28515625" style="632" customWidth="1"/>
    <col min="11199" max="11202" width="0" style="632" hidden="1" customWidth="1"/>
    <col min="11203" max="11203" width="9.140625" style="632"/>
    <col min="11204" max="11204" width="5.28515625" style="632" customWidth="1"/>
    <col min="11205" max="11207" width="0" style="632" hidden="1" customWidth="1"/>
    <col min="11208" max="11208" width="0.28515625" style="632" customWidth="1"/>
    <col min="11209" max="11429" width="9.140625" style="632"/>
    <col min="11430" max="11430" width="5" style="632" customWidth="1"/>
    <col min="11431" max="11438" width="0" style="632" hidden="1" customWidth="1"/>
    <col min="11439" max="11439" width="4.28515625" style="632" customWidth="1"/>
    <col min="11440" max="11440" width="1.28515625" style="632" customWidth="1"/>
    <col min="11441" max="11441" width="9.140625" style="632"/>
    <col min="11442" max="11442" width="5.5703125" style="632" customWidth="1"/>
    <col min="11443" max="11446" width="0" style="632" hidden="1" customWidth="1"/>
    <col min="11447" max="11447" width="9.140625" style="632"/>
    <col min="11448" max="11448" width="6.28515625" style="632" customWidth="1"/>
    <col min="11449" max="11452" width="0" style="632" hidden="1" customWidth="1"/>
    <col min="11453" max="11453" width="9.140625" style="632"/>
    <col min="11454" max="11454" width="5.28515625" style="632" customWidth="1"/>
    <col min="11455" max="11458" width="0" style="632" hidden="1" customWidth="1"/>
    <col min="11459" max="11459" width="9.140625" style="632"/>
    <col min="11460" max="11460" width="5.28515625" style="632" customWidth="1"/>
    <col min="11461" max="11463" width="0" style="632" hidden="1" customWidth="1"/>
    <col min="11464" max="11464" width="0.28515625" style="632" customWidth="1"/>
    <col min="11465" max="11685" width="9.140625" style="632"/>
    <col min="11686" max="11686" width="5" style="632" customWidth="1"/>
    <col min="11687" max="11694" width="0" style="632" hidden="1" customWidth="1"/>
    <col min="11695" max="11695" width="4.28515625" style="632" customWidth="1"/>
    <col min="11696" max="11696" width="1.28515625" style="632" customWidth="1"/>
    <col min="11697" max="11697" width="9.140625" style="632"/>
    <col min="11698" max="11698" width="5.5703125" style="632" customWidth="1"/>
    <col min="11699" max="11702" width="0" style="632" hidden="1" customWidth="1"/>
    <col min="11703" max="11703" width="9.140625" style="632"/>
    <col min="11704" max="11704" width="6.28515625" style="632" customWidth="1"/>
    <col min="11705" max="11708" width="0" style="632" hidden="1" customWidth="1"/>
    <col min="11709" max="11709" width="9.140625" style="632"/>
    <col min="11710" max="11710" width="5.28515625" style="632" customWidth="1"/>
    <col min="11711" max="11714" width="0" style="632" hidden="1" customWidth="1"/>
    <col min="11715" max="11715" width="9.140625" style="632"/>
    <col min="11716" max="11716" width="5.28515625" style="632" customWidth="1"/>
    <col min="11717" max="11719" width="0" style="632" hidden="1" customWidth="1"/>
    <col min="11720" max="11720" width="0.28515625" style="632" customWidth="1"/>
    <col min="11721" max="11941" width="9.140625" style="632"/>
    <col min="11942" max="11942" width="5" style="632" customWidth="1"/>
    <col min="11943" max="11950" width="0" style="632" hidden="1" customWidth="1"/>
    <col min="11951" max="11951" width="4.28515625" style="632" customWidth="1"/>
    <col min="11952" max="11952" width="1.28515625" style="632" customWidth="1"/>
    <col min="11953" max="11953" width="9.140625" style="632"/>
    <col min="11954" max="11954" width="5.5703125" style="632" customWidth="1"/>
    <col min="11955" max="11958" width="0" style="632" hidden="1" customWidth="1"/>
    <col min="11959" max="11959" width="9.140625" style="632"/>
    <col min="11960" max="11960" width="6.28515625" style="632" customWidth="1"/>
    <col min="11961" max="11964" width="0" style="632" hidden="1" customWidth="1"/>
    <col min="11965" max="11965" width="9.140625" style="632"/>
    <col min="11966" max="11966" width="5.28515625" style="632" customWidth="1"/>
    <col min="11967" max="11970" width="0" style="632" hidden="1" customWidth="1"/>
    <col min="11971" max="11971" width="9.140625" style="632"/>
    <col min="11972" max="11972" width="5.28515625" style="632" customWidth="1"/>
    <col min="11973" max="11975" width="0" style="632" hidden="1" customWidth="1"/>
    <col min="11976" max="11976" width="0.28515625" style="632" customWidth="1"/>
    <col min="11977" max="12197" width="9.140625" style="632"/>
    <col min="12198" max="12198" width="5" style="632" customWidth="1"/>
    <col min="12199" max="12206" width="0" style="632" hidden="1" customWidth="1"/>
    <col min="12207" max="12207" width="4.28515625" style="632" customWidth="1"/>
    <col min="12208" max="12208" width="1.28515625" style="632" customWidth="1"/>
    <col min="12209" max="12209" width="9.140625" style="632"/>
    <col min="12210" max="12210" width="5.5703125" style="632" customWidth="1"/>
    <col min="12211" max="12214" width="0" style="632" hidden="1" customWidth="1"/>
    <col min="12215" max="12215" width="9.140625" style="632"/>
    <col min="12216" max="12216" width="6.28515625" style="632" customWidth="1"/>
    <col min="12217" max="12220" width="0" style="632" hidden="1" customWidth="1"/>
    <col min="12221" max="12221" width="9.140625" style="632"/>
    <col min="12222" max="12222" width="5.28515625" style="632" customWidth="1"/>
    <col min="12223" max="12226" width="0" style="632" hidden="1" customWidth="1"/>
    <col min="12227" max="12227" width="9.140625" style="632"/>
    <col min="12228" max="12228" width="5.28515625" style="632" customWidth="1"/>
    <col min="12229" max="12231" width="0" style="632" hidden="1" customWidth="1"/>
    <col min="12232" max="12232" width="0.28515625" style="632" customWidth="1"/>
    <col min="12233" max="12453" width="9.140625" style="632"/>
    <col min="12454" max="12454" width="5" style="632" customWidth="1"/>
    <col min="12455" max="12462" width="0" style="632" hidden="1" customWidth="1"/>
    <col min="12463" max="12463" width="4.28515625" style="632" customWidth="1"/>
    <col min="12464" max="12464" width="1.28515625" style="632" customWidth="1"/>
    <col min="12465" max="12465" width="9.140625" style="632"/>
    <col min="12466" max="12466" width="5.5703125" style="632" customWidth="1"/>
    <col min="12467" max="12470" width="0" style="632" hidden="1" customWidth="1"/>
    <col min="12471" max="12471" width="9.140625" style="632"/>
    <col min="12472" max="12472" width="6.28515625" style="632" customWidth="1"/>
    <col min="12473" max="12476" width="0" style="632" hidden="1" customWidth="1"/>
    <col min="12477" max="12477" width="9.140625" style="632"/>
    <col min="12478" max="12478" width="5.28515625" style="632" customWidth="1"/>
    <col min="12479" max="12482" width="0" style="632" hidden="1" customWidth="1"/>
    <col min="12483" max="12483" width="9.140625" style="632"/>
    <col min="12484" max="12484" width="5.28515625" style="632" customWidth="1"/>
    <col min="12485" max="12487" width="0" style="632" hidden="1" customWidth="1"/>
    <col min="12488" max="12488" width="0.28515625" style="632" customWidth="1"/>
    <col min="12489" max="12709" width="9.140625" style="632"/>
    <col min="12710" max="12710" width="5" style="632" customWidth="1"/>
    <col min="12711" max="12718" width="0" style="632" hidden="1" customWidth="1"/>
    <col min="12719" max="12719" width="4.28515625" style="632" customWidth="1"/>
    <col min="12720" max="12720" width="1.28515625" style="632" customWidth="1"/>
    <col min="12721" max="12721" width="9.140625" style="632"/>
    <col min="12722" max="12722" width="5.5703125" style="632" customWidth="1"/>
    <col min="12723" max="12726" width="0" style="632" hidden="1" customWidth="1"/>
    <col min="12727" max="12727" width="9.140625" style="632"/>
    <col min="12728" max="12728" width="6.28515625" style="632" customWidth="1"/>
    <col min="12729" max="12732" width="0" style="632" hidden="1" customWidth="1"/>
    <col min="12733" max="12733" width="9.140625" style="632"/>
    <col min="12734" max="12734" width="5.28515625" style="632" customWidth="1"/>
    <col min="12735" max="12738" width="0" style="632" hidden="1" customWidth="1"/>
    <col min="12739" max="12739" width="9.140625" style="632"/>
    <col min="12740" max="12740" width="5.28515625" style="632" customWidth="1"/>
    <col min="12741" max="12743" width="0" style="632" hidden="1" customWidth="1"/>
    <col min="12744" max="12744" width="0.28515625" style="632" customWidth="1"/>
    <col min="12745" max="12965" width="9.140625" style="632"/>
    <col min="12966" max="12966" width="5" style="632" customWidth="1"/>
    <col min="12967" max="12974" width="0" style="632" hidden="1" customWidth="1"/>
    <col min="12975" max="12975" width="4.28515625" style="632" customWidth="1"/>
    <col min="12976" max="12976" width="1.28515625" style="632" customWidth="1"/>
    <col min="12977" max="12977" width="9.140625" style="632"/>
    <col min="12978" max="12978" width="5.5703125" style="632" customWidth="1"/>
    <col min="12979" max="12982" width="0" style="632" hidden="1" customWidth="1"/>
    <col min="12983" max="12983" width="9.140625" style="632"/>
    <col min="12984" max="12984" width="6.28515625" style="632" customWidth="1"/>
    <col min="12985" max="12988" width="0" style="632" hidden="1" customWidth="1"/>
    <col min="12989" max="12989" width="9.140625" style="632"/>
    <col min="12990" max="12990" width="5.28515625" style="632" customWidth="1"/>
    <col min="12991" max="12994" width="0" style="632" hidden="1" customWidth="1"/>
    <col min="12995" max="12995" width="9.140625" style="632"/>
    <col min="12996" max="12996" width="5.28515625" style="632" customWidth="1"/>
    <col min="12997" max="12999" width="0" style="632" hidden="1" customWidth="1"/>
    <col min="13000" max="13000" width="0.28515625" style="632" customWidth="1"/>
    <col min="13001" max="13221" width="9.140625" style="632"/>
    <col min="13222" max="13222" width="5" style="632" customWidth="1"/>
    <col min="13223" max="13230" width="0" style="632" hidden="1" customWidth="1"/>
    <col min="13231" max="13231" width="4.28515625" style="632" customWidth="1"/>
    <col min="13232" max="13232" width="1.28515625" style="632" customWidth="1"/>
    <col min="13233" max="13233" width="9.140625" style="632"/>
    <col min="13234" max="13234" width="5.5703125" style="632" customWidth="1"/>
    <col min="13235" max="13238" width="0" style="632" hidden="1" customWidth="1"/>
    <col min="13239" max="13239" width="9.140625" style="632"/>
    <col min="13240" max="13240" width="6.28515625" style="632" customWidth="1"/>
    <col min="13241" max="13244" width="0" style="632" hidden="1" customWidth="1"/>
    <col min="13245" max="13245" width="9.140625" style="632"/>
    <col min="13246" max="13246" width="5.28515625" style="632" customWidth="1"/>
    <col min="13247" max="13250" width="0" style="632" hidden="1" customWidth="1"/>
    <col min="13251" max="13251" width="9.140625" style="632"/>
    <col min="13252" max="13252" width="5.28515625" style="632" customWidth="1"/>
    <col min="13253" max="13255" width="0" style="632" hidden="1" customWidth="1"/>
    <col min="13256" max="13256" width="0.28515625" style="632" customWidth="1"/>
    <col min="13257" max="13477" width="9.140625" style="632"/>
    <col min="13478" max="13478" width="5" style="632" customWidth="1"/>
    <col min="13479" max="13486" width="0" style="632" hidden="1" customWidth="1"/>
    <col min="13487" max="13487" width="4.28515625" style="632" customWidth="1"/>
    <col min="13488" max="13488" width="1.28515625" style="632" customWidth="1"/>
    <col min="13489" max="13489" width="9.140625" style="632"/>
    <col min="13490" max="13490" width="5.5703125" style="632" customWidth="1"/>
    <col min="13491" max="13494" width="0" style="632" hidden="1" customWidth="1"/>
    <col min="13495" max="13495" width="9.140625" style="632"/>
    <col min="13496" max="13496" width="6.28515625" style="632" customWidth="1"/>
    <col min="13497" max="13500" width="0" style="632" hidden="1" customWidth="1"/>
    <col min="13501" max="13501" width="9.140625" style="632"/>
    <col min="13502" max="13502" width="5.28515625" style="632" customWidth="1"/>
    <col min="13503" max="13506" width="0" style="632" hidden="1" customWidth="1"/>
    <col min="13507" max="13507" width="9.140625" style="632"/>
    <col min="13508" max="13508" width="5.28515625" style="632" customWidth="1"/>
    <col min="13509" max="13511" width="0" style="632" hidden="1" customWidth="1"/>
    <col min="13512" max="13512" width="0.28515625" style="632" customWidth="1"/>
    <col min="13513" max="13733" width="9.140625" style="632"/>
    <col min="13734" max="13734" width="5" style="632" customWidth="1"/>
    <col min="13735" max="13742" width="0" style="632" hidden="1" customWidth="1"/>
    <col min="13743" max="13743" width="4.28515625" style="632" customWidth="1"/>
    <col min="13744" max="13744" width="1.28515625" style="632" customWidth="1"/>
    <col min="13745" max="13745" width="9.140625" style="632"/>
    <col min="13746" max="13746" width="5.5703125" style="632" customWidth="1"/>
    <col min="13747" max="13750" width="0" style="632" hidden="1" customWidth="1"/>
    <col min="13751" max="13751" width="9.140625" style="632"/>
    <col min="13752" max="13752" width="6.28515625" style="632" customWidth="1"/>
    <col min="13753" max="13756" width="0" style="632" hidden="1" customWidth="1"/>
    <col min="13757" max="13757" width="9.140625" style="632"/>
    <col min="13758" max="13758" width="5.28515625" style="632" customWidth="1"/>
    <col min="13759" max="13762" width="0" style="632" hidden="1" customWidth="1"/>
    <col min="13763" max="13763" width="9.140625" style="632"/>
    <col min="13764" max="13764" width="5.28515625" style="632" customWidth="1"/>
    <col min="13765" max="13767" width="0" style="632" hidden="1" customWidth="1"/>
    <col min="13768" max="13768" width="0.28515625" style="632" customWidth="1"/>
    <col min="13769" max="13989" width="9.140625" style="632"/>
    <col min="13990" max="13990" width="5" style="632" customWidth="1"/>
    <col min="13991" max="13998" width="0" style="632" hidden="1" customWidth="1"/>
    <col min="13999" max="13999" width="4.28515625" style="632" customWidth="1"/>
    <col min="14000" max="14000" width="1.28515625" style="632" customWidth="1"/>
    <col min="14001" max="14001" width="9.140625" style="632"/>
    <col min="14002" max="14002" width="5.5703125" style="632" customWidth="1"/>
    <col min="14003" max="14006" width="0" style="632" hidden="1" customWidth="1"/>
    <col min="14007" max="14007" width="9.140625" style="632"/>
    <col min="14008" max="14008" width="6.28515625" style="632" customWidth="1"/>
    <col min="14009" max="14012" width="0" style="632" hidden="1" customWidth="1"/>
    <col min="14013" max="14013" width="9.140625" style="632"/>
    <col min="14014" max="14014" width="5.28515625" style="632" customWidth="1"/>
    <col min="14015" max="14018" width="0" style="632" hidden="1" customWidth="1"/>
    <col min="14019" max="14019" width="9.140625" style="632"/>
    <col min="14020" max="14020" width="5.28515625" style="632" customWidth="1"/>
    <col min="14021" max="14023" width="0" style="632" hidden="1" customWidth="1"/>
    <col min="14024" max="14024" width="0.28515625" style="632" customWidth="1"/>
    <col min="14025" max="14245" width="9.140625" style="632"/>
    <col min="14246" max="14246" width="5" style="632" customWidth="1"/>
    <col min="14247" max="14254" width="0" style="632" hidden="1" customWidth="1"/>
    <col min="14255" max="14255" width="4.28515625" style="632" customWidth="1"/>
    <col min="14256" max="14256" width="1.28515625" style="632" customWidth="1"/>
    <col min="14257" max="14257" width="9.140625" style="632"/>
    <col min="14258" max="14258" width="5.5703125" style="632" customWidth="1"/>
    <col min="14259" max="14262" width="0" style="632" hidden="1" customWidth="1"/>
    <col min="14263" max="14263" width="9.140625" style="632"/>
    <col min="14264" max="14264" width="6.28515625" style="632" customWidth="1"/>
    <col min="14265" max="14268" width="0" style="632" hidden="1" customWidth="1"/>
    <col min="14269" max="14269" width="9.140625" style="632"/>
    <col min="14270" max="14270" width="5.28515625" style="632" customWidth="1"/>
    <col min="14271" max="14274" width="0" style="632" hidden="1" customWidth="1"/>
    <col min="14275" max="14275" width="9.140625" style="632"/>
    <col min="14276" max="14276" width="5.28515625" style="632" customWidth="1"/>
    <col min="14277" max="14279" width="0" style="632" hidden="1" customWidth="1"/>
    <col min="14280" max="14280" width="0.28515625" style="632" customWidth="1"/>
    <col min="14281" max="14501" width="9.140625" style="632"/>
    <col min="14502" max="14502" width="5" style="632" customWidth="1"/>
    <col min="14503" max="14510" width="0" style="632" hidden="1" customWidth="1"/>
    <col min="14511" max="14511" width="4.28515625" style="632" customWidth="1"/>
    <col min="14512" max="14512" width="1.28515625" style="632" customWidth="1"/>
    <col min="14513" max="14513" width="9.140625" style="632"/>
    <col min="14514" max="14514" width="5.5703125" style="632" customWidth="1"/>
    <col min="14515" max="14518" width="0" style="632" hidden="1" customWidth="1"/>
    <col min="14519" max="14519" width="9.140625" style="632"/>
    <col min="14520" max="14520" width="6.28515625" style="632" customWidth="1"/>
    <col min="14521" max="14524" width="0" style="632" hidden="1" customWidth="1"/>
    <col min="14525" max="14525" width="9.140625" style="632"/>
    <col min="14526" max="14526" width="5.28515625" style="632" customWidth="1"/>
    <col min="14527" max="14530" width="0" style="632" hidden="1" customWidth="1"/>
    <col min="14531" max="14531" width="9.140625" style="632"/>
    <col min="14532" max="14532" width="5.28515625" style="632" customWidth="1"/>
    <col min="14533" max="14535" width="0" style="632" hidden="1" customWidth="1"/>
    <col min="14536" max="14536" width="0.28515625" style="632" customWidth="1"/>
    <col min="14537" max="14757" width="9.140625" style="632"/>
    <col min="14758" max="14758" width="5" style="632" customWidth="1"/>
    <col min="14759" max="14766" width="0" style="632" hidden="1" customWidth="1"/>
    <col min="14767" max="14767" width="4.28515625" style="632" customWidth="1"/>
    <col min="14768" max="14768" width="1.28515625" style="632" customWidth="1"/>
    <col min="14769" max="14769" width="9.140625" style="632"/>
    <col min="14770" max="14770" width="5.5703125" style="632" customWidth="1"/>
    <col min="14771" max="14774" width="0" style="632" hidden="1" customWidth="1"/>
    <col min="14775" max="14775" width="9.140625" style="632"/>
    <col min="14776" max="14776" width="6.28515625" style="632" customWidth="1"/>
    <col min="14777" max="14780" width="0" style="632" hidden="1" customWidth="1"/>
    <col min="14781" max="14781" width="9.140625" style="632"/>
    <col min="14782" max="14782" width="5.28515625" style="632" customWidth="1"/>
    <col min="14783" max="14786" width="0" style="632" hidden="1" customWidth="1"/>
    <col min="14787" max="14787" width="9.140625" style="632"/>
    <col min="14788" max="14788" width="5.28515625" style="632" customWidth="1"/>
    <col min="14789" max="14791" width="0" style="632" hidden="1" customWidth="1"/>
    <col min="14792" max="14792" width="0.28515625" style="632" customWidth="1"/>
    <col min="14793" max="15013" width="9.140625" style="632"/>
    <col min="15014" max="15014" width="5" style="632" customWidth="1"/>
    <col min="15015" max="15022" width="0" style="632" hidden="1" customWidth="1"/>
    <col min="15023" max="15023" width="4.28515625" style="632" customWidth="1"/>
    <col min="15024" max="15024" width="1.28515625" style="632" customWidth="1"/>
    <col min="15025" max="15025" width="9.140625" style="632"/>
    <col min="15026" max="15026" width="5.5703125" style="632" customWidth="1"/>
    <col min="15027" max="15030" width="0" style="632" hidden="1" customWidth="1"/>
    <col min="15031" max="15031" width="9.140625" style="632"/>
    <col min="15032" max="15032" width="6.28515625" style="632" customWidth="1"/>
    <col min="15033" max="15036" width="0" style="632" hidden="1" customWidth="1"/>
    <col min="15037" max="15037" width="9.140625" style="632"/>
    <col min="15038" max="15038" width="5.28515625" style="632" customWidth="1"/>
    <col min="15039" max="15042" width="0" style="632" hidden="1" customWidth="1"/>
    <col min="15043" max="15043" width="9.140625" style="632"/>
    <col min="15044" max="15044" width="5.28515625" style="632" customWidth="1"/>
    <col min="15045" max="15047" width="0" style="632" hidden="1" customWidth="1"/>
    <col min="15048" max="15048" width="0.28515625" style="632" customWidth="1"/>
    <col min="15049" max="15269" width="9.140625" style="632"/>
    <col min="15270" max="15270" width="5" style="632" customWidth="1"/>
    <col min="15271" max="15278" width="0" style="632" hidden="1" customWidth="1"/>
    <col min="15279" max="15279" width="4.28515625" style="632" customWidth="1"/>
    <col min="15280" max="15280" width="1.28515625" style="632" customWidth="1"/>
    <col min="15281" max="15281" width="9.140625" style="632"/>
    <col min="15282" max="15282" width="5.5703125" style="632" customWidth="1"/>
    <col min="15283" max="15286" width="0" style="632" hidden="1" customWidth="1"/>
    <col min="15287" max="15287" width="9.140625" style="632"/>
    <col min="15288" max="15288" width="6.28515625" style="632" customWidth="1"/>
    <col min="15289" max="15292" width="0" style="632" hidden="1" customWidth="1"/>
    <col min="15293" max="15293" width="9.140625" style="632"/>
    <col min="15294" max="15294" width="5.28515625" style="632" customWidth="1"/>
    <col min="15295" max="15298" width="0" style="632" hidden="1" customWidth="1"/>
    <col min="15299" max="15299" width="9.140625" style="632"/>
    <col min="15300" max="15300" width="5.28515625" style="632" customWidth="1"/>
    <col min="15301" max="15303" width="0" style="632" hidden="1" customWidth="1"/>
    <col min="15304" max="15304" width="0.28515625" style="632" customWidth="1"/>
    <col min="15305" max="15525" width="9.140625" style="632"/>
    <col min="15526" max="15526" width="5" style="632" customWidth="1"/>
    <col min="15527" max="15534" width="0" style="632" hidden="1" customWidth="1"/>
    <col min="15535" max="15535" width="4.28515625" style="632" customWidth="1"/>
    <col min="15536" max="15536" width="1.28515625" style="632" customWidth="1"/>
    <col min="15537" max="15537" width="9.140625" style="632"/>
    <col min="15538" max="15538" width="5.5703125" style="632" customWidth="1"/>
    <col min="15539" max="15542" width="0" style="632" hidden="1" customWidth="1"/>
    <col min="15543" max="15543" width="9.140625" style="632"/>
    <col min="15544" max="15544" width="6.28515625" style="632" customWidth="1"/>
    <col min="15545" max="15548" width="0" style="632" hidden="1" customWidth="1"/>
    <col min="15549" max="15549" width="9.140625" style="632"/>
    <col min="15550" max="15550" width="5.28515625" style="632" customWidth="1"/>
    <col min="15551" max="15554" width="0" style="632" hidden="1" customWidth="1"/>
    <col min="15555" max="15555" width="9.140625" style="632"/>
    <col min="15556" max="15556" width="5.28515625" style="632" customWidth="1"/>
    <col min="15557" max="15559" width="0" style="632" hidden="1" customWidth="1"/>
    <col min="15560" max="15560" width="0.28515625" style="632" customWidth="1"/>
    <col min="15561" max="15781" width="9.140625" style="632"/>
    <col min="15782" max="15782" width="5" style="632" customWidth="1"/>
    <col min="15783" max="15790" width="0" style="632" hidden="1" customWidth="1"/>
    <col min="15791" max="15791" width="4.28515625" style="632" customWidth="1"/>
    <col min="15792" max="15792" width="1.28515625" style="632" customWidth="1"/>
    <col min="15793" max="15793" width="9.140625" style="632"/>
    <col min="15794" max="15794" width="5.5703125" style="632" customWidth="1"/>
    <col min="15795" max="15798" width="0" style="632" hidden="1" customWidth="1"/>
    <col min="15799" max="15799" width="9.140625" style="632"/>
    <col min="15800" max="15800" width="6.28515625" style="632" customWidth="1"/>
    <col min="15801" max="15804" width="0" style="632" hidden="1" customWidth="1"/>
    <col min="15805" max="15805" width="9.140625" style="632"/>
    <col min="15806" max="15806" width="5.28515625" style="632" customWidth="1"/>
    <col min="15807" max="15810" width="0" style="632" hidden="1" customWidth="1"/>
    <col min="15811" max="15811" width="9.140625" style="632"/>
    <col min="15812" max="15812" width="5.28515625" style="632" customWidth="1"/>
    <col min="15813" max="15815" width="0" style="632" hidden="1" customWidth="1"/>
    <col min="15816" max="15816" width="0.28515625" style="632" customWidth="1"/>
    <col min="15817" max="16037" width="9.140625" style="632"/>
    <col min="16038" max="16038" width="5" style="632" customWidth="1"/>
    <col min="16039" max="16046" width="0" style="632" hidden="1" customWidth="1"/>
    <col min="16047" max="16047" width="4.28515625" style="632" customWidth="1"/>
    <col min="16048" max="16048" width="1.28515625" style="632" customWidth="1"/>
    <col min="16049" max="16049" width="9.140625" style="632"/>
    <col min="16050" max="16050" width="5.5703125" style="632" customWidth="1"/>
    <col min="16051" max="16054" width="0" style="632" hidden="1" customWidth="1"/>
    <col min="16055" max="16055" width="9.140625" style="632"/>
    <col min="16056" max="16056" width="6.28515625" style="632" customWidth="1"/>
    <col min="16057" max="16060" width="0" style="632" hidden="1" customWidth="1"/>
    <col min="16061" max="16061" width="9.140625" style="632"/>
    <col min="16062" max="16062" width="5.28515625" style="632" customWidth="1"/>
    <col min="16063" max="16066" width="0" style="632" hidden="1" customWidth="1"/>
    <col min="16067" max="16067" width="9.140625" style="632"/>
    <col min="16068" max="16068" width="5.28515625" style="632" customWidth="1"/>
    <col min="16069" max="16071" width="0" style="632" hidden="1" customWidth="1"/>
    <col min="16072" max="16072" width="0.28515625" style="632" customWidth="1"/>
    <col min="16073" max="16384" width="9.140625" style="632"/>
  </cols>
  <sheetData>
    <row r="1" spans="1:5" x14ac:dyDescent="0.2">
      <c r="A1" s="643" t="s">
        <v>783</v>
      </c>
    </row>
    <row r="2" spans="1:5" x14ac:dyDescent="0.2">
      <c r="C2" s="643"/>
    </row>
    <row r="3" spans="1:5" ht="18.75" x14ac:dyDescent="0.2">
      <c r="A3" s="910" t="s">
        <v>702</v>
      </c>
      <c r="B3" s="910"/>
      <c r="C3" s="910"/>
    </row>
    <row r="4" spans="1:5" ht="8.25" customHeight="1" x14ac:dyDescent="0.2">
      <c r="A4" s="742"/>
      <c r="B4" s="742"/>
      <c r="C4" s="742"/>
    </row>
    <row r="5" spans="1:5" ht="18.75" x14ac:dyDescent="0.2">
      <c r="A5" s="911" t="s">
        <v>219</v>
      </c>
      <c r="B5" s="911"/>
      <c r="C5" s="911"/>
    </row>
    <row r="6" spans="1:5" ht="15.75" thickBot="1" x14ac:dyDescent="0.3">
      <c r="A6" s="909" t="s">
        <v>220</v>
      </c>
      <c r="B6" s="909"/>
      <c r="C6" s="909"/>
    </row>
    <row r="7" spans="1:5" ht="45" customHeight="1" thickBot="1" x14ac:dyDescent="0.25">
      <c r="A7" s="635" t="s">
        <v>3</v>
      </c>
      <c r="B7" s="839" t="s">
        <v>221</v>
      </c>
      <c r="C7" s="636" t="s">
        <v>724</v>
      </c>
      <c r="D7" s="840" t="s">
        <v>723</v>
      </c>
    </row>
    <row r="8" spans="1:5" ht="13.5" customHeight="1" x14ac:dyDescent="0.2">
      <c r="A8" s="841" t="s">
        <v>222</v>
      </c>
      <c r="B8" s="637">
        <v>1</v>
      </c>
      <c r="C8" s="842">
        <v>31814980</v>
      </c>
      <c r="D8" s="843">
        <v>31770732</v>
      </c>
    </row>
    <row r="9" spans="1:5" ht="27.95" customHeight="1" x14ac:dyDescent="0.2">
      <c r="A9" s="539" t="s">
        <v>223</v>
      </c>
      <c r="B9" s="386">
        <v>2</v>
      </c>
      <c r="C9" s="844">
        <v>28307480</v>
      </c>
      <c r="D9" s="845">
        <v>30208780</v>
      </c>
    </row>
    <row r="10" spans="1:5" ht="27.95" customHeight="1" x14ac:dyDescent="0.2">
      <c r="A10" s="539" t="s">
        <v>741</v>
      </c>
      <c r="B10" s="386">
        <v>3</v>
      </c>
      <c r="C10" s="844">
        <v>8831080</v>
      </c>
      <c r="D10" s="845">
        <v>9045160</v>
      </c>
    </row>
    <row r="11" spans="1:5" ht="27.95" customHeight="1" x14ac:dyDescent="0.2">
      <c r="A11" s="539" t="s">
        <v>742</v>
      </c>
      <c r="B11" s="386">
        <v>4</v>
      </c>
      <c r="C11" s="844">
        <v>20621746</v>
      </c>
      <c r="D11" s="845">
        <v>18044650</v>
      </c>
    </row>
    <row r="12" spans="1:5" ht="27.95" customHeight="1" x14ac:dyDescent="0.2">
      <c r="A12" s="539" t="s">
        <v>743</v>
      </c>
      <c r="B12" s="386">
        <v>5</v>
      </c>
      <c r="C12" s="844">
        <f>+C10+C11</f>
        <v>29452826</v>
      </c>
      <c r="D12" s="845">
        <f>+D10+D11</f>
        <v>27089810</v>
      </c>
    </row>
    <row r="13" spans="1:5" ht="27.95" customHeight="1" x14ac:dyDescent="0.2">
      <c r="A13" s="539" t="s">
        <v>225</v>
      </c>
      <c r="B13" s="386">
        <v>6</v>
      </c>
      <c r="C13" s="844">
        <v>1800000</v>
      </c>
      <c r="D13" s="845">
        <v>2387810</v>
      </c>
    </row>
    <row r="14" spans="1:5" ht="27.95" customHeight="1" x14ac:dyDescent="0.2">
      <c r="A14" s="539" t="s">
        <v>226</v>
      </c>
      <c r="B14" s="386">
        <v>7</v>
      </c>
      <c r="C14" s="844"/>
      <c r="D14" s="846"/>
    </row>
    <row r="15" spans="1:5" ht="12.75" customHeight="1" x14ac:dyDescent="0.2">
      <c r="A15" s="539" t="s">
        <v>227</v>
      </c>
      <c r="B15" s="386">
        <v>8</v>
      </c>
      <c r="C15" s="844"/>
      <c r="D15" s="847"/>
    </row>
    <row r="16" spans="1:5" ht="12.75" customHeight="1" x14ac:dyDescent="0.2">
      <c r="A16" s="543" t="s">
        <v>228</v>
      </c>
      <c r="B16" s="385">
        <v>9</v>
      </c>
      <c r="C16" s="384">
        <f>+C8+C9+C12+C13</f>
        <v>91375286</v>
      </c>
      <c r="D16" s="848">
        <f>+D8+D9+D12+D13</f>
        <v>91457132</v>
      </c>
      <c r="E16" s="849"/>
    </row>
    <row r="17" spans="1:4" ht="12.75" customHeight="1" x14ac:dyDescent="0.2">
      <c r="A17" s="539" t="s">
        <v>229</v>
      </c>
      <c r="B17" s="386">
        <v>10</v>
      </c>
      <c r="C17" s="844"/>
      <c r="D17" s="542"/>
    </row>
    <row r="18" spans="1:4" ht="15" x14ac:dyDescent="0.2">
      <c r="A18" s="732" t="s">
        <v>230</v>
      </c>
      <c r="B18" s="386">
        <v>11</v>
      </c>
      <c r="C18" s="844"/>
      <c r="D18" s="542"/>
    </row>
    <row r="19" spans="1:4" ht="15" x14ac:dyDescent="0.2">
      <c r="A19" s="732" t="s">
        <v>231</v>
      </c>
      <c r="B19" s="386">
        <v>12</v>
      </c>
      <c r="C19" s="844"/>
      <c r="D19" s="542"/>
    </row>
    <row r="20" spans="1:4" ht="12.75" hidden="1" customHeight="1" x14ac:dyDescent="0.2">
      <c r="A20" s="732" t="s">
        <v>232</v>
      </c>
      <c r="B20" s="386">
        <v>11</v>
      </c>
      <c r="C20" s="844"/>
      <c r="D20" s="542"/>
    </row>
    <row r="21" spans="1:4" ht="12.75" hidden="1" customHeight="1" x14ac:dyDescent="0.2">
      <c r="A21" s="732" t="s">
        <v>233</v>
      </c>
      <c r="B21" s="386">
        <v>12</v>
      </c>
      <c r="C21" s="844"/>
      <c r="D21" s="542"/>
    </row>
    <row r="22" spans="1:4" ht="27.95" hidden="1" customHeight="1" x14ac:dyDescent="0.2">
      <c r="A22" s="732" t="s">
        <v>234</v>
      </c>
      <c r="B22" s="386">
        <v>13</v>
      </c>
      <c r="C22" s="844"/>
      <c r="D22" s="542"/>
    </row>
    <row r="23" spans="1:4" ht="12.75" hidden="1" customHeight="1" x14ac:dyDescent="0.2">
      <c r="A23" s="732" t="s">
        <v>235</v>
      </c>
      <c r="B23" s="386">
        <v>14</v>
      </c>
      <c r="C23" s="844"/>
      <c r="D23" s="542"/>
    </row>
    <row r="24" spans="1:4" ht="12.75" hidden="1" customHeight="1" x14ac:dyDescent="0.2">
      <c r="A24" s="732" t="s">
        <v>236</v>
      </c>
      <c r="B24" s="386">
        <v>15</v>
      </c>
      <c r="C24" s="844"/>
      <c r="D24" s="542"/>
    </row>
    <row r="25" spans="1:4" ht="12.75" hidden="1" customHeight="1" x14ac:dyDescent="0.2">
      <c r="A25" s="732" t="s">
        <v>237</v>
      </c>
      <c r="B25" s="386">
        <v>16</v>
      </c>
      <c r="C25" s="844"/>
      <c r="D25" s="542"/>
    </row>
    <row r="26" spans="1:4" ht="12.75" hidden="1" customHeight="1" x14ac:dyDescent="0.2">
      <c r="A26" s="732" t="s">
        <v>238</v>
      </c>
      <c r="B26" s="386">
        <v>17</v>
      </c>
      <c r="C26" s="844"/>
      <c r="D26" s="542"/>
    </row>
    <row r="27" spans="1:4" ht="12.75" hidden="1" customHeight="1" x14ac:dyDescent="0.2">
      <c r="A27" s="732" t="s">
        <v>239</v>
      </c>
      <c r="B27" s="386">
        <v>18</v>
      </c>
      <c r="C27" s="844"/>
      <c r="D27" s="542"/>
    </row>
    <row r="28" spans="1:4" ht="12.75" hidden="1" customHeight="1" x14ac:dyDescent="0.2">
      <c r="A28" s="732" t="s">
        <v>240</v>
      </c>
      <c r="B28" s="386">
        <v>19</v>
      </c>
      <c r="C28" s="844"/>
      <c r="D28" s="542"/>
    </row>
    <row r="29" spans="1:4" ht="12.75" hidden="1" customHeight="1" x14ac:dyDescent="0.2">
      <c r="A29" s="732" t="s">
        <v>241</v>
      </c>
      <c r="B29" s="386">
        <v>20</v>
      </c>
      <c r="C29" s="844"/>
      <c r="D29" s="542"/>
    </row>
    <row r="30" spans="1:4" ht="15" x14ac:dyDescent="0.2">
      <c r="A30" s="732" t="s">
        <v>752</v>
      </c>
      <c r="B30" s="386">
        <v>23</v>
      </c>
      <c r="C30" s="844"/>
      <c r="D30" s="542"/>
    </row>
    <row r="31" spans="1:4" ht="27.95" customHeight="1" x14ac:dyDescent="0.2">
      <c r="A31" s="543" t="s">
        <v>242</v>
      </c>
      <c r="B31" s="385">
        <v>34</v>
      </c>
      <c r="C31" s="564">
        <f>SUM(C32:C34)</f>
        <v>5713123</v>
      </c>
      <c r="D31" s="557">
        <v>21180465</v>
      </c>
    </row>
    <row r="32" spans="1:4" ht="27.95" customHeight="1" x14ac:dyDescent="0.2">
      <c r="A32" s="539" t="s">
        <v>245</v>
      </c>
      <c r="B32" s="386">
        <v>37</v>
      </c>
      <c r="C32" s="540">
        <v>3585190</v>
      </c>
      <c r="D32" s="541">
        <f>+C32+15134810</f>
        <v>18720000</v>
      </c>
    </row>
    <row r="33" spans="1:4" ht="12.75" customHeight="1" x14ac:dyDescent="0.2">
      <c r="A33" s="539" t="s">
        <v>248</v>
      </c>
      <c r="B33" s="386">
        <v>40</v>
      </c>
      <c r="C33" s="850">
        <v>2127933</v>
      </c>
      <c r="D33" s="731">
        <f>+C33</f>
        <v>2127933</v>
      </c>
    </row>
    <row r="34" spans="1:4" ht="12.75" customHeight="1" x14ac:dyDescent="0.2">
      <c r="A34" s="539" t="s">
        <v>250</v>
      </c>
      <c r="B34" s="386">
        <v>42</v>
      </c>
      <c r="C34" s="844"/>
      <c r="D34" s="731">
        <v>332532</v>
      </c>
    </row>
    <row r="35" spans="1:4" ht="27.95" customHeight="1" x14ac:dyDescent="0.2">
      <c r="A35" s="546" t="s">
        <v>746</v>
      </c>
      <c r="B35" s="547">
        <v>45</v>
      </c>
      <c r="C35" s="851">
        <f>+C16+C31</f>
        <v>97088409</v>
      </c>
      <c r="D35" s="852">
        <f>+D16+D31</f>
        <v>112637597</v>
      </c>
    </row>
    <row r="36" spans="1:4" ht="12.75" customHeight="1" x14ac:dyDescent="0.2">
      <c r="A36" s="539" t="s">
        <v>251</v>
      </c>
      <c r="B36" s="386">
        <v>46</v>
      </c>
      <c r="C36" s="844"/>
      <c r="D36" s="542"/>
    </row>
    <row r="37" spans="1:4" ht="27.95" customHeight="1" x14ac:dyDescent="0.2">
      <c r="A37" s="539" t="s">
        <v>252</v>
      </c>
      <c r="B37" s="386">
        <v>47</v>
      </c>
      <c r="C37" s="844"/>
      <c r="D37" s="542"/>
    </row>
    <row r="38" spans="1:4" ht="27.95" customHeight="1" x14ac:dyDescent="0.2">
      <c r="A38" s="539" t="s">
        <v>754</v>
      </c>
      <c r="B38" s="386">
        <v>48</v>
      </c>
      <c r="C38" s="844"/>
      <c r="D38" s="542"/>
    </row>
    <row r="39" spans="1:4" ht="12.75" hidden="1" customHeight="1" x14ac:dyDescent="0.2">
      <c r="A39" s="539" t="s">
        <v>254</v>
      </c>
      <c r="B39" s="386">
        <v>47</v>
      </c>
      <c r="C39" s="844"/>
      <c r="D39" s="542"/>
    </row>
    <row r="40" spans="1:4" ht="12.75" hidden="1" customHeight="1" x14ac:dyDescent="0.2">
      <c r="A40" s="539" t="s">
        <v>255</v>
      </c>
      <c r="B40" s="386">
        <v>48</v>
      </c>
      <c r="C40" s="844"/>
      <c r="D40" s="542"/>
    </row>
    <row r="41" spans="1:4" ht="27.95" hidden="1" customHeight="1" x14ac:dyDescent="0.2">
      <c r="A41" s="539" t="s">
        <v>256</v>
      </c>
      <c r="B41" s="386">
        <v>49</v>
      </c>
      <c r="C41" s="844"/>
      <c r="D41" s="542"/>
    </row>
    <row r="42" spans="1:4" ht="12.75" hidden="1" customHeight="1" x14ac:dyDescent="0.2">
      <c r="A42" s="539" t="s">
        <v>257</v>
      </c>
      <c r="B42" s="386">
        <v>50</v>
      </c>
      <c r="C42" s="844"/>
      <c r="D42" s="542"/>
    </row>
    <row r="43" spans="1:4" ht="12.75" hidden="1" customHeight="1" x14ac:dyDescent="0.2">
      <c r="A43" s="539" t="s">
        <v>258</v>
      </c>
      <c r="B43" s="386">
        <v>51</v>
      </c>
      <c r="C43" s="844"/>
      <c r="D43" s="542"/>
    </row>
    <row r="44" spans="1:4" ht="12.75" hidden="1" customHeight="1" x14ac:dyDescent="0.2">
      <c r="A44" s="539" t="s">
        <v>259</v>
      </c>
      <c r="B44" s="386">
        <v>52</v>
      </c>
      <c r="C44" s="844"/>
      <c r="D44" s="542"/>
    </row>
    <row r="45" spans="1:4" ht="12.75" hidden="1" customHeight="1" x14ac:dyDescent="0.2">
      <c r="A45" s="539" t="s">
        <v>260</v>
      </c>
      <c r="B45" s="386">
        <v>53</v>
      </c>
      <c r="C45" s="844"/>
      <c r="D45" s="542"/>
    </row>
    <row r="46" spans="1:4" ht="12.75" hidden="1" customHeight="1" x14ac:dyDescent="0.2">
      <c r="A46" s="539" t="s">
        <v>261</v>
      </c>
      <c r="B46" s="386">
        <v>54</v>
      </c>
      <c r="C46" s="844"/>
      <c r="D46" s="542"/>
    </row>
    <row r="47" spans="1:4" ht="12.75" hidden="1" customHeight="1" x14ac:dyDescent="0.2">
      <c r="A47" s="539" t="s">
        <v>262</v>
      </c>
      <c r="B47" s="386">
        <v>55</v>
      </c>
      <c r="C47" s="844"/>
      <c r="D47" s="542"/>
    </row>
    <row r="48" spans="1:4" ht="12.75" hidden="1" customHeight="1" x14ac:dyDescent="0.2">
      <c r="A48" s="539" t="s">
        <v>263</v>
      </c>
      <c r="B48" s="386">
        <v>56</v>
      </c>
      <c r="C48" s="844"/>
      <c r="D48" s="542"/>
    </row>
    <row r="49" spans="1:4" ht="27.95" customHeight="1" x14ac:dyDescent="0.2">
      <c r="A49" s="539" t="s">
        <v>753</v>
      </c>
      <c r="B49" s="386">
        <v>59</v>
      </c>
      <c r="C49" s="844"/>
      <c r="D49" s="542"/>
    </row>
    <row r="50" spans="1:4" ht="12.75" hidden="1" customHeight="1" x14ac:dyDescent="0.2">
      <c r="A50" s="539" t="s">
        <v>265</v>
      </c>
      <c r="B50" s="386">
        <v>58</v>
      </c>
      <c r="C50" s="844"/>
      <c r="D50" s="542"/>
    </row>
    <row r="51" spans="1:4" ht="12.75" hidden="1" customHeight="1" x14ac:dyDescent="0.2">
      <c r="A51" s="539" t="s">
        <v>266</v>
      </c>
      <c r="B51" s="386">
        <v>59</v>
      </c>
      <c r="C51" s="844"/>
      <c r="D51" s="542"/>
    </row>
    <row r="52" spans="1:4" ht="27.95" hidden="1" customHeight="1" x14ac:dyDescent="0.2">
      <c r="A52" s="539" t="s">
        <v>267</v>
      </c>
      <c r="B52" s="386">
        <v>60</v>
      </c>
      <c r="C52" s="844"/>
      <c r="D52" s="542"/>
    </row>
    <row r="53" spans="1:4" ht="12.75" hidden="1" customHeight="1" x14ac:dyDescent="0.2">
      <c r="A53" s="539" t="s">
        <v>268</v>
      </c>
      <c r="B53" s="386">
        <v>61</v>
      </c>
      <c r="C53" s="844"/>
      <c r="D53" s="542"/>
    </row>
    <row r="54" spans="1:4" ht="12.75" hidden="1" customHeight="1" x14ac:dyDescent="0.2">
      <c r="A54" s="539" t="s">
        <v>269</v>
      </c>
      <c r="B54" s="386">
        <v>62</v>
      </c>
      <c r="C54" s="844"/>
      <c r="D54" s="542"/>
    </row>
    <row r="55" spans="1:4" ht="12.75" hidden="1" customHeight="1" x14ac:dyDescent="0.2">
      <c r="A55" s="539" t="s">
        <v>270</v>
      </c>
      <c r="B55" s="386">
        <v>63</v>
      </c>
      <c r="C55" s="844"/>
      <c r="D55" s="542"/>
    </row>
    <row r="56" spans="1:4" ht="12.75" hidden="1" customHeight="1" x14ac:dyDescent="0.2">
      <c r="A56" s="539" t="s">
        <v>271</v>
      </c>
      <c r="B56" s="386">
        <v>64</v>
      </c>
      <c r="C56" s="844"/>
      <c r="D56" s="542"/>
    </row>
    <row r="57" spans="1:4" ht="12.75" hidden="1" customHeight="1" x14ac:dyDescent="0.2">
      <c r="A57" s="539" t="s">
        <v>272</v>
      </c>
      <c r="B57" s="386">
        <v>65</v>
      </c>
      <c r="C57" s="844"/>
      <c r="D57" s="542"/>
    </row>
    <row r="58" spans="1:4" ht="12.75" hidden="1" customHeight="1" x14ac:dyDescent="0.2">
      <c r="A58" s="539" t="s">
        <v>273</v>
      </c>
      <c r="B58" s="386">
        <v>66</v>
      </c>
      <c r="C58" s="844"/>
      <c r="D58" s="542"/>
    </row>
    <row r="59" spans="1:4" ht="12.75" hidden="1" customHeight="1" x14ac:dyDescent="0.2">
      <c r="A59" s="539" t="s">
        <v>274</v>
      </c>
      <c r="B59" s="386">
        <v>67</v>
      </c>
      <c r="C59" s="844"/>
      <c r="D59" s="542"/>
    </row>
    <row r="60" spans="1:4" s="853" customFormat="1" ht="27.95" customHeight="1" x14ac:dyDescent="0.2">
      <c r="A60" s="543" t="s">
        <v>747</v>
      </c>
      <c r="B60" s="385">
        <v>70</v>
      </c>
      <c r="C60" s="564">
        <f>+C62</f>
        <v>4508500</v>
      </c>
      <c r="D60" s="557">
        <f>+D61+D62</f>
        <v>19739540</v>
      </c>
    </row>
    <row r="61" spans="1:4" ht="12.75" customHeight="1" x14ac:dyDescent="0.2">
      <c r="A61" s="539" t="s">
        <v>276</v>
      </c>
      <c r="B61" s="386">
        <v>71</v>
      </c>
      <c r="C61" s="844"/>
      <c r="D61" s="542">
        <v>15681890</v>
      </c>
    </row>
    <row r="62" spans="1:4" ht="12.75" customHeight="1" x14ac:dyDescent="0.2">
      <c r="A62" s="539" t="s">
        <v>277</v>
      </c>
      <c r="B62" s="386">
        <v>76</v>
      </c>
      <c r="C62" s="844">
        <v>4508500</v>
      </c>
      <c r="D62" s="731">
        <v>4057650</v>
      </c>
    </row>
    <row r="63" spans="1:4" ht="27.95" customHeight="1" x14ac:dyDescent="0.2">
      <c r="A63" s="539" t="s">
        <v>748</v>
      </c>
      <c r="B63" s="386" t="s">
        <v>749</v>
      </c>
      <c r="C63" s="851">
        <f>+C60</f>
        <v>4508500</v>
      </c>
      <c r="D63" s="852">
        <f>+D60</f>
        <v>19739540</v>
      </c>
    </row>
    <row r="64" spans="1:4" ht="12.75" customHeight="1" x14ac:dyDescent="0.2">
      <c r="A64" s="539" t="s">
        <v>755</v>
      </c>
      <c r="B64" s="386">
        <v>81</v>
      </c>
      <c r="C64" s="844"/>
      <c r="D64" s="542"/>
    </row>
    <row r="65" spans="1:4" ht="12.75" hidden="1" customHeight="1" x14ac:dyDescent="0.2">
      <c r="A65" s="539" t="s">
        <v>279</v>
      </c>
      <c r="B65" s="386">
        <v>81</v>
      </c>
      <c r="C65" s="844"/>
      <c r="D65" s="542"/>
    </row>
    <row r="66" spans="1:4" ht="27.95" hidden="1" customHeight="1" x14ac:dyDescent="0.2">
      <c r="A66" s="539" t="s">
        <v>280</v>
      </c>
      <c r="B66" s="386">
        <v>82</v>
      </c>
      <c r="C66" s="844"/>
      <c r="D66" s="542"/>
    </row>
    <row r="67" spans="1:4" ht="12.75" customHeight="1" x14ac:dyDescent="0.2">
      <c r="A67" s="539" t="s">
        <v>756</v>
      </c>
      <c r="B67" s="386">
        <v>84</v>
      </c>
      <c r="C67" s="844"/>
      <c r="D67" s="542"/>
    </row>
    <row r="68" spans="1:4" ht="12.75" hidden="1" customHeight="1" x14ac:dyDescent="0.2">
      <c r="A68" s="539" t="s">
        <v>281</v>
      </c>
      <c r="B68" s="386">
        <v>84</v>
      </c>
      <c r="C68" s="844"/>
      <c r="D68" s="542"/>
    </row>
    <row r="69" spans="1:4" ht="12.75" hidden="1" customHeight="1" x14ac:dyDescent="0.2">
      <c r="A69" s="539" t="s">
        <v>282</v>
      </c>
      <c r="B69" s="386">
        <v>85</v>
      </c>
      <c r="C69" s="844"/>
      <c r="D69" s="542"/>
    </row>
    <row r="70" spans="1:4" ht="12.75" hidden="1" customHeight="1" x14ac:dyDescent="0.2">
      <c r="A70" s="539" t="s">
        <v>283</v>
      </c>
      <c r="B70" s="386">
        <v>86</v>
      </c>
      <c r="C70" s="844"/>
      <c r="D70" s="542"/>
    </row>
    <row r="71" spans="1:4" ht="12.75" hidden="1" customHeight="1" x14ac:dyDescent="0.2">
      <c r="A71" s="539" t="s">
        <v>284</v>
      </c>
      <c r="B71" s="386">
        <v>87</v>
      </c>
      <c r="C71" s="844"/>
      <c r="D71" s="542"/>
    </row>
    <row r="72" spans="1:4" ht="12.75" hidden="1" customHeight="1" x14ac:dyDescent="0.2">
      <c r="A72" s="539" t="s">
        <v>283</v>
      </c>
      <c r="B72" s="386">
        <v>88</v>
      </c>
      <c r="C72" s="844"/>
      <c r="D72" s="542"/>
    </row>
    <row r="73" spans="1:4" ht="12.75" hidden="1" customHeight="1" x14ac:dyDescent="0.2">
      <c r="A73" s="539" t="s">
        <v>285</v>
      </c>
      <c r="B73" s="386">
        <v>89</v>
      </c>
      <c r="C73" s="844"/>
      <c r="D73" s="542"/>
    </row>
    <row r="74" spans="1:4" ht="12.75" hidden="1" customHeight="1" x14ac:dyDescent="0.2">
      <c r="A74" s="539" t="s">
        <v>286</v>
      </c>
      <c r="B74" s="386">
        <v>90</v>
      </c>
      <c r="C74" s="844"/>
      <c r="D74" s="542"/>
    </row>
    <row r="75" spans="1:4" ht="12.75" hidden="1" customHeight="1" x14ac:dyDescent="0.2">
      <c r="A75" s="539" t="s">
        <v>287</v>
      </c>
      <c r="B75" s="386">
        <v>91</v>
      </c>
      <c r="C75" s="844"/>
      <c r="D75" s="542"/>
    </row>
    <row r="76" spans="1:4" ht="12.75" customHeight="1" x14ac:dyDescent="0.2">
      <c r="A76" s="539" t="s">
        <v>757</v>
      </c>
      <c r="B76" s="386">
        <v>92</v>
      </c>
      <c r="C76" s="844"/>
      <c r="D76" s="542"/>
    </row>
    <row r="77" spans="1:4" ht="12.75" customHeight="1" x14ac:dyDescent="0.2">
      <c r="A77" s="539" t="s">
        <v>288</v>
      </c>
      <c r="B77" s="386">
        <v>95</v>
      </c>
      <c r="C77" s="844"/>
      <c r="D77" s="542"/>
    </row>
    <row r="78" spans="1:4" ht="12.75" hidden="1" customHeight="1" x14ac:dyDescent="0.2">
      <c r="A78" s="539" t="s">
        <v>289</v>
      </c>
      <c r="B78" s="386">
        <v>94</v>
      </c>
      <c r="C78" s="844"/>
      <c r="D78" s="542"/>
    </row>
    <row r="79" spans="1:4" ht="27.95" hidden="1" customHeight="1" x14ac:dyDescent="0.2">
      <c r="A79" s="539" t="s">
        <v>290</v>
      </c>
      <c r="B79" s="386">
        <v>95</v>
      </c>
      <c r="C79" s="844"/>
      <c r="D79" s="542"/>
    </row>
    <row r="80" spans="1:4" ht="15" hidden="1" customHeight="1" x14ac:dyDescent="0.2">
      <c r="A80" s="539" t="s">
        <v>291</v>
      </c>
      <c r="B80" s="386">
        <v>96</v>
      </c>
      <c r="C80" s="844"/>
      <c r="D80" s="542"/>
    </row>
    <row r="81" spans="1:4" ht="15" hidden="1" customHeight="1" x14ac:dyDescent="0.2">
      <c r="A81" s="539" t="s">
        <v>292</v>
      </c>
      <c r="B81" s="386">
        <v>97</v>
      </c>
      <c r="C81" s="844"/>
      <c r="D81" s="542"/>
    </row>
    <row r="82" spans="1:4" ht="15" hidden="1" customHeight="1" x14ac:dyDescent="0.2">
      <c r="A82" s="539" t="s">
        <v>293</v>
      </c>
      <c r="B82" s="386">
        <v>98</v>
      </c>
      <c r="C82" s="844"/>
      <c r="D82" s="542"/>
    </row>
    <row r="83" spans="1:4" ht="15" hidden="1" customHeight="1" x14ac:dyDescent="0.2">
      <c r="A83" s="539" t="s">
        <v>294</v>
      </c>
      <c r="B83" s="386">
        <v>99</v>
      </c>
      <c r="C83" s="844"/>
      <c r="D83" s="542"/>
    </row>
    <row r="84" spans="1:4" ht="15" hidden="1" customHeight="1" x14ac:dyDescent="0.2">
      <c r="A84" s="539" t="s">
        <v>295</v>
      </c>
      <c r="B84" s="386">
        <v>100</v>
      </c>
      <c r="C84" s="844"/>
      <c r="D84" s="542"/>
    </row>
    <row r="85" spans="1:4" ht="15" hidden="1" customHeight="1" x14ac:dyDescent="0.2">
      <c r="A85" s="539" t="s">
        <v>296</v>
      </c>
      <c r="B85" s="386">
        <v>101</v>
      </c>
      <c r="C85" s="844"/>
      <c r="D85" s="542"/>
    </row>
    <row r="86" spans="1:4" ht="15" hidden="1" customHeight="1" x14ac:dyDescent="0.2">
      <c r="A86" s="539" t="s">
        <v>297</v>
      </c>
      <c r="B86" s="386">
        <v>102</v>
      </c>
      <c r="C86" s="844"/>
      <c r="D86" s="542"/>
    </row>
    <row r="87" spans="1:4" ht="15" customHeight="1" x14ac:dyDescent="0.2">
      <c r="A87" s="539" t="s">
        <v>758</v>
      </c>
      <c r="B87" s="386">
        <v>103</v>
      </c>
      <c r="C87" s="844"/>
      <c r="D87" s="542"/>
    </row>
    <row r="88" spans="1:4" ht="15" hidden="1" customHeight="1" x14ac:dyDescent="0.2">
      <c r="A88" s="539" t="s">
        <v>298</v>
      </c>
      <c r="B88" s="386">
        <v>104</v>
      </c>
      <c r="C88" s="844"/>
      <c r="D88" s="542"/>
    </row>
    <row r="89" spans="1:4" ht="15" hidden="1" customHeight="1" x14ac:dyDescent="0.2">
      <c r="A89" s="539" t="s">
        <v>299</v>
      </c>
      <c r="B89" s="386">
        <v>105</v>
      </c>
      <c r="C89" s="844"/>
      <c r="D89" s="542"/>
    </row>
    <row r="90" spans="1:4" ht="15" hidden="1" customHeight="1" x14ac:dyDescent="0.2">
      <c r="A90" s="539" t="s">
        <v>300</v>
      </c>
      <c r="B90" s="386">
        <v>106</v>
      </c>
      <c r="C90" s="844"/>
      <c r="D90" s="542"/>
    </row>
    <row r="91" spans="1:4" ht="15" hidden="1" customHeight="1" x14ac:dyDescent="0.2">
      <c r="A91" s="539" t="s">
        <v>301</v>
      </c>
      <c r="B91" s="386">
        <v>107</v>
      </c>
      <c r="C91" s="844"/>
      <c r="D91" s="542"/>
    </row>
    <row r="92" spans="1:4" ht="15" customHeight="1" x14ac:dyDescent="0.2">
      <c r="A92" s="539" t="s">
        <v>750</v>
      </c>
      <c r="B92" s="386">
        <v>109</v>
      </c>
      <c r="C92" s="540">
        <v>10900000</v>
      </c>
      <c r="D92" s="541">
        <v>10977000</v>
      </c>
    </row>
    <row r="93" spans="1:4" ht="15" customHeight="1" x14ac:dyDescent="0.2">
      <c r="A93" s="539" t="s">
        <v>303</v>
      </c>
      <c r="B93" s="386">
        <v>110</v>
      </c>
      <c r="C93" s="844"/>
      <c r="D93" s="541">
        <v>4664000</v>
      </c>
    </row>
    <row r="94" spans="1:4" ht="15" customHeight="1" x14ac:dyDescent="0.2">
      <c r="A94" s="539" t="s">
        <v>304</v>
      </c>
      <c r="B94" s="386">
        <v>111</v>
      </c>
      <c r="C94" s="844"/>
      <c r="D94" s="541">
        <v>6313000</v>
      </c>
    </row>
    <row r="95" spans="1:4" ht="15" customHeight="1" x14ac:dyDescent="0.2">
      <c r="A95" s="539" t="s">
        <v>305</v>
      </c>
      <c r="B95" s="386">
        <v>116</v>
      </c>
      <c r="C95" s="540">
        <v>16000000</v>
      </c>
      <c r="D95" s="541">
        <v>16839000</v>
      </c>
    </row>
    <row r="96" spans="1:4" ht="15" hidden="1" customHeight="1" x14ac:dyDescent="0.2">
      <c r="A96" s="539" t="s">
        <v>306</v>
      </c>
      <c r="B96" s="386">
        <v>116</v>
      </c>
      <c r="C96" s="844"/>
      <c r="D96" s="542"/>
    </row>
    <row r="97" spans="1:4" ht="15" hidden="1" customHeight="1" x14ac:dyDescent="0.2">
      <c r="A97" s="539" t="s">
        <v>307</v>
      </c>
      <c r="B97" s="386">
        <v>117</v>
      </c>
      <c r="C97" s="844"/>
      <c r="D97" s="542"/>
    </row>
    <row r="98" spans="1:4" ht="15" hidden="1" customHeight="1" x14ac:dyDescent="0.2">
      <c r="A98" s="539" t="s">
        <v>308</v>
      </c>
      <c r="B98" s="386">
        <v>118</v>
      </c>
      <c r="C98" s="844"/>
      <c r="D98" s="542"/>
    </row>
    <row r="99" spans="1:4" ht="15" hidden="1" customHeight="1" x14ac:dyDescent="0.2">
      <c r="A99" s="539" t="s">
        <v>309</v>
      </c>
      <c r="B99" s="386">
        <v>119</v>
      </c>
      <c r="C99" s="844"/>
      <c r="D99" s="542"/>
    </row>
    <row r="100" spans="1:4" ht="15" hidden="1" customHeight="1" x14ac:dyDescent="0.2">
      <c r="A100" s="539" t="s">
        <v>310</v>
      </c>
      <c r="B100" s="386">
        <v>120</v>
      </c>
      <c r="C100" s="844"/>
      <c r="D100" s="542"/>
    </row>
    <row r="101" spans="1:4" ht="15" hidden="1" customHeight="1" x14ac:dyDescent="0.2">
      <c r="A101" s="539" t="s">
        <v>311</v>
      </c>
      <c r="B101" s="386">
        <v>121</v>
      </c>
      <c r="C101" s="844"/>
      <c r="D101" s="542"/>
    </row>
    <row r="102" spans="1:4" ht="27.95" customHeight="1" x14ac:dyDescent="0.2">
      <c r="A102" s="539" t="s">
        <v>312</v>
      </c>
      <c r="B102" s="386">
        <v>123</v>
      </c>
      <c r="C102" s="540">
        <v>16000000</v>
      </c>
      <c r="D102" s="541">
        <v>16839000</v>
      </c>
    </row>
    <row r="103" spans="1:4" ht="14.1" customHeight="1" x14ac:dyDescent="0.2">
      <c r="A103" s="539" t="s">
        <v>313</v>
      </c>
      <c r="B103" s="386">
        <v>137</v>
      </c>
      <c r="C103" s="540"/>
      <c r="D103" s="542"/>
    </row>
    <row r="104" spans="1:4" ht="14.1" hidden="1" customHeight="1" x14ac:dyDescent="0.2">
      <c r="A104" s="539" t="s">
        <v>314</v>
      </c>
      <c r="B104" s="386">
        <v>138</v>
      </c>
      <c r="C104" s="540"/>
      <c r="D104" s="542"/>
    </row>
    <row r="105" spans="1:4" ht="14.1" hidden="1" customHeight="1" x14ac:dyDescent="0.2">
      <c r="A105" s="539" t="s">
        <v>315</v>
      </c>
      <c r="B105" s="386">
        <v>139</v>
      </c>
      <c r="C105" s="540"/>
      <c r="D105" s="542"/>
    </row>
    <row r="106" spans="1:4" ht="14.1" hidden="1" customHeight="1" x14ac:dyDescent="0.2">
      <c r="A106" s="539" t="s">
        <v>316</v>
      </c>
      <c r="B106" s="386">
        <v>140</v>
      </c>
      <c r="C106" s="540"/>
      <c r="D106" s="542"/>
    </row>
    <row r="107" spans="1:4" ht="14.1" customHeight="1" x14ac:dyDescent="0.2">
      <c r="A107" s="539" t="s">
        <v>317</v>
      </c>
      <c r="B107" s="386">
        <v>141</v>
      </c>
      <c r="C107" s="540"/>
      <c r="D107" s="542"/>
    </row>
    <row r="108" spans="1:4" ht="14.1" customHeight="1" x14ac:dyDescent="0.2">
      <c r="A108" s="539" t="s">
        <v>318</v>
      </c>
      <c r="B108" s="386">
        <v>142</v>
      </c>
      <c r="C108" s="540">
        <f>+C109</f>
        <v>4000000</v>
      </c>
      <c r="D108" s="542">
        <v>0</v>
      </c>
    </row>
    <row r="109" spans="1:4" ht="15" x14ac:dyDescent="0.2">
      <c r="A109" s="732" t="s">
        <v>319</v>
      </c>
      <c r="B109" s="386">
        <v>144</v>
      </c>
      <c r="C109" s="540">
        <v>4000000</v>
      </c>
      <c r="D109" s="542">
        <v>0</v>
      </c>
    </row>
    <row r="110" spans="1:4" ht="14.1" customHeight="1" x14ac:dyDescent="0.2">
      <c r="A110" s="539" t="s">
        <v>320</v>
      </c>
      <c r="B110" s="386">
        <v>147</v>
      </c>
      <c r="C110" s="540">
        <f>+C111</f>
        <v>60000</v>
      </c>
      <c r="D110" s="541">
        <f>+C110</f>
        <v>60000</v>
      </c>
    </row>
    <row r="111" spans="1:4" ht="14.1" customHeight="1" x14ac:dyDescent="0.2">
      <c r="A111" s="539" t="s">
        <v>321</v>
      </c>
      <c r="B111" s="386">
        <v>154</v>
      </c>
      <c r="C111" s="540">
        <v>60000</v>
      </c>
      <c r="D111" s="541">
        <f>+C111</f>
        <v>60000</v>
      </c>
    </row>
    <row r="112" spans="1:4" ht="14.1" customHeight="1" x14ac:dyDescent="0.2">
      <c r="A112" s="539" t="s">
        <v>322</v>
      </c>
      <c r="B112" s="386">
        <v>164</v>
      </c>
      <c r="C112" s="540">
        <f>+C95+C108+C110</f>
        <v>20060000</v>
      </c>
      <c r="D112" s="541">
        <f>+D95+D108+D110</f>
        <v>16899000</v>
      </c>
    </row>
    <row r="113" spans="1:5" ht="14.1" customHeight="1" x14ac:dyDescent="0.2">
      <c r="A113" s="539" t="s">
        <v>323</v>
      </c>
      <c r="B113" s="386">
        <v>165</v>
      </c>
      <c r="C113" s="540"/>
      <c r="D113" s="541">
        <v>632000</v>
      </c>
    </row>
    <row r="114" spans="1:5" ht="14.1" customHeight="1" x14ac:dyDescent="0.2">
      <c r="A114" s="539" t="s">
        <v>324</v>
      </c>
      <c r="B114" s="386">
        <v>181</v>
      </c>
      <c r="C114" s="540"/>
      <c r="D114" s="542">
        <v>154880</v>
      </c>
    </row>
    <row r="115" spans="1:5" ht="14.1" customHeight="1" x14ac:dyDescent="0.2">
      <c r="A115" s="546" t="s">
        <v>325</v>
      </c>
      <c r="B115" s="547">
        <v>184</v>
      </c>
      <c r="C115" s="548">
        <f>+C76+C77+C87+C92+C112+C113</f>
        <v>30960000</v>
      </c>
      <c r="D115" s="549">
        <f>+D76+D77+D87+D92+D112+D113</f>
        <v>28508000</v>
      </c>
    </row>
    <row r="116" spans="1:5" ht="14.1" customHeight="1" x14ac:dyDescent="0.2">
      <c r="A116" s="539" t="s">
        <v>326</v>
      </c>
      <c r="B116" s="386">
        <v>185</v>
      </c>
      <c r="C116" s="540"/>
      <c r="D116" s="542"/>
    </row>
    <row r="117" spans="1:5" ht="14.1" customHeight="1" x14ac:dyDescent="0.2">
      <c r="A117" s="539" t="s">
        <v>327</v>
      </c>
      <c r="B117" s="386">
        <v>186</v>
      </c>
      <c r="C117" s="540">
        <f>+C118+350000</f>
        <v>2250000</v>
      </c>
      <c r="D117" s="846">
        <f>+C117</f>
        <v>2250000</v>
      </c>
    </row>
    <row r="118" spans="1:5" ht="14.1" customHeight="1" x14ac:dyDescent="0.2">
      <c r="A118" s="539" t="s">
        <v>328</v>
      </c>
      <c r="B118" s="386">
        <v>187</v>
      </c>
      <c r="C118" s="540">
        <v>1900000</v>
      </c>
      <c r="D118" s="846">
        <f>+C118</f>
        <v>1900000</v>
      </c>
    </row>
    <row r="119" spans="1:5" ht="14.1" customHeight="1" x14ac:dyDescent="0.2">
      <c r="A119" s="539" t="s">
        <v>330</v>
      </c>
      <c r="B119" s="386">
        <v>189</v>
      </c>
      <c r="C119" s="540"/>
      <c r="D119" s="542"/>
    </row>
    <row r="120" spans="1:5" ht="14.1" customHeight="1" x14ac:dyDescent="0.2">
      <c r="A120" s="539" t="s">
        <v>332</v>
      </c>
      <c r="B120" s="386">
        <v>191</v>
      </c>
      <c r="C120" s="540"/>
      <c r="D120" s="542"/>
    </row>
    <row r="121" spans="1:5" ht="14.1" customHeight="1" x14ac:dyDescent="0.2">
      <c r="A121" s="539" t="s">
        <v>339</v>
      </c>
      <c r="B121" s="386">
        <v>198</v>
      </c>
      <c r="C121" s="540"/>
      <c r="D121" s="542"/>
    </row>
    <row r="122" spans="1:5" ht="14.1" customHeight="1" x14ac:dyDescent="0.2">
      <c r="A122" s="539" t="s">
        <v>340</v>
      </c>
      <c r="B122" s="386">
        <v>199</v>
      </c>
      <c r="C122" s="540">
        <v>94500</v>
      </c>
      <c r="D122" s="854">
        <f>+C122</f>
        <v>94500</v>
      </c>
      <c r="E122" s="849"/>
    </row>
    <row r="123" spans="1:5" ht="14.1" customHeight="1" x14ac:dyDescent="0.2">
      <c r="A123" s="539" t="s">
        <v>341</v>
      </c>
      <c r="B123" s="386">
        <v>200</v>
      </c>
      <c r="C123" s="540"/>
      <c r="D123" s="542"/>
    </row>
    <row r="124" spans="1:5" ht="15" customHeight="1" x14ac:dyDescent="0.2">
      <c r="A124" s="732" t="s">
        <v>342</v>
      </c>
      <c r="B124" s="386">
        <v>201</v>
      </c>
      <c r="C124" s="540"/>
      <c r="D124" s="542"/>
    </row>
    <row r="125" spans="1:5" ht="15" customHeight="1" x14ac:dyDescent="0.2">
      <c r="A125" s="732" t="s">
        <v>345</v>
      </c>
      <c r="B125" s="386">
        <v>204</v>
      </c>
      <c r="C125" s="540">
        <v>100</v>
      </c>
      <c r="D125" s="854">
        <f>+C125</f>
        <v>100</v>
      </c>
      <c r="E125" s="849"/>
    </row>
    <row r="126" spans="1:5" ht="14.1" customHeight="1" x14ac:dyDescent="0.2">
      <c r="A126" s="539" t="s">
        <v>348</v>
      </c>
      <c r="B126" s="386">
        <v>207</v>
      </c>
      <c r="C126" s="540">
        <v>100</v>
      </c>
      <c r="D126" s="541">
        <v>100</v>
      </c>
    </row>
    <row r="127" spans="1:5" ht="14.1" customHeight="1" x14ac:dyDescent="0.2">
      <c r="A127" s="539" t="s">
        <v>349</v>
      </c>
      <c r="B127" s="386">
        <v>208</v>
      </c>
      <c r="C127" s="540"/>
      <c r="D127" s="542"/>
    </row>
    <row r="128" spans="1:5" ht="14.1" customHeight="1" x14ac:dyDescent="0.2">
      <c r="A128" s="539" t="s">
        <v>350</v>
      </c>
      <c r="B128" s="386">
        <v>209</v>
      </c>
      <c r="C128" s="540"/>
      <c r="D128" s="542"/>
    </row>
    <row r="129" spans="1:4" ht="27.95" hidden="1" customHeight="1" x14ac:dyDescent="0.2">
      <c r="A129" s="539" t="s">
        <v>351</v>
      </c>
      <c r="B129" s="386">
        <v>210</v>
      </c>
      <c r="C129" s="540"/>
      <c r="D129" s="542"/>
    </row>
    <row r="130" spans="1:4" ht="27.95" hidden="1" customHeight="1" x14ac:dyDescent="0.2">
      <c r="A130" s="539" t="s">
        <v>352</v>
      </c>
      <c r="B130" s="386">
        <v>211</v>
      </c>
      <c r="C130" s="540"/>
      <c r="D130" s="542"/>
    </row>
    <row r="131" spans="1:4" ht="14.1" hidden="1" customHeight="1" x14ac:dyDescent="0.2">
      <c r="A131" s="539" t="s">
        <v>353</v>
      </c>
      <c r="B131" s="386">
        <v>212</v>
      </c>
      <c r="C131" s="540"/>
      <c r="D131" s="542"/>
    </row>
    <row r="132" spans="1:4" ht="27.95" hidden="1" customHeight="1" x14ac:dyDescent="0.2">
      <c r="A132" s="539" t="s">
        <v>354</v>
      </c>
      <c r="B132" s="386">
        <v>213</v>
      </c>
      <c r="C132" s="540"/>
      <c r="D132" s="542"/>
    </row>
    <row r="133" spans="1:4" ht="14.1" hidden="1" customHeight="1" x14ac:dyDescent="0.2">
      <c r="A133" s="539" t="s">
        <v>355</v>
      </c>
      <c r="B133" s="386">
        <v>214</v>
      </c>
      <c r="C133" s="540"/>
      <c r="D133" s="542"/>
    </row>
    <row r="134" spans="1:4" ht="14.1" customHeight="1" x14ac:dyDescent="0.2">
      <c r="A134" s="539" t="s">
        <v>356</v>
      </c>
      <c r="B134" s="386">
        <v>215</v>
      </c>
      <c r="C134" s="540"/>
      <c r="D134" s="542"/>
    </row>
    <row r="135" spans="1:4" ht="14.1" customHeight="1" x14ac:dyDescent="0.2">
      <c r="A135" s="539" t="s">
        <v>357</v>
      </c>
      <c r="B135" s="386">
        <v>216</v>
      </c>
      <c r="C135" s="540"/>
      <c r="D135" s="542"/>
    </row>
    <row r="136" spans="1:4" ht="14.1" customHeight="1" x14ac:dyDescent="0.2">
      <c r="A136" s="539" t="s">
        <v>358</v>
      </c>
      <c r="B136" s="386">
        <v>217</v>
      </c>
      <c r="C136" s="540"/>
      <c r="D136" s="541">
        <v>2029923</v>
      </c>
    </row>
    <row r="137" spans="1:4" ht="15" x14ac:dyDescent="0.2">
      <c r="A137" s="732" t="s">
        <v>359</v>
      </c>
      <c r="B137" s="386">
        <v>218</v>
      </c>
      <c r="C137" s="540"/>
      <c r="D137" s="541">
        <v>100000</v>
      </c>
    </row>
    <row r="138" spans="1:4" ht="14.1" customHeight="1" x14ac:dyDescent="0.2">
      <c r="A138" s="539" t="s">
        <v>360</v>
      </c>
      <c r="B138" s="386">
        <v>219</v>
      </c>
      <c r="C138" s="540"/>
      <c r="D138" s="541">
        <v>1929583</v>
      </c>
    </row>
    <row r="139" spans="1:4" ht="27.95" customHeight="1" x14ac:dyDescent="0.2">
      <c r="A139" s="543" t="s">
        <v>361</v>
      </c>
      <c r="B139" s="385">
        <v>220</v>
      </c>
      <c r="C139" s="544">
        <f>+C117+C126+C122</f>
        <v>2344600</v>
      </c>
      <c r="D139" s="545">
        <f>+D117+D126+D122+D136</f>
        <v>4374523</v>
      </c>
    </row>
    <row r="140" spans="1:4" ht="14.1" hidden="1" customHeight="1" x14ac:dyDescent="0.2">
      <c r="A140" s="539" t="s">
        <v>362</v>
      </c>
      <c r="B140" s="386">
        <v>221</v>
      </c>
      <c r="C140" s="540"/>
      <c r="D140" s="542"/>
    </row>
    <row r="141" spans="1:4" ht="27.95" hidden="1" customHeight="1" x14ac:dyDescent="0.2">
      <c r="A141" s="539" t="s">
        <v>363</v>
      </c>
      <c r="B141" s="386">
        <v>222</v>
      </c>
      <c r="C141" s="540"/>
      <c r="D141" s="542"/>
    </row>
    <row r="142" spans="1:4" ht="14.1" hidden="1" customHeight="1" x14ac:dyDescent="0.2">
      <c r="A142" s="539" t="s">
        <v>364</v>
      </c>
      <c r="B142" s="386">
        <v>223</v>
      </c>
      <c r="C142" s="540"/>
      <c r="D142" s="542"/>
    </row>
    <row r="143" spans="1:4" ht="14.1" hidden="1" customHeight="1" x14ac:dyDescent="0.2">
      <c r="A143" s="539" t="s">
        <v>365</v>
      </c>
      <c r="B143" s="386">
        <v>224</v>
      </c>
      <c r="C143" s="540"/>
      <c r="D143" s="542"/>
    </row>
    <row r="144" spans="1:4" ht="14.1" hidden="1" customHeight="1" x14ac:dyDescent="0.2">
      <c r="A144" s="539" t="s">
        <v>366</v>
      </c>
      <c r="B144" s="386">
        <v>225</v>
      </c>
      <c r="C144" s="540"/>
      <c r="D144" s="542"/>
    </row>
    <row r="145" spans="1:4" ht="14.1" hidden="1" customHeight="1" x14ac:dyDescent="0.2">
      <c r="A145" s="539" t="s">
        <v>367</v>
      </c>
      <c r="B145" s="386">
        <v>226</v>
      </c>
      <c r="C145" s="540"/>
      <c r="D145" s="542"/>
    </row>
    <row r="146" spans="1:4" ht="14.1" hidden="1" customHeight="1" x14ac:dyDescent="0.2">
      <c r="A146" s="539" t="s">
        <v>368</v>
      </c>
      <c r="B146" s="386">
        <v>227</v>
      </c>
      <c r="C146" s="540"/>
      <c r="D146" s="542"/>
    </row>
    <row r="147" spans="1:4" ht="14.1" hidden="1" customHeight="1" x14ac:dyDescent="0.2">
      <c r="A147" s="539" t="s">
        <v>369</v>
      </c>
      <c r="B147" s="386">
        <v>228</v>
      </c>
      <c r="C147" s="540"/>
      <c r="D147" s="542"/>
    </row>
    <row r="148" spans="1:4" ht="14.1" customHeight="1" x14ac:dyDescent="0.2">
      <c r="A148" s="539" t="s">
        <v>370</v>
      </c>
      <c r="B148" s="386">
        <v>229</v>
      </c>
      <c r="C148" s="540"/>
      <c r="D148" s="542"/>
    </row>
    <row r="149" spans="1:4" ht="27.95" customHeight="1" x14ac:dyDescent="0.2">
      <c r="A149" s="539" t="s">
        <v>371</v>
      </c>
      <c r="B149" s="386">
        <v>230</v>
      </c>
      <c r="C149" s="540"/>
      <c r="D149" s="542"/>
    </row>
    <row r="150" spans="1:4" ht="27.95" customHeight="1" x14ac:dyDescent="0.2">
      <c r="A150" s="539" t="s">
        <v>372</v>
      </c>
      <c r="B150" s="386">
        <v>231</v>
      </c>
      <c r="C150" s="540"/>
      <c r="D150" s="542"/>
    </row>
    <row r="151" spans="1:4" ht="27.95" customHeight="1" x14ac:dyDescent="0.2">
      <c r="A151" s="539" t="s">
        <v>373</v>
      </c>
      <c r="B151" s="386">
        <v>232</v>
      </c>
      <c r="C151" s="540"/>
      <c r="D151" s="542"/>
    </row>
    <row r="152" spans="1:4" ht="27.95" customHeight="1" x14ac:dyDescent="0.2">
      <c r="A152" s="539" t="s">
        <v>374</v>
      </c>
      <c r="B152" s="386">
        <v>233</v>
      </c>
      <c r="C152" s="540">
        <v>74500</v>
      </c>
      <c r="D152" s="541">
        <f>+C152</f>
        <v>74500</v>
      </c>
    </row>
    <row r="153" spans="1:4" ht="14.1" hidden="1" customHeight="1" x14ac:dyDescent="0.2">
      <c r="A153" s="539" t="s">
        <v>375</v>
      </c>
      <c r="B153" s="386">
        <v>234</v>
      </c>
      <c r="C153" s="540"/>
      <c r="D153" s="541"/>
    </row>
    <row r="154" spans="1:4" ht="14.1" hidden="1" customHeight="1" x14ac:dyDescent="0.2">
      <c r="A154" s="539" t="s">
        <v>376</v>
      </c>
      <c r="B154" s="386">
        <v>235</v>
      </c>
      <c r="C154" s="540"/>
      <c r="D154" s="541"/>
    </row>
    <row r="155" spans="1:4" ht="14.1" hidden="1" customHeight="1" x14ac:dyDescent="0.2">
      <c r="A155" s="539" t="s">
        <v>377</v>
      </c>
      <c r="B155" s="386">
        <v>236</v>
      </c>
      <c r="C155" s="540"/>
      <c r="D155" s="541"/>
    </row>
    <row r="156" spans="1:4" ht="14.1" customHeight="1" x14ac:dyDescent="0.2">
      <c r="A156" s="539" t="s">
        <v>378</v>
      </c>
      <c r="B156" s="386">
        <v>237</v>
      </c>
      <c r="C156" s="540">
        <v>74500</v>
      </c>
      <c r="D156" s="541">
        <f>+C156</f>
        <v>74500</v>
      </c>
    </row>
    <row r="157" spans="1:4" ht="14.1" hidden="1" customHeight="1" x14ac:dyDescent="0.2">
      <c r="A157" s="539" t="s">
        <v>379</v>
      </c>
      <c r="B157" s="386">
        <v>238</v>
      </c>
      <c r="C157" s="540"/>
      <c r="D157" s="541"/>
    </row>
    <row r="158" spans="1:4" ht="14.1" hidden="1" customHeight="1" x14ac:dyDescent="0.2">
      <c r="A158" s="539" t="s">
        <v>380</v>
      </c>
      <c r="B158" s="386">
        <v>239</v>
      </c>
      <c r="C158" s="540"/>
      <c r="D158" s="541"/>
    </row>
    <row r="159" spans="1:4" ht="27.95" hidden="1" customHeight="1" x14ac:dyDescent="0.2">
      <c r="A159" s="539" t="s">
        <v>381</v>
      </c>
      <c r="B159" s="386">
        <v>240</v>
      </c>
      <c r="C159" s="540"/>
      <c r="D159" s="541"/>
    </row>
    <row r="160" spans="1:4" ht="14.1" hidden="1" customHeight="1" x14ac:dyDescent="0.2">
      <c r="A160" s="539" t="s">
        <v>382</v>
      </c>
      <c r="B160" s="386">
        <v>241</v>
      </c>
      <c r="C160" s="540"/>
      <c r="D160" s="541"/>
    </row>
    <row r="161" spans="1:4" ht="14.1" hidden="1" customHeight="1" x14ac:dyDescent="0.2">
      <c r="A161" s="539" t="s">
        <v>383</v>
      </c>
      <c r="B161" s="386">
        <v>242</v>
      </c>
      <c r="C161" s="540"/>
      <c r="D161" s="541"/>
    </row>
    <row r="162" spans="1:4" ht="14.1" customHeight="1" x14ac:dyDescent="0.2">
      <c r="A162" s="539" t="s">
        <v>384</v>
      </c>
      <c r="B162" s="386">
        <v>243</v>
      </c>
      <c r="C162" s="540">
        <f>+C163</f>
        <v>50000</v>
      </c>
      <c r="D162" s="541">
        <v>95000</v>
      </c>
    </row>
    <row r="163" spans="1:4" ht="14.1" customHeight="1" x14ac:dyDescent="0.2">
      <c r="A163" s="539" t="s">
        <v>385</v>
      </c>
      <c r="B163" s="386">
        <v>247</v>
      </c>
      <c r="C163" s="540">
        <v>50000</v>
      </c>
      <c r="D163" s="541">
        <v>95000</v>
      </c>
    </row>
    <row r="164" spans="1:4" ht="14.1" customHeight="1" x14ac:dyDescent="0.2">
      <c r="A164" s="543" t="s">
        <v>386</v>
      </c>
      <c r="B164" s="385">
        <v>255</v>
      </c>
      <c r="C164" s="544">
        <f>+C162+C152</f>
        <v>124500</v>
      </c>
      <c r="D164" s="545">
        <f>+D162+D152</f>
        <v>169500</v>
      </c>
    </row>
    <row r="165" spans="1:4" ht="14.1" hidden="1" customHeight="1" x14ac:dyDescent="0.2">
      <c r="A165" s="539" t="s">
        <v>392</v>
      </c>
      <c r="B165" s="386">
        <v>270</v>
      </c>
      <c r="C165" s="540"/>
      <c r="D165" s="542"/>
    </row>
    <row r="166" spans="1:4" ht="14.1" hidden="1" customHeight="1" x14ac:dyDescent="0.2">
      <c r="A166" s="539" t="s">
        <v>393</v>
      </c>
      <c r="B166" s="386">
        <v>271</v>
      </c>
      <c r="C166" s="540"/>
      <c r="D166" s="542"/>
    </row>
    <row r="167" spans="1:4" ht="14.1" hidden="1" customHeight="1" x14ac:dyDescent="0.2">
      <c r="A167" s="539" t="s">
        <v>394</v>
      </c>
      <c r="B167" s="386">
        <v>272</v>
      </c>
      <c r="C167" s="540"/>
      <c r="D167" s="542"/>
    </row>
    <row r="168" spans="1:4" ht="14.1" hidden="1" customHeight="1" x14ac:dyDescent="0.2">
      <c r="A168" s="539" t="s">
        <v>395</v>
      </c>
      <c r="B168" s="386">
        <v>273</v>
      </c>
      <c r="C168" s="540"/>
      <c r="D168" s="542"/>
    </row>
    <row r="169" spans="1:4" ht="14.1" hidden="1" customHeight="1" x14ac:dyDescent="0.2">
      <c r="A169" s="539" t="s">
        <v>396</v>
      </c>
      <c r="B169" s="386">
        <v>274</v>
      </c>
      <c r="C169" s="540"/>
      <c r="D169" s="542"/>
    </row>
    <row r="170" spans="1:4" ht="14.1" hidden="1" customHeight="1" x14ac:dyDescent="0.2">
      <c r="A170" s="539" t="s">
        <v>397</v>
      </c>
      <c r="B170" s="386">
        <v>275</v>
      </c>
      <c r="C170" s="540"/>
      <c r="D170" s="542"/>
    </row>
    <row r="171" spans="1:4" ht="27.95" hidden="1" customHeight="1" x14ac:dyDescent="0.2">
      <c r="A171" s="539" t="s">
        <v>398</v>
      </c>
      <c r="B171" s="386">
        <v>276</v>
      </c>
      <c r="C171" s="540"/>
      <c r="D171" s="542"/>
    </row>
    <row r="172" spans="1:4" ht="14.1" hidden="1" customHeight="1" x14ac:dyDescent="0.2">
      <c r="A172" s="539" t="s">
        <v>399</v>
      </c>
      <c r="B172" s="386">
        <v>277</v>
      </c>
      <c r="C172" s="540"/>
      <c r="D172" s="542"/>
    </row>
    <row r="173" spans="1:4" ht="14.1" hidden="1" customHeight="1" x14ac:dyDescent="0.2">
      <c r="A173" s="539" t="s">
        <v>400</v>
      </c>
      <c r="B173" s="386">
        <v>278</v>
      </c>
      <c r="C173" s="540"/>
      <c r="D173" s="542"/>
    </row>
    <row r="174" spans="1:4" ht="14.1" hidden="1" customHeight="1" x14ac:dyDescent="0.2">
      <c r="A174" s="539" t="s">
        <v>401</v>
      </c>
      <c r="B174" s="386">
        <v>279</v>
      </c>
      <c r="C174" s="540"/>
      <c r="D174" s="542"/>
    </row>
    <row r="175" spans="1:4" ht="14.1" hidden="1" customHeight="1" x14ac:dyDescent="0.2">
      <c r="A175" s="539" t="s">
        <v>402</v>
      </c>
      <c r="B175" s="386">
        <v>280</v>
      </c>
      <c r="C175" s="540"/>
      <c r="D175" s="542"/>
    </row>
    <row r="176" spans="1:4" ht="14.1" customHeight="1" thickBot="1" x14ac:dyDescent="0.25">
      <c r="A176" s="855" t="s">
        <v>403</v>
      </c>
      <c r="B176" s="856">
        <v>281</v>
      </c>
      <c r="C176" s="857"/>
      <c r="D176" s="858"/>
    </row>
    <row r="177" spans="1:4" ht="14.1" customHeight="1" thickBot="1" x14ac:dyDescent="0.25">
      <c r="A177" s="859" t="s">
        <v>404</v>
      </c>
      <c r="B177" s="640">
        <v>282</v>
      </c>
      <c r="C177" s="860">
        <f>+C164+C139+C115+C63+C35</f>
        <v>135026009</v>
      </c>
      <c r="D177" s="861">
        <f>+D164+D139+D115+D63+D35</f>
        <v>165429160</v>
      </c>
    </row>
    <row r="179" spans="1:4" ht="18.75" x14ac:dyDescent="0.2">
      <c r="A179" s="911" t="s">
        <v>112</v>
      </c>
      <c r="B179" s="911"/>
      <c r="C179" s="911"/>
    </row>
    <row r="180" spans="1:4" ht="15.75" thickBot="1" x14ac:dyDescent="0.3">
      <c r="A180" s="909" t="s">
        <v>220</v>
      </c>
      <c r="B180" s="909"/>
      <c r="C180" s="909"/>
    </row>
    <row r="181" spans="1:4" ht="30.75" thickBot="1" x14ac:dyDescent="0.25">
      <c r="A181" s="862" t="s">
        <v>3</v>
      </c>
      <c r="B181" s="863" t="s">
        <v>221</v>
      </c>
      <c r="C181" s="840" t="s">
        <v>724</v>
      </c>
      <c r="D181" s="840" t="s">
        <v>723</v>
      </c>
    </row>
    <row r="182" spans="1:4" ht="30.75" hidden="1" thickBot="1" x14ac:dyDescent="0.3">
      <c r="A182" s="864" t="s">
        <v>614</v>
      </c>
      <c r="B182" s="865">
        <v>1</v>
      </c>
      <c r="C182" s="866"/>
    </row>
    <row r="183" spans="1:4" ht="30.75" hidden="1" thickBot="1" x14ac:dyDescent="0.3">
      <c r="A183" s="867" t="s">
        <v>615</v>
      </c>
      <c r="B183" s="386">
        <v>2</v>
      </c>
      <c r="C183" s="868"/>
    </row>
    <row r="184" spans="1:4" ht="30.75" hidden="1" thickBot="1" x14ac:dyDescent="0.3">
      <c r="A184" s="867" t="s">
        <v>616</v>
      </c>
      <c r="B184" s="386">
        <v>3</v>
      </c>
      <c r="C184" s="868"/>
    </row>
    <row r="185" spans="1:4" ht="15" x14ac:dyDescent="0.25">
      <c r="A185" s="869" t="s">
        <v>617</v>
      </c>
      <c r="B185" s="385">
        <v>4</v>
      </c>
      <c r="C185" s="870">
        <f t="shared" ref="C185" si="0">SUM(C182:C184)</f>
        <v>0</v>
      </c>
      <c r="D185" s="871"/>
    </row>
    <row r="186" spans="1:4" ht="30" hidden="1" x14ac:dyDescent="0.25">
      <c r="A186" s="867" t="s">
        <v>618</v>
      </c>
      <c r="B186" s="386">
        <v>5</v>
      </c>
      <c r="C186" s="872"/>
      <c r="D186" s="542"/>
    </row>
    <row r="187" spans="1:4" ht="15" hidden="1" x14ac:dyDescent="0.25">
      <c r="A187" s="867" t="s">
        <v>619</v>
      </c>
      <c r="B187" s="386">
        <v>6</v>
      </c>
      <c r="C187" s="872"/>
      <c r="D187" s="542"/>
    </row>
    <row r="188" spans="1:4" ht="15" hidden="1" x14ac:dyDescent="0.25">
      <c r="A188" s="867" t="s">
        <v>620</v>
      </c>
      <c r="B188" s="386">
        <v>7</v>
      </c>
      <c r="C188" s="872"/>
      <c r="D188" s="542"/>
    </row>
    <row r="189" spans="1:4" ht="15" hidden="1" x14ac:dyDescent="0.25">
      <c r="A189" s="867" t="s">
        <v>621</v>
      </c>
      <c r="B189" s="386">
        <v>8</v>
      </c>
      <c r="C189" s="872"/>
      <c r="D189" s="542"/>
    </row>
    <row r="190" spans="1:4" ht="30" hidden="1" x14ac:dyDescent="0.25">
      <c r="A190" s="867" t="s">
        <v>622</v>
      </c>
      <c r="B190" s="386">
        <v>9</v>
      </c>
      <c r="C190" s="872"/>
      <c r="D190" s="542"/>
    </row>
    <row r="191" spans="1:4" ht="15" hidden="1" x14ac:dyDescent="0.25">
      <c r="A191" s="867" t="s">
        <v>623</v>
      </c>
      <c r="B191" s="386">
        <v>10</v>
      </c>
      <c r="C191" s="872"/>
      <c r="D191" s="542"/>
    </row>
    <row r="192" spans="1:4" ht="15" x14ac:dyDescent="0.25">
      <c r="A192" s="869" t="s">
        <v>624</v>
      </c>
      <c r="B192" s="385">
        <v>11</v>
      </c>
      <c r="C192" s="870"/>
      <c r="D192" s="542"/>
    </row>
    <row r="193" spans="1:4" ht="15" x14ac:dyDescent="0.25">
      <c r="A193" s="867" t="s">
        <v>625</v>
      </c>
      <c r="B193" s="386">
        <v>12</v>
      </c>
      <c r="C193" s="872">
        <v>71482496</v>
      </c>
      <c r="D193" s="873">
        <v>76965617</v>
      </c>
    </row>
    <row r="194" spans="1:4" ht="15" x14ac:dyDescent="0.25">
      <c r="A194" s="867" t="s">
        <v>626</v>
      </c>
      <c r="B194" s="386">
        <v>13</v>
      </c>
      <c r="C194" s="872"/>
      <c r="D194" s="542"/>
    </row>
    <row r="195" spans="1:4" ht="15" x14ac:dyDescent="0.25">
      <c r="A195" s="869" t="s">
        <v>627</v>
      </c>
      <c r="B195" s="385">
        <v>14</v>
      </c>
      <c r="C195" s="870">
        <f t="shared" ref="C195:D195" si="1">SUM(C193:C194)</f>
        <v>71482496</v>
      </c>
      <c r="D195" s="874">
        <f t="shared" si="1"/>
        <v>76965617</v>
      </c>
    </row>
    <row r="196" spans="1:4" ht="15" x14ac:dyDescent="0.25">
      <c r="A196" s="867" t="s">
        <v>628</v>
      </c>
      <c r="B196" s="386">
        <v>15</v>
      </c>
      <c r="C196" s="872"/>
      <c r="D196" s="542"/>
    </row>
    <row r="197" spans="1:4" ht="15" x14ac:dyDescent="0.25">
      <c r="A197" s="867" t="s">
        <v>629</v>
      </c>
      <c r="B197" s="386">
        <v>16</v>
      </c>
      <c r="C197" s="872"/>
      <c r="D197" s="542"/>
    </row>
    <row r="198" spans="1:4" ht="15" x14ac:dyDescent="0.25">
      <c r="A198" s="867" t="s">
        <v>630</v>
      </c>
      <c r="B198" s="386">
        <v>17</v>
      </c>
      <c r="C198" s="872"/>
      <c r="D198" s="542"/>
    </row>
    <row r="199" spans="1:4" ht="15" x14ac:dyDescent="0.25">
      <c r="A199" s="867" t="s">
        <v>631</v>
      </c>
      <c r="B199" s="386">
        <v>18</v>
      </c>
      <c r="C199" s="872"/>
      <c r="D199" s="542"/>
    </row>
    <row r="200" spans="1:4" ht="15" x14ac:dyDescent="0.25">
      <c r="A200" s="867" t="s">
        <v>632</v>
      </c>
      <c r="B200" s="386">
        <v>19</v>
      </c>
      <c r="C200" s="872"/>
      <c r="D200" s="542"/>
    </row>
    <row r="201" spans="1:4" ht="15" hidden="1" x14ac:dyDescent="0.25">
      <c r="A201" s="867" t="s">
        <v>633</v>
      </c>
      <c r="B201" s="386">
        <v>20</v>
      </c>
      <c r="C201" s="872"/>
      <c r="D201" s="542"/>
    </row>
    <row r="202" spans="1:4" ht="15" hidden="1" x14ac:dyDescent="0.25">
      <c r="A202" s="867" t="s">
        <v>634</v>
      </c>
      <c r="B202" s="386">
        <v>21</v>
      </c>
      <c r="C202" s="872"/>
      <c r="D202" s="542"/>
    </row>
    <row r="203" spans="1:4" ht="15" x14ac:dyDescent="0.25">
      <c r="A203" s="867" t="s">
        <v>635</v>
      </c>
      <c r="B203" s="386">
        <v>22</v>
      </c>
      <c r="C203" s="872">
        <f t="shared" ref="C203" si="2">SUM(C201:C202)</f>
        <v>0</v>
      </c>
      <c r="D203" s="542"/>
    </row>
    <row r="204" spans="1:4" ht="15" x14ac:dyDescent="0.25">
      <c r="A204" s="869" t="s">
        <v>636</v>
      </c>
      <c r="B204" s="385">
        <v>23</v>
      </c>
      <c r="C204" s="870">
        <f t="shared" ref="C204:D204" si="3">+C185+C192+C195+C200+C203</f>
        <v>71482496</v>
      </c>
      <c r="D204" s="874">
        <f t="shared" si="3"/>
        <v>76965617</v>
      </c>
    </row>
    <row r="205" spans="1:4" ht="15" hidden="1" customHeight="1" x14ac:dyDescent="0.25">
      <c r="A205" s="867" t="s">
        <v>637</v>
      </c>
      <c r="B205" s="386">
        <v>24</v>
      </c>
      <c r="C205" s="872"/>
      <c r="D205" s="542"/>
    </row>
    <row r="206" spans="1:4" ht="30" hidden="1" x14ac:dyDescent="0.25">
      <c r="A206" s="867" t="s">
        <v>638</v>
      </c>
      <c r="B206" s="386">
        <v>25</v>
      </c>
      <c r="C206" s="872"/>
      <c r="D206" s="542"/>
    </row>
    <row r="207" spans="1:4" ht="15" hidden="1" x14ac:dyDescent="0.25">
      <c r="A207" s="867" t="s">
        <v>639</v>
      </c>
      <c r="B207" s="386">
        <v>26</v>
      </c>
      <c r="C207" s="872"/>
      <c r="D207" s="542"/>
    </row>
    <row r="208" spans="1:4" ht="30" hidden="1" x14ac:dyDescent="0.25">
      <c r="A208" s="867" t="s">
        <v>640</v>
      </c>
      <c r="B208" s="386">
        <v>27</v>
      </c>
      <c r="C208" s="872"/>
      <c r="D208" s="542"/>
    </row>
    <row r="209" spans="1:4" ht="15" hidden="1" x14ac:dyDescent="0.25">
      <c r="A209" s="867" t="s">
        <v>641</v>
      </c>
      <c r="B209" s="386">
        <v>28</v>
      </c>
      <c r="C209" s="872"/>
      <c r="D209" s="542"/>
    </row>
    <row r="210" spans="1:4" ht="15" x14ac:dyDescent="0.25">
      <c r="A210" s="867" t="s">
        <v>642</v>
      </c>
      <c r="B210" s="386">
        <v>29</v>
      </c>
      <c r="C210" s="872">
        <f t="shared" ref="C210" si="4">SUM(C205:C209)</f>
        <v>0</v>
      </c>
      <c r="D210" s="542"/>
    </row>
    <row r="211" spans="1:4" ht="15" customHeight="1" x14ac:dyDescent="0.25">
      <c r="A211" s="867" t="s">
        <v>643</v>
      </c>
      <c r="B211" s="386">
        <v>30</v>
      </c>
      <c r="C211" s="872"/>
      <c r="D211" s="542"/>
    </row>
    <row r="212" spans="1:4" ht="15.75" thickBot="1" x14ac:dyDescent="0.3">
      <c r="A212" s="875" t="s">
        <v>644</v>
      </c>
      <c r="B212" s="638">
        <v>31</v>
      </c>
      <c r="C212" s="876"/>
      <c r="D212" s="858"/>
    </row>
    <row r="213" spans="1:4" ht="15.75" thickBot="1" x14ac:dyDescent="0.3">
      <c r="A213" s="877" t="s">
        <v>645</v>
      </c>
      <c r="B213" s="640">
        <v>32</v>
      </c>
      <c r="C213" s="665">
        <f t="shared" ref="C213:D213" si="5">+C204</f>
        <v>71482496</v>
      </c>
      <c r="D213" s="878">
        <f t="shared" si="5"/>
        <v>76965617</v>
      </c>
    </row>
    <row r="214" spans="1:4" ht="13.5" thickBot="1" x14ac:dyDescent="0.25"/>
    <row r="215" spans="1:4" ht="15.75" thickBot="1" x14ac:dyDescent="0.3">
      <c r="A215" s="667" t="s">
        <v>704</v>
      </c>
      <c r="B215" s="668"/>
      <c r="C215" s="669">
        <f t="shared" ref="C215:D215" si="6">+C177+C213</f>
        <v>206508505</v>
      </c>
      <c r="D215" s="669">
        <f t="shared" si="6"/>
        <v>242394777</v>
      </c>
    </row>
  </sheetData>
  <mergeCells count="5">
    <mergeCell ref="A6:C6"/>
    <mergeCell ref="A3:C3"/>
    <mergeCell ref="A5:C5"/>
    <mergeCell ref="A180:C180"/>
    <mergeCell ref="A179:C179"/>
  </mergeCells>
  <pageMargins left="0.7" right="0.7" top="0.75" bottom="0.75" header="0.3" footer="0.3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2"/>
  <sheetViews>
    <sheetView workbookViewId="0">
      <pane xSplit="2" ySplit="7" topLeftCell="C15" activePane="bottomRight" state="frozen"/>
      <selection pane="topRight" activeCell="T1" sqref="T1"/>
      <selection pane="bottomLeft" activeCell="A8" sqref="A8"/>
      <selection pane="bottomRight"/>
    </sheetView>
  </sheetViews>
  <sheetFormatPr defaultColWidth="9" defaultRowHeight="12.75" x14ac:dyDescent="0.2"/>
  <cols>
    <col min="1" max="1" width="57.42578125" style="193" customWidth="1"/>
    <col min="2" max="2" width="4" style="297" bestFit="1" customWidth="1"/>
    <col min="3" max="3" width="12.7109375" style="193" customWidth="1"/>
    <col min="4" max="4" width="13.42578125" style="193" customWidth="1"/>
    <col min="5" max="5" width="14" style="193" bestFit="1" customWidth="1"/>
    <col min="6" max="202" width="9" style="193"/>
    <col min="203" max="203" width="7.140625" style="193" customWidth="1"/>
    <col min="204" max="208" width="3.28515625" style="193" customWidth="1"/>
    <col min="209" max="209" width="3.85546875" style="193" customWidth="1"/>
    <col min="210" max="213" width="3.28515625" style="193" customWidth="1"/>
    <col min="214" max="214" width="3.85546875" style="193" customWidth="1"/>
    <col min="215" max="216" width="3.28515625" style="193" customWidth="1"/>
    <col min="217" max="217" width="2.140625" style="193" customWidth="1"/>
    <col min="218" max="219" width="0" style="193" hidden="1" customWidth="1"/>
    <col min="220" max="220" width="2.28515625" style="193" customWidth="1"/>
    <col min="221" max="221" width="3.7109375" style="193" customWidth="1"/>
    <col min="222" max="237" width="3.28515625" style="193" customWidth="1"/>
    <col min="238" max="458" width="9" style="193"/>
    <col min="459" max="459" width="7.140625" style="193" customWidth="1"/>
    <col min="460" max="464" width="3.28515625" style="193" customWidth="1"/>
    <col min="465" max="465" width="3.85546875" style="193" customWidth="1"/>
    <col min="466" max="469" width="3.28515625" style="193" customWidth="1"/>
    <col min="470" max="470" width="3.85546875" style="193" customWidth="1"/>
    <col min="471" max="472" width="3.28515625" style="193" customWidth="1"/>
    <col min="473" max="473" width="2.140625" style="193" customWidth="1"/>
    <col min="474" max="475" width="0" style="193" hidden="1" customWidth="1"/>
    <col min="476" max="476" width="2.28515625" style="193" customWidth="1"/>
    <col min="477" max="477" width="3.7109375" style="193" customWidth="1"/>
    <col min="478" max="493" width="3.28515625" style="193" customWidth="1"/>
    <col min="494" max="714" width="9" style="193"/>
    <col min="715" max="715" width="7.140625" style="193" customWidth="1"/>
    <col min="716" max="720" width="3.28515625" style="193" customWidth="1"/>
    <col min="721" max="721" width="3.85546875" style="193" customWidth="1"/>
    <col min="722" max="725" width="3.28515625" style="193" customWidth="1"/>
    <col min="726" max="726" width="3.85546875" style="193" customWidth="1"/>
    <col min="727" max="728" width="3.28515625" style="193" customWidth="1"/>
    <col min="729" max="729" width="2.140625" style="193" customWidth="1"/>
    <col min="730" max="731" width="0" style="193" hidden="1" customWidth="1"/>
    <col min="732" max="732" width="2.28515625" style="193" customWidth="1"/>
    <col min="733" max="733" width="3.7109375" style="193" customWidth="1"/>
    <col min="734" max="749" width="3.28515625" style="193" customWidth="1"/>
    <col min="750" max="970" width="9" style="193"/>
    <col min="971" max="971" width="7.140625" style="193" customWidth="1"/>
    <col min="972" max="976" width="3.28515625" style="193" customWidth="1"/>
    <col min="977" max="977" width="3.85546875" style="193" customWidth="1"/>
    <col min="978" max="981" width="3.28515625" style="193" customWidth="1"/>
    <col min="982" max="982" width="3.85546875" style="193" customWidth="1"/>
    <col min="983" max="984" width="3.28515625" style="193" customWidth="1"/>
    <col min="985" max="985" width="2.140625" style="193" customWidth="1"/>
    <col min="986" max="987" width="0" style="193" hidden="1" customWidth="1"/>
    <col min="988" max="988" width="2.28515625" style="193" customWidth="1"/>
    <col min="989" max="989" width="3.7109375" style="193" customWidth="1"/>
    <col min="990" max="1005" width="3.28515625" style="193" customWidth="1"/>
    <col min="1006" max="1226" width="9" style="193"/>
    <col min="1227" max="1227" width="7.140625" style="193" customWidth="1"/>
    <col min="1228" max="1232" width="3.28515625" style="193" customWidth="1"/>
    <col min="1233" max="1233" width="3.85546875" style="193" customWidth="1"/>
    <col min="1234" max="1237" width="3.28515625" style="193" customWidth="1"/>
    <col min="1238" max="1238" width="3.85546875" style="193" customWidth="1"/>
    <col min="1239" max="1240" width="3.28515625" style="193" customWidth="1"/>
    <col min="1241" max="1241" width="2.140625" style="193" customWidth="1"/>
    <col min="1242" max="1243" width="0" style="193" hidden="1" customWidth="1"/>
    <col min="1244" max="1244" width="2.28515625" style="193" customWidth="1"/>
    <col min="1245" max="1245" width="3.7109375" style="193" customWidth="1"/>
    <col min="1246" max="1261" width="3.28515625" style="193" customWidth="1"/>
    <col min="1262" max="1482" width="9" style="193"/>
    <col min="1483" max="1483" width="7.140625" style="193" customWidth="1"/>
    <col min="1484" max="1488" width="3.28515625" style="193" customWidth="1"/>
    <col min="1489" max="1489" width="3.85546875" style="193" customWidth="1"/>
    <col min="1490" max="1493" width="3.28515625" style="193" customWidth="1"/>
    <col min="1494" max="1494" width="3.85546875" style="193" customWidth="1"/>
    <col min="1495" max="1496" width="3.28515625" style="193" customWidth="1"/>
    <col min="1497" max="1497" width="2.140625" style="193" customWidth="1"/>
    <col min="1498" max="1499" width="0" style="193" hidden="1" customWidth="1"/>
    <col min="1500" max="1500" width="2.28515625" style="193" customWidth="1"/>
    <col min="1501" max="1501" width="3.7109375" style="193" customWidth="1"/>
    <col min="1502" max="1517" width="3.28515625" style="193" customWidth="1"/>
    <col min="1518" max="1738" width="9" style="193"/>
    <col min="1739" max="1739" width="7.140625" style="193" customWidth="1"/>
    <col min="1740" max="1744" width="3.28515625" style="193" customWidth="1"/>
    <col min="1745" max="1745" width="3.85546875" style="193" customWidth="1"/>
    <col min="1746" max="1749" width="3.28515625" style="193" customWidth="1"/>
    <col min="1750" max="1750" width="3.85546875" style="193" customWidth="1"/>
    <col min="1751" max="1752" width="3.28515625" style="193" customWidth="1"/>
    <col min="1753" max="1753" width="2.140625" style="193" customWidth="1"/>
    <col min="1754" max="1755" width="0" style="193" hidden="1" customWidth="1"/>
    <col min="1756" max="1756" width="2.28515625" style="193" customWidth="1"/>
    <col min="1757" max="1757" width="3.7109375" style="193" customWidth="1"/>
    <col min="1758" max="1773" width="3.28515625" style="193" customWidth="1"/>
    <col min="1774" max="1994" width="9" style="193"/>
    <col min="1995" max="1995" width="7.140625" style="193" customWidth="1"/>
    <col min="1996" max="2000" width="3.28515625" style="193" customWidth="1"/>
    <col min="2001" max="2001" width="3.85546875" style="193" customWidth="1"/>
    <col min="2002" max="2005" width="3.28515625" style="193" customWidth="1"/>
    <col min="2006" max="2006" width="3.85546875" style="193" customWidth="1"/>
    <col min="2007" max="2008" width="3.28515625" style="193" customWidth="1"/>
    <col min="2009" max="2009" width="2.140625" style="193" customWidth="1"/>
    <col min="2010" max="2011" width="0" style="193" hidden="1" customWidth="1"/>
    <col min="2012" max="2012" width="2.28515625" style="193" customWidth="1"/>
    <col min="2013" max="2013" width="3.7109375" style="193" customWidth="1"/>
    <col min="2014" max="2029" width="3.28515625" style="193" customWidth="1"/>
    <col min="2030" max="2250" width="9" style="193"/>
    <col min="2251" max="2251" width="7.140625" style="193" customWidth="1"/>
    <col min="2252" max="2256" width="3.28515625" style="193" customWidth="1"/>
    <col min="2257" max="2257" width="3.85546875" style="193" customWidth="1"/>
    <col min="2258" max="2261" width="3.28515625" style="193" customWidth="1"/>
    <col min="2262" max="2262" width="3.85546875" style="193" customWidth="1"/>
    <col min="2263" max="2264" width="3.28515625" style="193" customWidth="1"/>
    <col min="2265" max="2265" width="2.140625" style="193" customWidth="1"/>
    <col min="2266" max="2267" width="0" style="193" hidden="1" customWidth="1"/>
    <col min="2268" max="2268" width="2.28515625" style="193" customWidth="1"/>
    <col min="2269" max="2269" width="3.7109375" style="193" customWidth="1"/>
    <col min="2270" max="2285" width="3.28515625" style="193" customWidth="1"/>
    <col min="2286" max="2506" width="9" style="193"/>
    <col min="2507" max="2507" width="7.140625" style="193" customWidth="1"/>
    <col min="2508" max="2512" width="3.28515625" style="193" customWidth="1"/>
    <col min="2513" max="2513" width="3.85546875" style="193" customWidth="1"/>
    <col min="2514" max="2517" width="3.28515625" style="193" customWidth="1"/>
    <col min="2518" max="2518" width="3.85546875" style="193" customWidth="1"/>
    <col min="2519" max="2520" width="3.28515625" style="193" customWidth="1"/>
    <col min="2521" max="2521" width="2.140625" style="193" customWidth="1"/>
    <col min="2522" max="2523" width="0" style="193" hidden="1" customWidth="1"/>
    <col min="2524" max="2524" width="2.28515625" style="193" customWidth="1"/>
    <col min="2525" max="2525" width="3.7109375" style="193" customWidth="1"/>
    <col min="2526" max="2541" width="3.28515625" style="193" customWidth="1"/>
    <col min="2542" max="2762" width="9" style="193"/>
    <col min="2763" max="2763" width="7.140625" style="193" customWidth="1"/>
    <col min="2764" max="2768" width="3.28515625" style="193" customWidth="1"/>
    <col min="2769" max="2769" width="3.85546875" style="193" customWidth="1"/>
    <col min="2770" max="2773" width="3.28515625" style="193" customWidth="1"/>
    <col min="2774" max="2774" width="3.85546875" style="193" customWidth="1"/>
    <col min="2775" max="2776" width="3.28515625" style="193" customWidth="1"/>
    <col min="2777" max="2777" width="2.140625" style="193" customWidth="1"/>
    <col min="2778" max="2779" width="0" style="193" hidden="1" customWidth="1"/>
    <col min="2780" max="2780" width="2.28515625" style="193" customWidth="1"/>
    <col min="2781" max="2781" width="3.7109375" style="193" customWidth="1"/>
    <col min="2782" max="2797" width="3.28515625" style="193" customWidth="1"/>
    <col min="2798" max="3018" width="9" style="193"/>
    <col min="3019" max="3019" width="7.140625" style="193" customWidth="1"/>
    <col min="3020" max="3024" width="3.28515625" style="193" customWidth="1"/>
    <col min="3025" max="3025" width="3.85546875" style="193" customWidth="1"/>
    <col min="3026" max="3029" width="3.28515625" style="193" customWidth="1"/>
    <col min="3030" max="3030" width="3.85546875" style="193" customWidth="1"/>
    <col min="3031" max="3032" width="3.28515625" style="193" customWidth="1"/>
    <col min="3033" max="3033" width="2.140625" style="193" customWidth="1"/>
    <col min="3034" max="3035" width="0" style="193" hidden="1" customWidth="1"/>
    <col min="3036" max="3036" width="2.28515625" style="193" customWidth="1"/>
    <col min="3037" max="3037" width="3.7109375" style="193" customWidth="1"/>
    <col min="3038" max="3053" width="3.28515625" style="193" customWidth="1"/>
    <col min="3054" max="3274" width="9" style="193"/>
    <col min="3275" max="3275" width="7.140625" style="193" customWidth="1"/>
    <col min="3276" max="3280" width="3.28515625" style="193" customWidth="1"/>
    <col min="3281" max="3281" width="3.85546875" style="193" customWidth="1"/>
    <col min="3282" max="3285" width="3.28515625" style="193" customWidth="1"/>
    <col min="3286" max="3286" width="3.85546875" style="193" customWidth="1"/>
    <col min="3287" max="3288" width="3.28515625" style="193" customWidth="1"/>
    <col min="3289" max="3289" width="2.140625" style="193" customWidth="1"/>
    <col min="3290" max="3291" width="0" style="193" hidden="1" customWidth="1"/>
    <col min="3292" max="3292" width="2.28515625" style="193" customWidth="1"/>
    <col min="3293" max="3293" width="3.7109375" style="193" customWidth="1"/>
    <col min="3294" max="3309" width="3.28515625" style="193" customWidth="1"/>
    <col min="3310" max="3530" width="9" style="193"/>
    <col min="3531" max="3531" width="7.140625" style="193" customWidth="1"/>
    <col min="3532" max="3536" width="3.28515625" style="193" customWidth="1"/>
    <col min="3537" max="3537" width="3.85546875" style="193" customWidth="1"/>
    <col min="3538" max="3541" width="3.28515625" style="193" customWidth="1"/>
    <col min="3542" max="3542" width="3.85546875" style="193" customWidth="1"/>
    <col min="3543" max="3544" width="3.28515625" style="193" customWidth="1"/>
    <col min="3545" max="3545" width="2.140625" style="193" customWidth="1"/>
    <col min="3546" max="3547" width="0" style="193" hidden="1" customWidth="1"/>
    <col min="3548" max="3548" width="2.28515625" style="193" customWidth="1"/>
    <col min="3549" max="3549" width="3.7109375" style="193" customWidth="1"/>
    <col min="3550" max="3565" width="3.28515625" style="193" customWidth="1"/>
    <col min="3566" max="3786" width="9" style="193"/>
    <col min="3787" max="3787" width="7.140625" style="193" customWidth="1"/>
    <col min="3788" max="3792" width="3.28515625" style="193" customWidth="1"/>
    <col min="3793" max="3793" width="3.85546875" style="193" customWidth="1"/>
    <col min="3794" max="3797" width="3.28515625" style="193" customWidth="1"/>
    <col min="3798" max="3798" width="3.85546875" style="193" customWidth="1"/>
    <col min="3799" max="3800" width="3.28515625" style="193" customWidth="1"/>
    <col min="3801" max="3801" width="2.140625" style="193" customWidth="1"/>
    <col min="3802" max="3803" width="0" style="193" hidden="1" customWidth="1"/>
    <col min="3804" max="3804" width="2.28515625" style="193" customWidth="1"/>
    <col min="3805" max="3805" width="3.7109375" style="193" customWidth="1"/>
    <col min="3806" max="3821" width="3.28515625" style="193" customWidth="1"/>
    <col min="3822" max="4042" width="9" style="193"/>
    <col min="4043" max="4043" width="7.140625" style="193" customWidth="1"/>
    <col min="4044" max="4048" width="3.28515625" style="193" customWidth="1"/>
    <col min="4049" max="4049" width="3.85546875" style="193" customWidth="1"/>
    <col min="4050" max="4053" width="3.28515625" style="193" customWidth="1"/>
    <col min="4054" max="4054" width="3.85546875" style="193" customWidth="1"/>
    <col min="4055" max="4056" width="3.28515625" style="193" customWidth="1"/>
    <col min="4057" max="4057" width="2.140625" style="193" customWidth="1"/>
    <col min="4058" max="4059" width="0" style="193" hidden="1" customWidth="1"/>
    <col min="4060" max="4060" width="2.28515625" style="193" customWidth="1"/>
    <col min="4061" max="4061" width="3.7109375" style="193" customWidth="1"/>
    <col min="4062" max="4077" width="3.28515625" style="193" customWidth="1"/>
    <col min="4078" max="4298" width="9" style="193"/>
    <col min="4299" max="4299" width="7.140625" style="193" customWidth="1"/>
    <col min="4300" max="4304" width="3.28515625" style="193" customWidth="1"/>
    <col min="4305" max="4305" width="3.85546875" style="193" customWidth="1"/>
    <col min="4306" max="4309" width="3.28515625" style="193" customWidth="1"/>
    <col min="4310" max="4310" width="3.85546875" style="193" customWidth="1"/>
    <col min="4311" max="4312" width="3.28515625" style="193" customWidth="1"/>
    <col min="4313" max="4313" width="2.140625" style="193" customWidth="1"/>
    <col min="4314" max="4315" width="0" style="193" hidden="1" customWidth="1"/>
    <col min="4316" max="4316" width="2.28515625" style="193" customWidth="1"/>
    <col min="4317" max="4317" width="3.7109375" style="193" customWidth="1"/>
    <col min="4318" max="4333" width="3.28515625" style="193" customWidth="1"/>
    <col min="4334" max="4554" width="9" style="193"/>
    <col min="4555" max="4555" width="7.140625" style="193" customWidth="1"/>
    <col min="4556" max="4560" width="3.28515625" style="193" customWidth="1"/>
    <col min="4561" max="4561" width="3.85546875" style="193" customWidth="1"/>
    <col min="4562" max="4565" width="3.28515625" style="193" customWidth="1"/>
    <col min="4566" max="4566" width="3.85546875" style="193" customWidth="1"/>
    <col min="4567" max="4568" width="3.28515625" style="193" customWidth="1"/>
    <col min="4569" max="4569" width="2.140625" style="193" customWidth="1"/>
    <col min="4570" max="4571" width="0" style="193" hidden="1" customWidth="1"/>
    <col min="4572" max="4572" width="2.28515625" style="193" customWidth="1"/>
    <col min="4573" max="4573" width="3.7109375" style="193" customWidth="1"/>
    <col min="4574" max="4589" width="3.28515625" style="193" customWidth="1"/>
    <col min="4590" max="4810" width="9" style="193"/>
    <col min="4811" max="4811" width="7.140625" style="193" customWidth="1"/>
    <col min="4812" max="4816" width="3.28515625" style="193" customWidth="1"/>
    <col min="4817" max="4817" width="3.85546875" style="193" customWidth="1"/>
    <col min="4818" max="4821" width="3.28515625" style="193" customWidth="1"/>
    <col min="4822" max="4822" width="3.85546875" style="193" customWidth="1"/>
    <col min="4823" max="4824" width="3.28515625" style="193" customWidth="1"/>
    <col min="4825" max="4825" width="2.140625" style="193" customWidth="1"/>
    <col min="4826" max="4827" width="0" style="193" hidden="1" customWidth="1"/>
    <col min="4828" max="4828" width="2.28515625" style="193" customWidth="1"/>
    <col min="4829" max="4829" width="3.7109375" style="193" customWidth="1"/>
    <col min="4830" max="4845" width="3.28515625" style="193" customWidth="1"/>
    <col min="4846" max="5066" width="9" style="193"/>
    <col min="5067" max="5067" width="7.140625" style="193" customWidth="1"/>
    <col min="5068" max="5072" width="3.28515625" style="193" customWidth="1"/>
    <col min="5073" max="5073" width="3.85546875" style="193" customWidth="1"/>
    <col min="5074" max="5077" width="3.28515625" style="193" customWidth="1"/>
    <col min="5078" max="5078" width="3.85546875" style="193" customWidth="1"/>
    <col min="5079" max="5080" width="3.28515625" style="193" customWidth="1"/>
    <col min="5081" max="5081" width="2.140625" style="193" customWidth="1"/>
    <col min="5082" max="5083" width="0" style="193" hidden="1" customWidth="1"/>
    <col min="5084" max="5084" width="2.28515625" style="193" customWidth="1"/>
    <col min="5085" max="5085" width="3.7109375" style="193" customWidth="1"/>
    <col min="5086" max="5101" width="3.28515625" style="193" customWidth="1"/>
    <col min="5102" max="5322" width="9" style="193"/>
    <col min="5323" max="5323" width="7.140625" style="193" customWidth="1"/>
    <col min="5324" max="5328" width="3.28515625" style="193" customWidth="1"/>
    <col min="5329" max="5329" width="3.85546875" style="193" customWidth="1"/>
    <col min="5330" max="5333" width="3.28515625" style="193" customWidth="1"/>
    <col min="5334" max="5334" width="3.85546875" style="193" customWidth="1"/>
    <col min="5335" max="5336" width="3.28515625" style="193" customWidth="1"/>
    <col min="5337" max="5337" width="2.140625" style="193" customWidth="1"/>
    <col min="5338" max="5339" width="0" style="193" hidden="1" customWidth="1"/>
    <col min="5340" max="5340" width="2.28515625" style="193" customWidth="1"/>
    <col min="5341" max="5341" width="3.7109375" style="193" customWidth="1"/>
    <col min="5342" max="5357" width="3.28515625" style="193" customWidth="1"/>
    <col min="5358" max="5578" width="9" style="193"/>
    <col min="5579" max="5579" width="7.140625" style="193" customWidth="1"/>
    <col min="5580" max="5584" width="3.28515625" style="193" customWidth="1"/>
    <col min="5585" max="5585" width="3.85546875" style="193" customWidth="1"/>
    <col min="5586" max="5589" width="3.28515625" style="193" customWidth="1"/>
    <col min="5590" max="5590" width="3.85546875" style="193" customWidth="1"/>
    <col min="5591" max="5592" width="3.28515625" style="193" customWidth="1"/>
    <col min="5593" max="5593" width="2.140625" style="193" customWidth="1"/>
    <col min="5594" max="5595" width="0" style="193" hidden="1" customWidth="1"/>
    <col min="5596" max="5596" width="2.28515625" style="193" customWidth="1"/>
    <col min="5597" max="5597" width="3.7109375" style="193" customWidth="1"/>
    <col min="5598" max="5613" width="3.28515625" style="193" customWidth="1"/>
    <col min="5614" max="5834" width="9" style="193"/>
    <col min="5835" max="5835" width="7.140625" style="193" customWidth="1"/>
    <col min="5836" max="5840" width="3.28515625" style="193" customWidth="1"/>
    <col min="5841" max="5841" width="3.85546875" style="193" customWidth="1"/>
    <col min="5842" max="5845" width="3.28515625" style="193" customWidth="1"/>
    <col min="5846" max="5846" width="3.85546875" style="193" customWidth="1"/>
    <col min="5847" max="5848" width="3.28515625" style="193" customWidth="1"/>
    <col min="5849" max="5849" width="2.140625" style="193" customWidth="1"/>
    <col min="5850" max="5851" width="0" style="193" hidden="1" customWidth="1"/>
    <col min="5852" max="5852" width="2.28515625" style="193" customWidth="1"/>
    <col min="5853" max="5853" width="3.7109375" style="193" customWidth="1"/>
    <col min="5854" max="5869" width="3.28515625" style="193" customWidth="1"/>
    <col min="5870" max="6090" width="9" style="193"/>
    <col min="6091" max="6091" width="7.140625" style="193" customWidth="1"/>
    <col min="6092" max="6096" width="3.28515625" style="193" customWidth="1"/>
    <col min="6097" max="6097" width="3.85546875" style="193" customWidth="1"/>
    <col min="6098" max="6101" width="3.28515625" style="193" customWidth="1"/>
    <col min="6102" max="6102" width="3.85546875" style="193" customWidth="1"/>
    <col min="6103" max="6104" width="3.28515625" style="193" customWidth="1"/>
    <col min="6105" max="6105" width="2.140625" style="193" customWidth="1"/>
    <col min="6106" max="6107" width="0" style="193" hidden="1" customWidth="1"/>
    <col min="6108" max="6108" width="2.28515625" style="193" customWidth="1"/>
    <col min="6109" max="6109" width="3.7109375" style="193" customWidth="1"/>
    <col min="6110" max="6125" width="3.28515625" style="193" customWidth="1"/>
    <col min="6126" max="6346" width="9" style="193"/>
    <col min="6347" max="6347" width="7.140625" style="193" customWidth="1"/>
    <col min="6348" max="6352" width="3.28515625" style="193" customWidth="1"/>
    <col min="6353" max="6353" width="3.85546875" style="193" customWidth="1"/>
    <col min="6354" max="6357" width="3.28515625" style="193" customWidth="1"/>
    <col min="6358" max="6358" width="3.85546875" style="193" customWidth="1"/>
    <col min="6359" max="6360" width="3.28515625" style="193" customWidth="1"/>
    <col min="6361" max="6361" width="2.140625" style="193" customWidth="1"/>
    <col min="6362" max="6363" width="0" style="193" hidden="1" customWidth="1"/>
    <col min="6364" max="6364" width="2.28515625" style="193" customWidth="1"/>
    <col min="6365" max="6365" width="3.7109375" style="193" customWidth="1"/>
    <col min="6366" max="6381" width="3.28515625" style="193" customWidth="1"/>
    <col min="6382" max="6602" width="9" style="193"/>
    <col min="6603" max="6603" width="7.140625" style="193" customWidth="1"/>
    <col min="6604" max="6608" width="3.28515625" style="193" customWidth="1"/>
    <col min="6609" max="6609" width="3.85546875" style="193" customWidth="1"/>
    <col min="6610" max="6613" width="3.28515625" style="193" customWidth="1"/>
    <col min="6614" max="6614" width="3.85546875" style="193" customWidth="1"/>
    <col min="6615" max="6616" width="3.28515625" style="193" customWidth="1"/>
    <col min="6617" max="6617" width="2.140625" style="193" customWidth="1"/>
    <col min="6618" max="6619" width="0" style="193" hidden="1" customWidth="1"/>
    <col min="6620" max="6620" width="2.28515625" style="193" customWidth="1"/>
    <col min="6621" max="6621" width="3.7109375" style="193" customWidth="1"/>
    <col min="6622" max="6637" width="3.28515625" style="193" customWidth="1"/>
    <col min="6638" max="6858" width="9" style="193"/>
    <col min="6859" max="6859" width="7.140625" style="193" customWidth="1"/>
    <col min="6860" max="6864" width="3.28515625" style="193" customWidth="1"/>
    <col min="6865" max="6865" width="3.85546875" style="193" customWidth="1"/>
    <col min="6866" max="6869" width="3.28515625" style="193" customWidth="1"/>
    <col min="6870" max="6870" width="3.85546875" style="193" customWidth="1"/>
    <col min="6871" max="6872" width="3.28515625" style="193" customWidth="1"/>
    <col min="6873" max="6873" width="2.140625" style="193" customWidth="1"/>
    <col min="6874" max="6875" width="0" style="193" hidden="1" customWidth="1"/>
    <col min="6876" max="6876" width="2.28515625" style="193" customWidth="1"/>
    <col min="6877" max="6877" width="3.7109375" style="193" customWidth="1"/>
    <col min="6878" max="6893" width="3.28515625" style="193" customWidth="1"/>
    <col min="6894" max="7114" width="9" style="193"/>
    <col min="7115" max="7115" width="7.140625" style="193" customWidth="1"/>
    <col min="7116" max="7120" width="3.28515625" style="193" customWidth="1"/>
    <col min="7121" max="7121" width="3.85546875" style="193" customWidth="1"/>
    <col min="7122" max="7125" width="3.28515625" style="193" customWidth="1"/>
    <col min="7126" max="7126" width="3.85546875" style="193" customWidth="1"/>
    <col min="7127" max="7128" width="3.28515625" style="193" customWidth="1"/>
    <col min="7129" max="7129" width="2.140625" style="193" customWidth="1"/>
    <col min="7130" max="7131" width="0" style="193" hidden="1" customWidth="1"/>
    <col min="7132" max="7132" width="2.28515625" style="193" customWidth="1"/>
    <col min="7133" max="7133" width="3.7109375" style="193" customWidth="1"/>
    <col min="7134" max="7149" width="3.28515625" style="193" customWidth="1"/>
    <col min="7150" max="7370" width="9" style="193"/>
    <col min="7371" max="7371" width="7.140625" style="193" customWidth="1"/>
    <col min="7372" max="7376" width="3.28515625" style="193" customWidth="1"/>
    <col min="7377" max="7377" width="3.85546875" style="193" customWidth="1"/>
    <col min="7378" max="7381" width="3.28515625" style="193" customWidth="1"/>
    <col min="7382" max="7382" width="3.85546875" style="193" customWidth="1"/>
    <col min="7383" max="7384" width="3.28515625" style="193" customWidth="1"/>
    <col min="7385" max="7385" width="2.140625" style="193" customWidth="1"/>
    <col min="7386" max="7387" width="0" style="193" hidden="1" customWidth="1"/>
    <col min="7388" max="7388" width="2.28515625" style="193" customWidth="1"/>
    <col min="7389" max="7389" width="3.7109375" style="193" customWidth="1"/>
    <col min="7390" max="7405" width="3.28515625" style="193" customWidth="1"/>
    <col min="7406" max="7626" width="9" style="193"/>
    <col min="7627" max="7627" width="7.140625" style="193" customWidth="1"/>
    <col min="7628" max="7632" width="3.28515625" style="193" customWidth="1"/>
    <col min="7633" max="7633" width="3.85546875" style="193" customWidth="1"/>
    <col min="7634" max="7637" width="3.28515625" style="193" customWidth="1"/>
    <col min="7638" max="7638" width="3.85546875" style="193" customWidth="1"/>
    <col min="7639" max="7640" width="3.28515625" style="193" customWidth="1"/>
    <col min="7641" max="7641" width="2.140625" style="193" customWidth="1"/>
    <col min="7642" max="7643" width="0" style="193" hidden="1" customWidth="1"/>
    <col min="7644" max="7644" width="2.28515625" style="193" customWidth="1"/>
    <col min="7645" max="7645" width="3.7109375" style="193" customWidth="1"/>
    <col min="7646" max="7661" width="3.28515625" style="193" customWidth="1"/>
    <col min="7662" max="7882" width="9" style="193"/>
    <col min="7883" max="7883" width="7.140625" style="193" customWidth="1"/>
    <col min="7884" max="7888" width="3.28515625" style="193" customWidth="1"/>
    <col min="7889" max="7889" width="3.85546875" style="193" customWidth="1"/>
    <col min="7890" max="7893" width="3.28515625" style="193" customWidth="1"/>
    <col min="7894" max="7894" width="3.85546875" style="193" customWidth="1"/>
    <col min="7895" max="7896" width="3.28515625" style="193" customWidth="1"/>
    <col min="7897" max="7897" width="2.140625" style="193" customWidth="1"/>
    <col min="7898" max="7899" width="0" style="193" hidden="1" customWidth="1"/>
    <col min="7900" max="7900" width="2.28515625" style="193" customWidth="1"/>
    <col min="7901" max="7901" width="3.7109375" style="193" customWidth="1"/>
    <col min="7902" max="7917" width="3.28515625" style="193" customWidth="1"/>
    <col min="7918" max="8138" width="9" style="193"/>
    <col min="8139" max="8139" width="7.140625" style="193" customWidth="1"/>
    <col min="8140" max="8144" width="3.28515625" style="193" customWidth="1"/>
    <col min="8145" max="8145" width="3.85546875" style="193" customWidth="1"/>
    <col min="8146" max="8149" width="3.28515625" style="193" customWidth="1"/>
    <col min="8150" max="8150" width="3.85546875" style="193" customWidth="1"/>
    <col min="8151" max="8152" width="3.28515625" style="193" customWidth="1"/>
    <col min="8153" max="8153" width="2.140625" style="193" customWidth="1"/>
    <col min="8154" max="8155" width="0" style="193" hidden="1" customWidth="1"/>
    <col min="8156" max="8156" width="2.28515625" style="193" customWidth="1"/>
    <col min="8157" max="8157" width="3.7109375" style="193" customWidth="1"/>
    <col min="8158" max="8173" width="3.28515625" style="193" customWidth="1"/>
    <col min="8174" max="8394" width="9" style="193"/>
    <col min="8395" max="8395" width="7.140625" style="193" customWidth="1"/>
    <col min="8396" max="8400" width="3.28515625" style="193" customWidth="1"/>
    <col min="8401" max="8401" width="3.85546875" style="193" customWidth="1"/>
    <col min="8402" max="8405" width="3.28515625" style="193" customWidth="1"/>
    <col min="8406" max="8406" width="3.85546875" style="193" customWidth="1"/>
    <col min="8407" max="8408" width="3.28515625" style="193" customWidth="1"/>
    <col min="8409" max="8409" width="2.140625" style="193" customWidth="1"/>
    <col min="8410" max="8411" width="0" style="193" hidden="1" customWidth="1"/>
    <col min="8412" max="8412" width="2.28515625" style="193" customWidth="1"/>
    <col min="8413" max="8413" width="3.7109375" style="193" customWidth="1"/>
    <col min="8414" max="8429" width="3.28515625" style="193" customWidth="1"/>
    <col min="8430" max="8650" width="9" style="193"/>
    <col min="8651" max="8651" width="7.140625" style="193" customWidth="1"/>
    <col min="8652" max="8656" width="3.28515625" style="193" customWidth="1"/>
    <col min="8657" max="8657" width="3.85546875" style="193" customWidth="1"/>
    <col min="8658" max="8661" width="3.28515625" style="193" customWidth="1"/>
    <col min="8662" max="8662" width="3.85546875" style="193" customWidth="1"/>
    <col min="8663" max="8664" width="3.28515625" style="193" customWidth="1"/>
    <col min="8665" max="8665" width="2.140625" style="193" customWidth="1"/>
    <col min="8666" max="8667" width="0" style="193" hidden="1" customWidth="1"/>
    <col min="8668" max="8668" width="2.28515625" style="193" customWidth="1"/>
    <col min="8669" max="8669" width="3.7109375" style="193" customWidth="1"/>
    <col min="8670" max="8685" width="3.28515625" style="193" customWidth="1"/>
    <col min="8686" max="8906" width="9" style="193"/>
    <col min="8907" max="8907" width="7.140625" style="193" customWidth="1"/>
    <col min="8908" max="8912" width="3.28515625" style="193" customWidth="1"/>
    <col min="8913" max="8913" width="3.85546875" style="193" customWidth="1"/>
    <col min="8914" max="8917" width="3.28515625" style="193" customWidth="1"/>
    <col min="8918" max="8918" width="3.85546875" style="193" customWidth="1"/>
    <col min="8919" max="8920" width="3.28515625" style="193" customWidth="1"/>
    <col min="8921" max="8921" width="2.140625" style="193" customWidth="1"/>
    <col min="8922" max="8923" width="0" style="193" hidden="1" customWidth="1"/>
    <col min="8924" max="8924" width="2.28515625" style="193" customWidth="1"/>
    <col min="8925" max="8925" width="3.7109375" style="193" customWidth="1"/>
    <col min="8926" max="8941" width="3.28515625" style="193" customWidth="1"/>
    <col min="8942" max="9162" width="9" style="193"/>
    <col min="9163" max="9163" width="7.140625" style="193" customWidth="1"/>
    <col min="9164" max="9168" width="3.28515625" style="193" customWidth="1"/>
    <col min="9169" max="9169" width="3.85546875" style="193" customWidth="1"/>
    <col min="9170" max="9173" width="3.28515625" style="193" customWidth="1"/>
    <col min="9174" max="9174" width="3.85546875" style="193" customWidth="1"/>
    <col min="9175" max="9176" width="3.28515625" style="193" customWidth="1"/>
    <col min="9177" max="9177" width="2.140625" style="193" customWidth="1"/>
    <col min="9178" max="9179" width="0" style="193" hidden="1" customWidth="1"/>
    <col min="9180" max="9180" width="2.28515625" style="193" customWidth="1"/>
    <col min="9181" max="9181" width="3.7109375" style="193" customWidth="1"/>
    <col min="9182" max="9197" width="3.28515625" style="193" customWidth="1"/>
    <col min="9198" max="9418" width="9" style="193"/>
    <col min="9419" max="9419" width="7.140625" style="193" customWidth="1"/>
    <col min="9420" max="9424" width="3.28515625" style="193" customWidth="1"/>
    <col min="9425" max="9425" width="3.85546875" style="193" customWidth="1"/>
    <col min="9426" max="9429" width="3.28515625" style="193" customWidth="1"/>
    <col min="9430" max="9430" width="3.85546875" style="193" customWidth="1"/>
    <col min="9431" max="9432" width="3.28515625" style="193" customWidth="1"/>
    <col min="9433" max="9433" width="2.140625" style="193" customWidth="1"/>
    <col min="9434" max="9435" width="0" style="193" hidden="1" customWidth="1"/>
    <col min="9436" max="9436" width="2.28515625" style="193" customWidth="1"/>
    <col min="9437" max="9437" width="3.7109375" style="193" customWidth="1"/>
    <col min="9438" max="9453" width="3.28515625" style="193" customWidth="1"/>
    <col min="9454" max="9674" width="9" style="193"/>
    <col min="9675" max="9675" width="7.140625" style="193" customWidth="1"/>
    <col min="9676" max="9680" width="3.28515625" style="193" customWidth="1"/>
    <col min="9681" max="9681" width="3.85546875" style="193" customWidth="1"/>
    <col min="9682" max="9685" width="3.28515625" style="193" customWidth="1"/>
    <col min="9686" max="9686" width="3.85546875" style="193" customWidth="1"/>
    <col min="9687" max="9688" width="3.28515625" style="193" customWidth="1"/>
    <col min="9689" max="9689" width="2.140625" style="193" customWidth="1"/>
    <col min="9690" max="9691" width="0" style="193" hidden="1" customWidth="1"/>
    <col min="9692" max="9692" width="2.28515625" style="193" customWidth="1"/>
    <col min="9693" max="9693" width="3.7109375" style="193" customWidth="1"/>
    <col min="9694" max="9709" width="3.28515625" style="193" customWidth="1"/>
    <col min="9710" max="9930" width="9" style="193"/>
    <col min="9931" max="9931" width="7.140625" style="193" customWidth="1"/>
    <col min="9932" max="9936" width="3.28515625" style="193" customWidth="1"/>
    <col min="9937" max="9937" width="3.85546875" style="193" customWidth="1"/>
    <col min="9938" max="9941" width="3.28515625" style="193" customWidth="1"/>
    <col min="9942" max="9942" width="3.85546875" style="193" customWidth="1"/>
    <col min="9943" max="9944" width="3.28515625" style="193" customWidth="1"/>
    <col min="9945" max="9945" width="2.140625" style="193" customWidth="1"/>
    <col min="9946" max="9947" width="0" style="193" hidden="1" customWidth="1"/>
    <col min="9948" max="9948" width="2.28515625" style="193" customWidth="1"/>
    <col min="9949" max="9949" width="3.7109375" style="193" customWidth="1"/>
    <col min="9950" max="9965" width="3.28515625" style="193" customWidth="1"/>
    <col min="9966" max="10186" width="9" style="193"/>
    <col min="10187" max="10187" width="7.140625" style="193" customWidth="1"/>
    <col min="10188" max="10192" width="3.28515625" style="193" customWidth="1"/>
    <col min="10193" max="10193" width="3.85546875" style="193" customWidth="1"/>
    <col min="10194" max="10197" width="3.28515625" style="193" customWidth="1"/>
    <col min="10198" max="10198" width="3.85546875" style="193" customWidth="1"/>
    <col min="10199" max="10200" width="3.28515625" style="193" customWidth="1"/>
    <col min="10201" max="10201" width="2.140625" style="193" customWidth="1"/>
    <col min="10202" max="10203" width="0" style="193" hidden="1" customWidth="1"/>
    <col min="10204" max="10204" width="2.28515625" style="193" customWidth="1"/>
    <col min="10205" max="10205" width="3.7109375" style="193" customWidth="1"/>
    <col min="10206" max="10221" width="3.28515625" style="193" customWidth="1"/>
    <col min="10222" max="10442" width="9" style="193"/>
    <col min="10443" max="10443" width="7.140625" style="193" customWidth="1"/>
    <col min="10444" max="10448" width="3.28515625" style="193" customWidth="1"/>
    <col min="10449" max="10449" width="3.85546875" style="193" customWidth="1"/>
    <col min="10450" max="10453" width="3.28515625" style="193" customWidth="1"/>
    <col min="10454" max="10454" width="3.85546875" style="193" customWidth="1"/>
    <col min="10455" max="10456" width="3.28515625" style="193" customWidth="1"/>
    <col min="10457" max="10457" width="2.140625" style="193" customWidth="1"/>
    <col min="10458" max="10459" width="0" style="193" hidden="1" customWidth="1"/>
    <col min="10460" max="10460" width="2.28515625" style="193" customWidth="1"/>
    <col min="10461" max="10461" width="3.7109375" style="193" customWidth="1"/>
    <col min="10462" max="10477" width="3.28515625" style="193" customWidth="1"/>
    <col min="10478" max="10698" width="9" style="193"/>
    <col min="10699" max="10699" width="7.140625" style="193" customWidth="1"/>
    <col min="10700" max="10704" width="3.28515625" style="193" customWidth="1"/>
    <col min="10705" max="10705" width="3.85546875" style="193" customWidth="1"/>
    <col min="10706" max="10709" width="3.28515625" style="193" customWidth="1"/>
    <col min="10710" max="10710" width="3.85546875" style="193" customWidth="1"/>
    <col min="10711" max="10712" width="3.28515625" style="193" customWidth="1"/>
    <col min="10713" max="10713" width="2.140625" style="193" customWidth="1"/>
    <col min="10714" max="10715" width="0" style="193" hidden="1" customWidth="1"/>
    <col min="10716" max="10716" width="2.28515625" style="193" customWidth="1"/>
    <col min="10717" max="10717" width="3.7109375" style="193" customWidth="1"/>
    <col min="10718" max="10733" width="3.28515625" style="193" customWidth="1"/>
    <col min="10734" max="10954" width="9" style="193"/>
    <col min="10955" max="10955" width="7.140625" style="193" customWidth="1"/>
    <col min="10956" max="10960" width="3.28515625" style="193" customWidth="1"/>
    <col min="10961" max="10961" width="3.85546875" style="193" customWidth="1"/>
    <col min="10962" max="10965" width="3.28515625" style="193" customWidth="1"/>
    <col min="10966" max="10966" width="3.85546875" style="193" customWidth="1"/>
    <col min="10967" max="10968" width="3.28515625" style="193" customWidth="1"/>
    <col min="10969" max="10969" width="2.140625" style="193" customWidth="1"/>
    <col min="10970" max="10971" width="0" style="193" hidden="1" customWidth="1"/>
    <col min="10972" max="10972" width="2.28515625" style="193" customWidth="1"/>
    <col min="10973" max="10973" width="3.7109375" style="193" customWidth="1"/>
    <col min="10974" max="10989" width="3.28515625" style="193" customWidth="1"/>
    <col min="10990" max="11210" width="9" style="193"/>
    <col min="11211" max="11211" width="7.140625" style="193" customWidth="1"/>
    <col min="11212" max="11216" width="3.28515625" style="193" customWidth="1"/>
    <col min="11217" max="11217" width="3.85546875" style="193" customWidth="1"/>
    <col min="11218" max="11221" width="3.28515625" style="193" customWidth="1"/>
    <col min="11222" max="11222" width="3.85546875" style="193" customWidth="1"/>
    <col min="11223" max="11224" width="3.28515625" style="193" customWidth="1"/>
    <col min="11225" max="11225" width="2.140625" style="193" customWidth="1"/>
    <col min="11226" max="11227" width="0" style="193" hidden="1" customWidth="1"/>
    <col min="11228" max="11228" width="2.28515625" style="193" customWidth="1"/>
    <col min="11229" max="11229" width="3.7109375" style="193" customWidth="1"/>
    <col min="11230" max="11245" width="3.28515625" style="193" customWidth="1"/>
    <col min="11246" max="11466" width="9" style="193"/>
    <col min="11467" max="11467" width="7.140625" style="193" customWidth="1"/>
    <col min="11468" max="11472" width="3.28515625" style="193" customWidth="1"/>
    <col min="11473" max="11473" width="3.85546875" style="193" customWidth="1"/>
    <col min="11474" max="11477" width="3.28515625" style="193" customWidth="1"/>
    <col min="11478" max="11478" width="3.85546875" style="193" customWidth="1"/>
    <col min="11479" max="11480" width="3.28515625" style="193" customWidth="1"/>
    <col min="11481" max="11481" width="2.140625" style="193" customWidth="1"/>
    <col min="11482" max="11483" width="0" style="193" hidden="1" customWidth="1"/>
    <col min="11484" max="11484" width="2.28515625" style="193" customWidth="1"/>
    <col min="11485" max="11485" width="3.7109375" style="193" customWidth="1"/>
    <col min="11486" max="11501" width="3.28515625" style="193" customWidth="1"/>
    <col min="11502" max="11722" width="9" style="193"/>
    <col min="11723" max="11723" width="7.140625" style="193" customWidth="1"/>
    <col min="11724" max="11728" width="3.28515625" style="193" customWidth="1"/>
    <col min="11729" max="11729" width="3.85546875" style="193" customWidth="1"/>
    <col min="11730" max="11733" width="3.28515625" style="193" customWidth="1"/>
    <col min="11734" max="11734" width="3.85546875" style="193" customWidth="1"/>
    <col min="11735" max="11736" width="3.28515625" style="193" customWidth="1"/>
    <col min="11737" max="11737" width="2.140625" style="193" customWidth="1"/>
    <col min="11738" max="11739" width="0" style="193" hidden="1" customWidth="1"/>
    <col min="11740" max="11740" width="2.28515625" style="193" customWidth="1"/>
    <col min="11741" max="11741" width="3.7109375" style="193" customWidth="1"/>
    <col min="11742" max="11757" width="3.28515625" style="193" customWidth="1"/>
    <col min="11758" max="11978" width="9" style="193"/>
    <col min="11979" max="11979" width="7.140625" style="193" customWidth="1"/>
    <col min="11980" max="11984" width="3.28515625" style="193" customWidth="1"/>
    <col min="11985" max="11985" width="3.85546875" style="193" customWidth="1"/>
    <col min="11986" max="11989" width="3.28515625" style="193" customWidth="1"/>
    <col min="11990" max="11990" width="3.85546875" style="193" customWidth="1"/>
    <col min="11991" max="11992" width="3.28515625" style="193" customWidth="1"/>
    <col min="11993" max="11993" width="2.140625" style="193" customWidth="1"/>
    <col min="11994" max="11995" width="0" style="193" hidden="1" customWidth="1"/>
    <col min="11996" max="11996" width="2.28515625" style="193" customWidth="1"/>
    <col min="11997" max="11997" width="3.7109375" style="193" customWidth="1"/>
    <col min="11998" max="12013" width="3.28515625" style="193" customWidth="1"/>
    <col min="12014" max="12234" width="9" style="193"/>
    <col min="12235" max="12235" width="7.140625" style="193" customWidth="1"/>
    <col min="12236" max="12240" width="3.28515625" style="193" customWidth="1"/>
    <col min="12241" max="12241" width="3.85546875" style="193" customWidth="1"/>
    <col min="12242" max="12245" width="3.28515625" style="193" customWidth="1"/>
    <col min="12246" max="12246" width="3.85546875" style="193" customWidth="1"/>
    <col min="12247" max="12248" width="3.28515625" style="193" customWidth="1"/>
    <col min="12249" max="12249" width="2.140625" style="193" customWidth="1"/>
    <col min="12250" max="12251" width="0" style="193" hidden="1" customWidth="1"/>
    <col min="12252" max="12252" width="2.28515625" style="193" customWidth="1"/>
    <col min="12253" max="12253" width="3.7109375" style="193" customWidth="1"/>
    <col min="12254" max="12269" width="3.28515625" style="193" customWidth="1"/>
    <col min="12270" max="12490" width="9" style="193"/>
    <col min="12491" max="12491" width="7.140625" style="193" customWidth="1"/>
    <col min="12492" max="12496" width="3.28515625" style="193" customWidth="1"/>
    <col min="12497" max="12497" width="3.85546875" style="193" customWidth="1"/>
    <col min="12498" max="12501" width="3.28515625" style="193" customWidth="1"/>
    <col min="12502" max="12502" width="3.85546875" style="193" customWidth="1"/>
    <col min="12503" max="12504" width="3.28515625" style="193" customWidth="1"/>
    <col min="12505" max="12505" width="2.140625" style="193" customWidth="1"/>
    <col min="12506" max="12507" width="0" style="193" hidden="1" customWidth="1"/>
    <col min="12508" max="12508" width="2.28515625" style="193" customWidth="1"/>
    <col min="12509" max="12509" width="3.7109375" style="193" customWidth="1"/>
    <col min="12510" max="12525" width="3.28515625" style="193" customWidth="1"/>
    <col min="12526" max="12746" width="9" style="193"/>
    <col min="12747" max="12747" width="7.140625" style="193" customWidth="1"/>
    <col min="12748" max="12752" width="3.28515625" style="193" customWidth="1"/>
    <col min="12753" max="12753" width="3.85546875" style="193" customWidth="1"/>
    <col min="12754" max="12757" width="3.28515625" style="193" customWidth="1"/>
    <col min="12758" max="12758" width="3.85546875" style="193" customWidth="1"/>
    <col min="12759" max="12760" width="3.28515625" style="193" customWidth="1"/>
    <col min="12761" max="12761" width="2.140625" style="193" customWidth="1"/>
    <col min="12762" max="12763" width="0" style="193" hidden="1" customWidth="1"/>
    <col min="12764" max="12764" width="2.28515625" style="193" customWidth="1"/>
    <col min="12765" max="12765" width="3.7109375" style="193" customWidth="1"/>
    <col min="12766" max="12781" width="3.28515625" style="193" customWidth="1"/>
    <col min="12782" max="13002" width="9" style="193"/>
    <col min="13003" max="13003" width="7.140625" style="193" customWidth="1"/>
    <col min="13004" max="13008" width="3.28515625" style="193" customWidth="1"/>
    <col min="13009" max="13009" width="3.85546875" style="193" customWidth="1"/>
    <col min="13010" max="13013" width="3.28515625" style="193" customWidth="1"/>
    <col min="13014" max="13014" width="3.85546875" style="193" customWidth="1"/>
    <col min="13015" max="13016" width="3.28515625" style="193" customWidth="1"/>
    <col min="13017" max="13017" width="2.140625" style="193" customWidth="1"/>
    <col min="13018" max="13019" width="0" style="193" hidden="1" customWidth="1"/>
    <col min="13020" max="13020" width="2.28515625" style="193" customWidth="1"/>
    <col min="13021" max="13021" width="3.7109375" style="193" customWidth="1"/>
    <col min="13022" max="13037" width="3.28515625" style="193" customWidth="1"/>
    <col min="13038" max="13258" width="9" style="193"/>
    <col min="13259" max="13259" width="7.140625" style="193" customWidth="1"/>
    <col min="13260" max="13264" width="3.28515625" style="193" customWidth="1"/>
    <col min="13265" max="13265" width="3.85546875" style="193" customWidth="1"/>
    <col min="13266" max="13269" width="3.28515625" style="193" customWidth="1"/>
    <col min="13270" max="13270" width="3.85546875" style="193" customWidth="1"/>
    <col min="13271" max="13272" width="3.28515625" style="193" customWidth="1"/>
    <col min="13273" max="13273" width="2.140625" style="193" customWidth="1"/>
    <col min="13274" max="13275" width="0" style="193" hidden="1" customWidth="1"/>
    <col min="13276" max="13276" width="2.28515625" style="193" customWidth="1"/>
    <col min="13277" max="13277" width="3.7109375" style="193" customWidth="1"/>
    <col min="13278" max="13293" width="3.28515625" style="193" customWidth="1"/>
    <col min="13294" max="13514" width="9" style="193"/>
    <col min="13515" max="13515" width="7.140625" style="193" customWidth="1"/>
    <col min="13516" max="13520" width="3.28515625" style="193" customWidth="1"/>
    <col min="13521" max="13521" width="3.85546875" style="193" customWidth="1"/>
    <col min="13522" max="13525" width="3.28515625" style="193" customWidth="1"/>
    <col min="13526" max="13526" width="3.85546875" style="193" customWidth="1"/>
    <col min="13527" max="13528" width="3.28515625" style="193" customWidth="1"/>
    <col min="13529" max="13529" width="2.140625" style="193" customWidth="1"/>
    <col min="13530" max="13531" width="0" style="193" hidden="1" customWidth="1"/>
    <col min="13532" max="13532" width="2.28515625" style="193" customWidth="1"/>
    <col min="13533" max="13533" width="3.7109375" style="193" customWidth="1"/>
    <col min="13534" max="13549" width="3.28515625" style="193" customWidth="1"/>
    <col min="13550" max="13770" width="9" style="193"/>
    <col min="13771" max="13771" width="7.140625" style="193" customWidth="1"/>
    <col min="13772" max="13776" width="3.28515625" style="193" customWidth="1"/>
    <col min="13777" max="13777" width="3.85546875" style="193" customWidth="1"/>
    <col min="13778" max="13781" width="3.28515625" style="193" customWidth="1"/>
    <col min="13782" max="13782" width="3.85546875" style="193" customWidth="1"/>
    <col min="13783" max="13784" width="3.28515625" style="193" customWidth="1"/>
    <col min="13785" max="13785" width="2.140625" style="193" customWidth="1"/>
    <col min="13786" max="13787" width="0" style="193" hidden="1" customWidth="1"/>
    <col min="13788" max="13788" width="2.28515625" style="193" customWidth="1"/>
    <col min="13789" max="13789" width="3.7109375" style="193" customWidth="1"/>
    <col min="13790" max="13805" width="3.28515625" style="193" customWidth="1"/>
    <col min="13806" max="14026" width="9" style="193"/>
    <col min="14027" max="14027" width="7.140625" style="193" customWidth="1"/>
    <col min="14028" max="14032" width="3.28515625" style="193" customWidth="1"/>
    <col min="14033" max="14033" width="3.85546875" style="193" customWidth="1"/>
    <col min="14034" max="14037" width="3.28515625" style="193" customWidth="1"/>
    <col min="14038" max="14038" width="3.85546875" style="193" customWidth="1"/>
    <col min="14039" max="14040" width="3.28515625" style="193" customWidth="1"/>
    <col min="14041" max="14041" width="2.140625" style="193" customWidth="1"/>
    <col min="14042" max="14043" width="0" style="193" hidden="1" customWidth="1"/>
    <col min="14044" max="14044" width="2.28515625" style="193" customWidth="1"/>
    <col min="14045" max="14045" width="3.7109375" style="193" customWidth="1"/>
    <col min="14046" max="14061" width="3.28515625" style="193" customWidth="1"/>
    <col min="14062" max="14282" width="9" style="193"/>
    <col min="14283" max="14283" width="7.140625" style="193" customWidth="1"/>
    <col min="14284" max="14288" width="3.28515625" style="193" customWidth="1"/>
    <col min="14289" max="14289" width="3.85546875" style="193" customWidth="1"/>
    <col min="14290" max="14293" width="3.28515625" style="193" customWidth="1"/>
    <col min="14294" max="14294" width="3.85546875" style="193" customWidth="1"/>
    <col min="14295" max="14296" width="3.28515625" style="193" customWidth="1"/>
    <col min="14297" max="14297" width="2.140625" style="193" customWidth="1"/>
    <col min="14298" max="14299" width="0" style="193" hidden="1" customWidth="1"/>
    <col min="14300" max="14300" width="2.28515625" style="193" customWidth="1"/>
    <col min="14301" max="14301" width="3.7109375" style="193" customWidth="1"/>
    <col min="14302" max="14317" width="3.28515625" style="193" customWidth="1"/>
    <col min="14318" max="14538" width="9" style="193"/>
    <col min="14539" max="14539" width="7.140625" style="193" customWidth="1"/>
    <col min="14540" max="14544" width="3.28515625" style="193" customWidth="1"/>
    <col min="14545" max="14545" width="3.85546875" style="193" customWidth="1"/>
    <col min="14546" max="14549" width="3.28515625" style="193" customWidth="1"/>
    <col min="14550" max="14550" width="3.85546875" style="193" customWidth="1"/>
    <col min="14551" max="14552" width="3.28515625" style="193" customWidth="1"/>
    <col min="14553" max="14553" width="2.140625" style="193" customWidth="1"/>
    <col min="14554" max="14555" width="0" style="193" hidden="1" customWidth="1"/>
    <col min="14556" max="14556" width="2.28515625" style="193" customWidth="1"/>
    <col min="14557" max="14557" width="3.7109375" style="193" customWidth="1"/>
    <col min="14558" max="14573" width="3.28515625" style="193" customWidth="1"/>
    <col min="14574" max="14794" width="9" style="193"/>
    <col min="14795" max="14795" width="7.140625" style="193" customWidth="1"/>
    <col min="14796" max="14800" width="3.28515625" style="193" customWidth="1"/>
    <col min="14801" max="14801" width="3.85546875" style="193" customWidth="1"/>
    <col min="14802" max="14805" width="3.28515625" style="193" customWidth="1"/>
    <col min="14806" max="14806" width="3.85546875" style="193" customWidth="1"/>
    <col min="14807" max="14808" width="3.28515625" style="193" customWidth="1"/>
    <col min="14809" max="14809" width="2.140625" style="193" customWidth="1"/>
    <col min="14810" max="14811" width="0" style="193" hidden="1" customWidth="1"/>
    <col min="14812" max="14812" width="2.28515625" style="193" customWidth="1"/>
    <col min="14813" max="14813" width="3.7109375" style="193" customWidth="1"/>
    <col min="14814" max="14829" width="3.28515625" style="193" customWidth="1"/>
    <col min="14830" max="15050" width="9" style="193"/>
    <col min="15051" max="15051" width="7.140625" style="193" customWidth="1"/>
    <col min="15052" max="15056" width="3.28515625" style="193" customWidth="1"/>
    <col min="15057" max="15057" width="3.85546875" style="193" customWidth="1"/>
    <col min="15058" max="15061" width="3.28515625" style="193" customWidth="1"/>
    <col min="15062" max="15062" width="3.85546875" style="193" customWidth="1"/>
    <col min="15063" max="15064" width="3.28515625" style="193" customWidth="1"/>
    <col min="15065" max="15065" width="2.140625" style="193" customWidth="1"/>
    <col min="15066" max="15067" width="0" style="193" hidden="1" customWidth="1"/>
    <col min="15068" max="15068" width="2.28515625" style="193" customWidth="1"/>
    <col min="15069" max="15069" width="3.7109375" style="193" customWidth="1"/>
    <col min="15070" max="15085" width="3.28515625" style="193" customWidth="1"/>
    <col min="15086" max="15306" width="9" style="193"/>
    <col min="15307" max="15307" width="7.140625" style="193" customWidth="1"/>
    <col min="15308" max="15312" width="3.28515625" style="193" customWidth="1"/>
    <col min="15313" max="15313" width="3.85546875" style="193" customWidth="1"/>
    <col min="15314" max="15317" width="3.28515625" style="193" customWidth="1"/>
    <col min="15318" max="15318" width="3.85546875" style="193" customWidth="1"/>
    <col min="15319" max="15320" width="3.28515625" style="193" customWidth="1"/>
    <col min="15321" max="15321" width="2.140625" style="193" customWidth="1"/>
    <col min="15322" max="15323" width="0" style="193" hidden="1" customWidth="1"/>
    <col min="15324" max="15324" width="2.28515625" style="193" customWidth="1"/>
    <col min="15325" max="15325" width="3.7109375" style="193" customWidth="1"/>
    <col min="15326" max="15341" width="3.28515625" style="193" customWidth="1"/>
    <col min="15342" max="15562" width="9" style="193"/>
    <col min="15563" max="15563" width="7.140625" style="193" customWidth="1"/>
    <col min="15564" max="15568" width="3.28515625" style="193" customWidth="1"/>
    <col min="15569" max="15569" width="3.85546875" style="193" customWidth="1"/>
    <col min="15570" max="15573" width="3.28515625" style="193" customWidth="1"/>
    <col min="15574" max="15574" width="3.85546875" style="193" customWidth="1"/>
    <col min="15575" max="15576" width="3.28515625" style="193" customWidth="1"/>
    <col min="15577" max="15577" width="2.140625" style="193" customWidth="1"/>
    <col min="15578" max="15579" width="0" style="193" hidden="1" customWidth="1"/>
    <col min="15580" max="15580" width="2.28515625" style="193" customWidth="1"/>
    <col min="15581" max="15581" width="3.7109375" style="193" customWidth="1"/>
    <col min="15582" max="15597" width="3.28515625" style="193" customWidth="1"/>
    <col min="15598" max="15818" width="9" style="193"/>
    <col min="15819" max="15819" width="7.140625" style="193" customWidth="1"/>
    <col min="15820" max="15824" width="3.28515625" style="193" customWidth="1"/>
    <col min="15825" max="15825" width="3.85546875" style="193" customWidth="1"/>
    <col min="15826" max="15829" width="3.28515625" style="193" customWidth="1"/>
    <col min="15830" max="15830" width="3.85546875" style="193" customWidth="1"/>
    <col min="15831" max="15832" width="3.28515625" style="193" customWidth="1"/>
    <col min="15833" max="15833" width="2.140625" style="193" customWidth="1"/>
    <col min="15834" max="15835" width="0" style="193" hidden="1" customWidth="1"/>
    <col min="15836" max="15836" width="2.28515625" style="193" customWidth="1"/>
    <col min="15837" max="15837" width="3.7109375" style="193" customWidth="1"/>
    <col min="15838" max="15853" width="3.28515625" style="193" customWidth="1"/>
    <col min="15854" max="16074" width="9" style="193"/>
    <col min="16075" max="16075" width="7.140625" style="193" customWidth="1"/>
    <col min="16076" max="16080" width="3.28515625" style="193" customWidth="1"/>
    <col min="16081" max="16081" width="3.85546875" style="193" customWidth="1"/>
    <col min="16082" max="16085" width="3.28515625" style="193" customWidth="1"/>
    <col min="16086" max="16086" width="3.85546875" style="193" customWidth="1"/>
    <col min="16087" max="16088" width="3.28515625" style="193" customWidth="1"/>
    <col min="16089" max="16089" width="2.140625" style="193" customWidth="1"/>
    <col min="16090" max="16091" width="0" style="193" hidden="1" customWidth="1"/>
    <col min="16092" max="16092" width="2.28515625" style="193" customWidth="1"/>
    <col min="16093" max="16093" width="3.7109375" style="193" customWidth="1"/>
    <col min="16094" max="16109" width="3.28515625" style="193" customWidth="1"/>
    <col min="16110" max="16384" width="9" style="193"/>
  </cols>
  <sheetData>
    <row r="1" spans="1:4" s="195" customFormat="1" ht="12.75" customHeight="1" x14ac:dyDescent="0.2">
      <c r="A1" t="s">
        <v>784</v>
      </c>
      <c r="C1" s="201"/>
    </row>
    <row r="2" spans="1:4" s="195" customFormat="1" ht="12.75" customHeight="1" x14ac:dyDescent="0.2">
      <c r="A2" s="200"/>
      <c r="B2" s="306"/>
      <c r="C2" s="201"/>
    </row>
    <row r="3" spans="1:4" ht="18.75" x14ac:dyDescent="0.2">
      <c r="A3" s="910" t="s">
        <v>708</v>
      </c>
      <c r="B3" s="910"/>
      <c r="C3" s="910"/>
      <c r="D3" s="632"/>
    </row>
    <row r="4" spans="1:4" ht="9.9499999999999993" customHeight="1" x14ac:dyDescent="0.2">
      <c r="A4" s="742"/>
      <c r="B4" s="742"/>
      <c r="C4" s="742"/>
      <c r="D4" s="632"/>
    </row>
    <row r="5" spans="1:4" ht="18.75" x14ac:dyDescent="0.2">
      <c r="A5" s="911" t="s">
        <v>219</v>
      </c>
      <c r="B5" s="911"/>
      <c r="C5" s="911"/>
      <c r="D5" s="632"/>
    </row>
    <row r="6" spans="1:4" ht="15.75" thickBot="1" x14ac:dyDescent="0.3">
      <c r="A6" s="632"/>
      <c r="B6" s="633"/>
      <c r="C6" s="633"/>
      <c r="D6" s="879" t="s">
        <v>220</v>
      </c>
    </row>
    <row r="7" spans="1:4" ht="30.75" thickBot="1" x14ac:dyDescent="0.25">
      <c r="A7" s="635" t="s">
        <v>3</v>
      </c>
      <c r="B7" s="598" t="s">
        <v>221</v>
      </c>
      <c r="C7" s="636" t="s">
        <v>724</v>
      </c>
      <c r="D7" s="636" t="s">
        <v>723</v>
      </c>
    </row>
    <row r="8" spans="1:4" ht="15" customHeight="1" x14ac:dyDescent="0.2">
      <c r="A8" s="841" t="s">
        <v>326</v>
      </c>
      <c r="B8" s="637">
        <v>185</v>
      </c>
      <c r="C8" s="880"/>
      <c r="D8" s="880"/>
    </row>
    <row r="9" spans="1:4" ht="15" customHeight="1" x14ac:dyDescent="0.2">
      <c r="A9" s="539" t="s">
        <v>327</v>
      </c>
      <c r="B9" s="386">
        <v>186</v>
      </c>
      <c r="C9" s="566">
        <v>1438450</v>
      </c>
      <c r="D9" s="566">
        <v>1790000</v>
      </c>
    </row>
    <row r="10" spans="1:4" ht="15" customHeight="1" x14ac:dyDescent="0.2">
      <c r="A10" s="539" t="s">
        <v>328</v>
      </c>
      <c r="B10" s="386">
        <v>187</v>
      </c>
      <c r="C10" s="565"/>
      <c r="D10" s="566"/>
    </row>
    <row r="11" spans="1:4" ht="15" customHeight="1" x14ac:dyDescent="0.2">
      <c r="A11" s="539" t="s">
        <v>329</v>
      </c>
      <c r="B11" s="386">
        <v>188</v>
      </c>
      <c r="C11" s="565"/>
      <c r="D11" s="566"/>
    </row>
    <row r="12" spans="1:4" ht="15" customHeight="1" x14ac:dyDescent="0.2">
      <c r="A12" s="539" t="s">
        <v>330</v>
      </c>
      <c r="B12" s="386">
        <v>189</v>
      </c>
      <c r="C12" s="565"/>
      <c r="D12" s="566"/>
    </row>
    <row r="13" spans="1:4" ht="15" customHeight="1" x14ac:dyDescent="0.2">
      <c r="A13" s="539" t="s">
        <v>331</v>
      </c>
      <c r="B13" s="386">
        <v>190</v>
      </c>
      <c r="C13" s="565"/>
      <c r="D13" s="566"/>
    </row>
    <row r="14" spans="1:4" ht="15" customHeight="1" x14ac:dyDescent="0.2">
      <c r="A14" s="539" t="s">
        <v>332</v>
      </c>
      <c r="B14" s="386">
        <v>191</v>
      </c>
      <c r="C14" s="565"/>
      <c r="D14" s="566"/>
    </row>
    <row r="15" spans="1:4" ht="15" customHeight="1" x14ac:dyDescent="0.2">
      <c r="A15" s="539" t="s">
        <v>333</v>
      </c>
      <c r="B15" s="386">
        <v>192</v>
      </c>
      <c r="C15" s="565"/>
      <c r="D15" s="566"/>
    </row>
    <row r="16" spans="1:4" ht="15" customHeight="1" x14ac:dyDescent="0.2">
      <c r="A16" s="539" t="s">
        <v>334</v>
      </c>
      <c r="B16" s="386">
        <v>193</v>
      </c>
      <c r="C16" s="565"/>
      <c r="D16" s="566"/>
    </row>
    <row r="17" spans="1:5" ht="15" customHeight="1" x14ac:dyDescent="0.2">
      <c r="A17" s="539" t="s">
        <v>335</v>
      </c>
      <c r="B17" s="386">
        <v>194</v>
      </c>
      <c r="C17" s="565"/>
      <c r="D17" s="566"/>
    </row>
    <row r="18" spans="1:5" ht="15" customHeight="1" x14ac:dyDescent="0.2">
      <c r="A18" s="539" t="s">
        <v>336</v>
      </c>
      <c r="B18" s="386">
        <v>195</v>
      </c>
      <c r="C18" s="565"/>
      <c r="D18" s="566"/>
    </row>
    <row r="19" spans="1:5" ht="15" customHeight="1" x14ac:dyDescent="0.2">
      <c r="A19" s="539" t="s">
        <v>337</v>
      </c>
      <c r="B19" s="386">
        <v>196</v>
      </c>
      <c r="C19" s="565"/>
      <c r="D19" s="566"/>
    </row>
    <row r="20" spans="1:5" ht="15" customHeight="1" x14ac:dyDescent="0.2">
      <c r="A20" s="539" t="s">
        <v>338</v>
      </c>
      <c r="B20" s="386">
        <v>197</v>
      </c>
      <c r="C20" s="565"/>
      <c r="D20" s="566"/>
    </row>
    <row r="21" spans="1:5" ht="15" customHeight="1" x14ac:dyDescent="0.2">
      <c r="A21" s="539" t="s">
        <v>339</v>
      </c>
      <c r="B21" s="386">
        <v>198</v>
      </c>
      <c r="C21" s="566">
        <v>6359358</v>
      </c>
      <c r="D21" s="566">
        <v>5826358</v>
      </c>
    </row>
    <row r="22" spans="1:5" ht="15" customHeight="1" x14ac:dyDescent="0.2">
      <c r="A22" s="539" t="s">
        <v>340</v>
      </c>
      <c r="B22" s="386">
        <v>199</v>
      </c>
      <c r="C22" s="566">
        <v>2105408</v>
      </c>
      <c r="D22" s="566">
        <f>+C22</f>
        <v>2105408</v>
      </c>
    </row>
    <row r="23" spans="1:5" ht="15" customHeight="1" x14ac:dyDescent="0.2">
      <c r="A23" s="539" t="s">
        <v>341</v>
      </c>
      <c r="B23" s="386">
        <v>200</v>
      </c>
      <c r="C23" s="565"/>
      <c r="D23" s="566"/>
    </row>
    <row r="24" spans="1:5" ht="15" customHeight="1" x14ac:dyDescent="0.2">
      <c r="A24" s="539" t="s">
        <v>342</v>
      </c>
      <c r="B24" s="386">
        <v>201</v>
      </c>
      <c r="C24" s="565"/>
      <c r="D24" s="566"/>
    </row>
    <row r="25" spans="1:5" ht="15" hidden="1" customHeight="1" x14ac:dyDescent="0.2">
      <c r="A25" s="539" t="s">
        <v>343</v>
      </c>
      <c r="B25" s="386">
        <v>202</v>
      </c>
      <c r="C25" s="565"/>
      <c r="D25" s="566"/>
    </row>
    <row r="26" spans="1:5" ht="15" hidden="1" customHeight="1" x14ac:dyDescent="0.2">
      <c r="A26" s="539" t="s">
        <v>344</v>
      </c>
      <c r="B26" s="386">
        <v>203</v>
      </c>
      <c r="C26" s="565"/>
      <c r="D26" s="566"/>
    </row>
    <row r="27" spans="1:5" ht="15" customHeight="1" x14ac:dyDescent="0.2">
      <c r="A27" s="539" t="s">
        <v>345</v>
      </c>
      <c r="B27" s="386">
        <v>204</v>
      </c>
      <c r="C27" s="566">
        <v>2</v>
      </c>
      <c r="D27" s="566">
        <f>+C27</f>
        <v>2</v>
      </c>
      <c r="E27" s="199"/>
    </row>
    <row r="28" spans="1:5" ht="15" hidden="1" customHeight="1" x14ac:dyDescent="0.2">
      <c r="A28" s="539" t="s">
        <v>346</v>
      </c>
      <c r="B28" s="386">
        <v>205</v>
      </c>
      <c r="C28" s="566"/>
      <c r="D28" s="566"/>
    </row>
    <row r="29" spans="1:5" ht="15" hidden="1" customHeight="1" x14ac:dyDescent="0.2">
      <c r="A29" s="539" t="s">
        <v>347</v>
      </c>
      <c r="B29" s="386">
        <v>206</v>
      </c>
      <c r="C29" s="566"/>
      <c r="D29" s="566"/>
    </row>
    <row r="30" spans="1:5" ht="15" customHeight="1" x14ac:dyDescent="0.2">
      <c r="A30" s="539" t="s">
        <v>348</v>
      </c>
      <c r="B30" s="385">
        <v>207</v>
      </c>
      <c r="C30" s="881">
        <f>SUM(C24:C27)</f>
        <v>2</v>
      </c>
      <c r="D30" s="881">
        <f>SUM(D24:D27)</f>
        <v>2</v>
      </c>
    </row>
    <row r="31" spans="1:5" ht="15" customHeight="1" x14ac:dyDescent="0.2">
      <c r="A31" s="539" t="s">
        <v>349</v>
      </c>
      <c r="B31" s="386">
        <v>208</v>
      </c>
      <c r="C31" s="565"/>
      <c r="D31" s="566"/>
    </row>
    <row r="32" spans="1:5" ht="15" customHeight="1" x14ac:dyDescent="0.2">
      <c r="A32" s="539" t="s">
        <v>350</v>
      </c>
      <c r="B32" s="386">
        <v>209</v>
      </c>
      <c r="C32" s="565"/>
      <c r="D32" s="566"/>
    </row>
    <row r="33" spans="1:4" ht="15" hidden="1" customHeight="1" x14ac:dyDescent="0.2">
      <c r="A33" s="539" t="s">
        <v>351</v>
      </c>
      <c r="B33" s="386">
        <v>210</v>
      </c>
      <c r="C33" s="565"/>
      <c r="D33" s="566"/>
    </row>
    <row r="34" spans="1:4" ht="15" hidden="1" customHeight="1" x14ac:dyDescent="0.2">
      <c r="A34" s="539" t="s">
        <v>352</v>
      </c>
      <c r="B34" s="386">
        <v>211</v>
      </c>
      <c r="C34" s="565"/>
      <c r="D34" s="566"/>
    </row>
    <row r="35" spans="1:4" ht="15" hidden="1" customHeight="1" x14ac:dyDescent="0.2">
      <c r="A35" s="539" t="s">
        <v>353</v>
      </c>
      <c r="B35" s="386">
        <v>212</v>
      </c>
      <c r="C35" s="565"/>
      <c r="D35" s="566"/>
    </row>
    <row r="36" spans="1:4" ht="15" hidden="1" customHeight="1" x14ac:dyDescent="0.2">
      <c r="A36" s="539" t="s">
        <v>354</v>
      </c>
      <c r="B36" s="386">
        <v>213</v>
      </c>
      <c r="C36" s="565"/>
      <c r="D36" s="566"/>
    </row>
    <row r="37" spans="1:4" ht="15" hidden="1" customHeight="1" x14ac:dyDescent="0.2">
      <c r="A37" s="539" t="s">
        <v>355</v>
      </c>
      <c r="B37" s="386">
        <v>214</v>
      </c>
      <c r="C37" s="565"/>
      <c r="D37" s="566"/>
    </row>
    <row r="38" spans="1:4" ht="15" customHeight="1" x14ac:dyDescent="0.2">
      <c r="A38" s="539" t="s">
        <v>356</v>
      </c>
      <c r="B38" s="386">
        <v>215</v>
      </c>
      <c r="C38" s="565"/>
      <c r="D38" s="566"/>
    </row>
    <row r="39" spans="1:4" ht="15" customHeight="1" x14ac:dyDescent="0.2">
      <c r="A39" s="539" t="s">
        <v>357</v>
      </c>
      <c r="B39" s="386">
        <v>216</v>
      </c>
      <c r="C39" s="565"/>
      <c r="D39" s="566"/>
    </row>
    <row r="40" spans="1:4" ht="15" customHeight="1" x14ac:dyDescent="0.2">
      <c r="A40" s="539" t="s">
        <v>358</v>
      </c>
      <c r="B40" s="386">
        <v>217</v>
      </c>
      <c r="C40" s="565"/>
      <c r="D40" s="566">
        <v>181450</v>
      </c>
    </row>
    <row r="41" spans="1:4" ht="15" hidden="1" customHeight="1" x14ac:dyDescent="0.2">
      <c r="A41" s="539" t="s">
        <v>359</v>
      </c>
      <c r="B41" s="386">
        <v>218</v>
      </c>
      <c r="C41" s="565"/>
      <c r="D41" s="566"/>
    </row>
    <row r="42" spans="1:4" ht="15" hidden="1" customHeight="1" x14ac:dyDescent="0.2">
      <c r="A42" s="539" t="s">
        <v>360</v>
      </c>
      <c r="B42" s="386">
        <v>219</v>
      </c>
      <c r="C42" s="565"/>
      <c r="D42" s="566"/>
    </row>
    <row r="43" spans="1:4" ht="30.75" thickBot="1" x14ac:dyDescent="0.25">
      <c r="A43" s="882" t="s">
        <v>361</v>
      </c>
      <c r="B43" s="638">
        <v>220</v>
      </c>
      <c r="C43" s="883">
        <f t="shared" ref="C43:D43" si="0">+C8+C9+C12+C14+C21+C22+C23+C30+C38+C39+C40</f>
        <v>9903218</v>
      </c>
      <c r="D43" s="883">
        <f t="shared" si="0"/>
        <v>9903218</v>
      </c>
    </row>
    <row r="44" spans="1:4" ht="15" customHeight="1" thickBot="1" x14ac:dyDescent="0.25">
      <c r="A44" s="859" t="s">
        <v>404</v>
      </c>
      <c r="B44" s="640">
        <v>282</v>
      </c>
      <c r="C44" s="884">
        <f t="shared" ref="C44:D44" si="1">+C43</f>
        <v>9903218</v>
      </c>
      <c r="D44" s="884">
        <f t="shared" si="1"/>
        <v>9903218</v>
      </c>
    </row>
    <row r="46" spans="1:4" ht="18.75" x14ac:dyDescent="0.2">
      <c r="A46" s="913" t="s">
        <v>112</v>
      </c>
      <c r="B46" s="913"/>
      <c r="C46" s="913"/>
    </row>
    <row r="47" spans="1:4" ht="15.75" thickBot="1" x14ac:dyDescent="0.3">
      <c r="A47" s="912"/>
      <c r="B47" s="912"/>
      <c r="C47" s="912"/>
      <c r="D47" s="518" t="s">
        <v>220</v>
      </c>
    </row>
    <row r="48" spans="1:4" ht="30.75" thickBot="1" x14ac:dyDescent="0.25">
      <c r="A48" s="286" t="s">
        <v>3</v>
      </c>
      <c r="B48" s="189" t="s">
        <v>221</v>
      </c>
      <c r="C48" s="287" t="s">
        <v>724</v>
      </c>
      <c r="D48" s="287" t="s">
        <v>723</v>
      </c>
    </row>
    <row r="49" spans="1:4" ht="15.75" hidden="1" thickBot="1" x14ac:dyDescent="0.3">
      <c r="A49" s="506" t="s">
        <v>614</v>
      </c>
      <c r="B49" s="288">
        <v>1</v>
      </c>
      <c r="C49" s="507"/>
    </row>
    <row r="50" spans="1:4" ht="15.75" hidden="1" thickBot="1" x14ac:dyDescent="0.3">
      <c r="A50" s="307" t="s">
        <v>615</v>
      </c>
      <c r="B50" s="289">
        <v>2</v>
      </c>
      <c r="C50" s="298"/>
    </row>
    <row r="51" spans="1:4" ht="15.75" hidden="1" thickBot="1" x14ac:dyDescent="0.3">
      <c r="A51" s="307" t="s">
        <v>616</v>
      </c>
      <c r="B51" s="289">
        <v>3</v>
      </c>
      <c r="C51" s="298"/>
    </row>
    <row r="52" spans="1:4" ht="15" x14ac:dyDescent="0.25">
      <c r="A52" s="308" t="s">
        <v>617</v>
      </c>
      <c r="B52" s="290">
        <v>4</v>
      </c>
      <c r="C52" s="508"/>
      <c r="D52" s="502"/>
    </row>
    <row r="53" spans="1:4" ht="15" hidden="1" x14ac:dyDescent="0.25">
      <c r="A53" s="307" t="s">
        <v>618</v>
      </c>
      <c r="B53" s="289">
        <v>5</v>
      </c>
      <c r="C53" s="509"/>
      <c r="D53" s="499"/>
    </row>
    <row r="54" spans="1:4" ht="15" hidden="1" x14ac:dyDescent="0.25">
      <c r="A54" s="307" t="s">
        <v>619</v>
      </c>
      <c r="B54" s="289">
        <v>6</v>
      </c>
      <c r="C54" s="509"/>
      <c r="D54" s="499"/>
    </row>
    <row r="55" spans="1:4" ht="15" hidden="1" x14ac:dyDescent="0.25">
      <c r="A55" s="307" t="s">
        <v>620</v>
      </c>
      <c r="B55" s="289">
        <v>7</v>
      </c>
      <c r="C55" s="509"/>
      <c r="D55" s="499"/>
    </row>
    <row r="56" spans="1:4" ht="15" hidden="1" x14ac:dyDescent="0.25">
      <c r="A56" s="307" t="s">
        <v>621</v>
      </c>
      <c r="B56" s="289">
        <v>8</v>
      </c>
      <c r="C56" s="509"/>
      <c r="D56" s="499"/>
    </row>
    <row r="57" spans="1:4" ht="15" hidden="1" x14ac:dyDescent="0.25">
      <c r="A57" s="307" t="s">
        <v>622</v>
      </c>
      <c r="B57" s="289">
        <v>9</v>
      </c>
      <c r="C57" s="509"/>
      <c r="D57" s="499"/>
    </row>
    <row r="58" spans="1:4" ht="15" hidden="1" x14ac:dyDescent="0.25">
      <c r="A58" s="307" t="s">
        <v>623</v>
      </c>
      <c r="B58" s="289">
        <v>10</v>
      </c>
      <c r="C58" s="509"/>
      <c r="D58" s="499"/>
    </row>
    <row r="59" spans="1:4" ht="15" x14ac:dyDescent="0.25">
      <c r="A59" s="308" t="s">
        <v>624</v>
      </c>
      <c r="B59" s="290">
        <v>11</v>
      </c>
      <c r="C59" s="508"/>
      <c r="D59" s="499"/>
    </row>
    <row r="60" spans="1:4" ht="15" x14ac:dyDescent="0.25">
      <c r="A60" s="307" t="s">
        <v>625</v>
      </c>
      <c r="B60" s="289">
        <v>12</v>
      </c>
      <c r="C60" s="510">
        <v>1354254</v>
      </c>
      <c r="D60" s="562">
        <f>C60-91555</f>
        <v>1262699</v>
      </c>
    </row>
    <row r="61" spans="1:4" ht="15" x14ac:dyDescent="0.25">
      <c r="A61" s="307" t="s">
        <v>626</v>
      </c>
      <c r="B61" s="289">
        <v>13</v>
      </c>
      <c r="C61" s="509"/>
      <c r="D61" s="562">
        <f>C61+128882</f>
        <v>128882</v>
      </c>
    </row>
    <row r="62" spans="1:4" ht="15" x14ac:dyDescent="0.25">
      <c r="A62" s="308" t="s">
        <v>627</v>
      </c>
      <c r="B62" s="290">
        <v>14</v>
      </c>
      <c r="C62" s="511">
        <f>SUM(C60:C61)</f>
        <v>1354254</v>
      </c>
      <c r="D62" s="563">
        <f>SUM(D60:D61)</f>
        <v>1391581</v>
      </c>
    </row>
    <row r="63" spans="1:4" ht="15" x14ac:dyDescent="0.25">
      <c r="A63" s="307" t="s">
        <v>628</v>
      </c>
      <c r="B63" s="289">
        <v>15</v>
      </c>
      <c r="C63" s="509"/>
      <c r="D63" s="500"/>
    </row>
    <row r="64" spans="1:4" ht="15" x14ac:dyDescent="0.25">
      <c r="A64" s="307" t="s">
        <v>629</v>
      </c>
      <c r="B64" s="289">
        <v>16</v>
      </c>
      <c r="C64" s="509"/>
      <c r="D64" s="499"/>
    </row>
    <row r="65" spans="1:5" ht="15" x14ac:dyDescent="0.25">
      <c r="A65" s="592" t="s">
        <v>630</v>
      </c>
      <c r="B65" s="386">
        <v>17</v>
      </c>
      <c r="C65" s="593">
        <v>55159805</v>
      </c>
      <c r="D65" s="562">
        <v>55079528</v>
      </c>
    </row>
    <row r="66" spans="1:5" ht="15" x14ac:dyDescent="0.25">
      <c r="A66" s="307" t="s">
        <v>631</v>
      </c>
      <c r="B66" s="289">
        <v>18</v>
      </c>
      <c r="C66" s="509"/>
      <c r="D66" s="499"/>
    </row>
    <row r="67" spans="1:5" ht="15" x14ac:dyDescent="0.25">
      <c r="A67" s="307" t="s">
        <v>632</v>
      </c>
      <c r="B67" s="289">
        <v>19</v>
      </c>
      <c r="C67" s="509"/>
      <c r="D67" s="499"/>
    </row>
    <row r="68" spans="1:5" ht="15" x14ac:dyDescent="0.25">
      <c r="A68" s="307" t="s">
        <v>633</v>
      </c>
      <c r="B68" s="289">
        <v>20</v>
      </c>
      <c r="C68" s="509"/>
      <c r="D68" s="499"/>
    </row>
    <row r="69" spans="1:5" ht="15" x14ac:dyDescent="0.25">
      <c r="A69" s="307" t="s">
        <v>634</v>
      </c>
      <c r="B69" s="289">
        <v>21</v>
      </c>
      <c r="C69" s="509"/>
      <c r="D69" s="499"/>
    </row>
    <row r="70" spans="1:5" ht="15" x14ac:dyDescent="0.25">
      <c r="A70" s="308" t="s">
        <v>635</v>
      </c>
      <c r="B70" s="290">
        <v>22</v>
      </c>
      <c r="C70" s="508"/>
      <c r="D70" s="499"/>
    </row>
    <row r="71" spans="1:5" ht="15" x14ac:dyDescent="0.25">
      <c r="A71" s="308" t="s">
        <v>636</v>
      </c>
      <c r="B71" s="290">
        <v>23</v>
      </c>
      <c r="C71" s="511">
        <f t="shared" ref="C71" si="2">+C62+C65+C70</f>
        <v>56514059</v>
      </c>
      <c r="D71" s="501">
        <f>+D62+D65+D70</f>
        <v>56471109</v>
      </c>
      <c r="E71" s="302"/>
    </row>
    <row r="72" spans="1:5" ht="15" hidden="1" x14ac:dyDescent="0.25">
      <c r="A72" s="307" t="s">
        <v>637</v>
      </c>
      <c r="B72" s="289">
        <v>24</v>
      </c>
      <c r="C72" s="509"/>
      <c r="D72" s="499"/>
    </row>
    <row r="73" spans="1:5" ht="15" hidden="1" x14ac:dyDescent="0.25">
      <c r="A73" s="307" t="s">
        <v>638</v>
      </c>
      <c r="B73" s="289">
        <v>25</v>
      </c>
      <c r="C73" s="509"/>
      <c r="D73" s="499"/>
    </row>
    <row r="74" spans="1:5" ht="15" hidden="1" x14ac:dyDescent="0.25">
      <c r="A74" s="307" t="s">
        <v>639</v>
      </c>
      <c r="B74" s="289">
        <v>26</v>
      </c>
      <c r="C74" s="509"/>
      <c r="D74" s="499"/>
    </row>
    <row r="75" spans="1:5" ht="15" hidden="1" x14ac:dyDescent="0.25">
      <c r="A75" s="307" t="s">
        <v>640</v>
      </c>
      <c r="B75" s="289">
        <v>27</v>
      </c>
      <c r="C75" s="509"/>
      <c r="D75" s="499"/>
    </row>
    <row r="76" spans="1:5" ht="15" hidden="1" x14ac:dyDescent="0.25">
      <c r="A76" s="307" t="s">
        <v>641</v>
      </c>
      <c r="B76" s="289">
        <v>28</v>
      </c>
      <c r="C76" s="509"/>
      <c r="D76" s="499"/>
    </row>
    <row r="77" spans="1:5" ht="15" x14ac:dyDescent="0.25">
      <c r="A77" s="307" t="s">
        <v>642</v>
      </c>
      <c r="B77" s="289">
        <v>29</v>
      </c>
      <c r="C77" s="509"/>
      <c r="D77" s="499"/>
    </row>
    <row r="78" spans="1:5" ht="15" x14ac:dyDescent="0.25">
      <c r="A78" s="307" t="s">
        <v>643</v>
      </c>
      <c r="B78" s="289">
        <v>30</v>
      </c>
      <c r="C78" s="509"/>
      <c r="D78" s="499"/>
    </row>
    <row r="79" spans="1:5" ht="15.75" thickBot="1" x14ac:dyDescent="0.3">
      <c r="A79" s="309" t="s">
        <v>644</v>
      </c>
      <c r="B79" s="291">
        <v>31</v>
      </c>
      <c r="C79" s="512"/>
      <c r="D79" s="514"/>
    </row>
    <row r="80" spans="1:5" ht="15.75" thickBot="1" x14ac:dyDescent="0.3">
      <c r="A80" s="513" t="s">
        <v>645</v>
      </c>
      <c r="B80" s="515">
        <v>32</v>
      </c>
      <c r="C80" s="516">
        <f t="shared" ref="C80" si="3">+C71</f>
        <v>56514059</v>
      </c>
      <c r="D80" s="517">
        <f>+D71</f>
        <v>56471109</v>
      </c>
    </row>
    <row r="81" spans="1:4" ht="13.5" thickBot="1" x14ac:dyDescent="0.25"/>
    <row r="82" spans="1:4" ht="15.75" thickBot="1" x14ac:dyDescent="0.3">
      <c r="A82" s="294" t="s">
        <v>709</v>
      </c>
      <c r="B82" s="295"/>
      <c r="C82" s="305">
        <f t="shared" ref="C82" si="4">+C44+C80</f>
        <v>66417277</v>
      </c>
      <c r="D82" s="305">
        <f>+D44+D80</f>
        <v>66374327</v>
      </c>
    </row>
  </sheetData>
  <sheetProtection selectLockedCells="1" selectUnlockedCells="1"/>
  <mergeCells count="4">
    <mergeCell ref="A47:C47"/>
    <mergeCell ref="A46:C46"/>
    <mergeCell ref="A3:C3"/>
    <mergeCell ref="A5:C5"/>
  </mergeCells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27"/>
  <sheetViews>
    <sheetView workbookViewId="0">
      <pane ySplit="8" topLeftCell="A83" activePane="bottomLeft" state="frozen"/>
      <selection pane="bottomLeft" activeCell="D1" sqref="D1"/>
    </sheetView>
  </sheetViews>
  <sheetFormatPr defaultRowHeight="15" x14ac:dyDescent="0.25"/>
  <cols>
    <col min="1" max="1" width="61.42578125" style="376" customWidth="1"/>
    <col min="2" max="2" width="5.85546875" style="595" customWidth="1"/>
    <col min="3" max="4" width="13" style="376" customWidth="1"/>
    <col min="5" max="5" width="14.140625" style="376" customWidth="1"/>
    <col min="6" max="6" width="12.85546875" style="376" customWidth="1"/>
    <col min="7" max="7" width="13" style="376" customWidth="1"/>
    <col min="8" max="16384" width="9.140625" style="376"/>
  </cols>
  <sheetData>
    <row r="1" spans="1:7" x14ac:dyDescent="0.25">
      <c r="D1" s="643" t="s">
        <v>785</v>
      </c>
    </row>
    <row r="3" spans="1:7" ht="18.75" x14ac:dyDescent="0.3">
      <c r="A3" s="714" t="s">
        <v>217</v>
      </c>
      <c r="B3" s="714"/>
      <c r="C3" s="714"/>
      <c r="D3" s="714"/>
    </row>
    <row r="4" spans="1:7" ht="18.75" x14ac:dyDescent="0.3">
      <c r="A4" s="908" t="s">
        <v>218</v>
      </c>
      <c r="B4" s="908"/>
      <c r="C4" s="908"/>
      <c r="D4" s="594"/>
    </row>
    <row r="5" spans="1:7" ht="13.5" customHeight="1" x14ac:dyDescent="0.3">
      <c r="A5" s="715"/>
      <c r="B5" s="716"/>
      <c r="C5" s="715"/>
      <c r="D5" s="715"/>
    </row>
    <row r="6" spans="1:7" ht="18.75" x14ac:dyDescent="0.3">
      <c r="A6" s="908" t="s">
        <v>405</v>
      </c>
      <c r="B6" s="908"/>
      <c r="C6" s="908"/>
      <c r="D6" s="741"/>
    </row>
    <row r="7" spans="1:7" ht="15.75" thickBot="1" x14ac:dyDescent="0.3">
      <c r="D7" s="740"/>
      <c r="E7" s="914" t="s">
        <v>220</v>
      </c>
      <c r="F7" s="914"/>
      <c r="G7" s="914"/>
    </row>
    <row r="8" spans="1:7" ht="45.75" thickBot="1" x14ac:dyDescent="0.3">
      <c r="A8" s="597" t="s">
        <v>3</v>
      </c>
      <c r="B8" s="598" t="s">
        <v>221</v>
      </c>
      <c r="C8" s="599" t="s">
        <v>724</v>
      </c>
      <c r="D8" s="600" t="s">
        <v>723</v>
      </c>
      <c r="E8" s="601" t="s">
        <v>718</v>
      </c>
      <c r="F8" s="602" t="s">
        <v>719</v>
      </c>
      <c r="G8" s="603" t="s">
        <v>720</v>
      </c>
    </row>
    <row r="9" spans="1:7" ht="15.95" customHeight="1" x14ac:dyDescent="0.25">
      <c r="A9" s="604" t="s">
        <v>406</v>
      </c>
      <c r="B9" s="605">
        <v>1</v>
      </c>
      <c r="C9" s="399">
        <f>58370856+2003600</f>
        <v>60374456</v>
      </c>
      <c r="D9" s="483">
        <v>59069134</v>
      </c>
      <c r="E9" s="606">
        <f>+D9-F9</f>
        <v>58165342</v>
      </c>
      <c r="F9" s="607">
        <v>903792</v>
      </c>
      <c r="G9" s="608"/>
    </row>
    <row r="10" spans="1:7" ht="15.95" customHeight="1" x14ac:dyDescent="0.25">
      <c r="A10" s="381" t="s">
        <v>407</v>
      </c>
      <c r="B10" s="382">
        <v>2</v>
      </c>
      <c r="C10" s="400"/>
      <c r="D10" s="484">
        <v>1330000</v>
      </c>
      <c r="E10" s="488">
        <f>+D10-F10</f>
        <v>1307600</v>
      </c>
      <c r="F10" s="489">
        <v>22400</v>
      </c>
      <c r="G10" s="490"/>
    </row>
    <row r="11" spans="1:7" ht="15.95" customHeight="1" x14ac:dyDescent="0.25">
      <c r="A11" s="381" t="s">
        <v>408</v>
      </c>
      <c r="B11" s="382">
        <v>3</v>
      </c>
      <c r="C11" s="400"/>
      <c r="D11" s="484"/>
      <c r="E11" s="488"/>
      <c r="F11" s="489"/>
      <c r="G11" s="490"/>
    </row>
    <row r="12" spans="1:7" ht="15.95" customHeight="1" x14ac:dyDescent="0.25">
      <c r="A12" s="381" t="s">
        <v>409</v>
      </c>
      <c r="B12" s="382">
        <v>4</v>
      </c>
      <c r="C12" s="609">
        <v>1600000</v>
      </c>
      <c r="D12" s="610">
        <v>0</v>
      </c>
      <c r="E12" s="488">
        <v>0</v>
      </c>
      <c r="F12" s="489"/>
      <c r="G12" s="490"/>
    </row>
    <row r="13" spans="1:7" ht="15.95" customHeight="1" x14ac:dyDescent="0.25">
      <c r="A13" s="381" t="s">
        <v>410</v>
      </c>
      <c r="B13" s="382">
        <v>5</v>
      </c>
      <c r="C13" s="400"/>
      <c r="D13" s="484"/>
      <c r="E13" s="488"/>
      <c r="F13" s="489"/>
      <c r="G13" s="490"/>
    </row>
    <row r="14" spans="1:7" ht="15.95" customHeight="1" x14ac:dyDescent="0.25">
      <c r="A14" s="381" t="s">
        <v>411</v>
      </c>
      <c r="B14" s="382">
        <v>6</v>
      </c>
      <c r="C14" s="400">
        <v>785610</v>
      </c>
      <c r="D14" s="484">
        <v>639450</v>
      </c>
      <c r="E14" s="488">
        <f>+D14</f>
        <v>639450</v>
      </c>
      <c r="F14" s="489"/>
      <c r="G14" s="490"/>
    </row>
    <row r="15" spans="1:7" ht="15.95" customHeight="1" x14ac:dyDescent="0.25">
      <c r="A15" s="381" t="s">
        <v>412</v>
      </c>
      <c r="B15" s="382">
        <v>7</v>
      </c>
      <c r="C15" s="400"/>
      <c r="D15" s="484"/>
      <c r="E15" s="488"/>
      <c r="F15" s="489"/>
      <c r="G15" s="490"/>
    </row>
    <row r="16" spans="1:7" ht="15.95" customHeight="1" x14ac:dyDescent="0.25">
      <c r="A16" s="381" t="s">
        <v>413</v>
      </c>
      <c r="B16" s="382">
        <v>8</v>
      </c>
      <c r="C16" s="400"/>
      <c r="D16" s="484"/>
      <c r="E16" s="488"/>
      <c r="F16" s="489"/>
      <c r="G16" s="490"/>
    </row>
    <row r="17" spans="1:7" ht="15.95" customHeight="1" x14ac:dyDescent="0.25">
      <c r="A17" s="381" t="s">
        <v>414</v>
      </c>
      <c r="B17" s="382">
        <v>9</v>
      </c>
      <c r="C17" s="400">
        <v>95000</v>
      </c>
      <c r="D17" s="484">
        <v>72900</v>
      </c>
      <c r="E17" s="488">
        <f>+D17</f>
        <v>72900</v>
      </c>
      <c r="F17" s="489"/>
      <c r="G17" s="490"/>
    </row>
    <row r="18" spans="1:7" ht="15.95" customHeight="1" x14ac:dyDescent="0.25">
      <c r="A18" s="381" t="s">
        <v>415</v>
      </c>
      <c r="B18" s="382">
        <v>10</v>
      </c>
      <c r="C18" s="400"/>
      <c r="D18" s="484"/>
      <c r="E18" s="488"/>
      <c r="F18" s="489"/>
      <c r="G18" s="490"/>
    </row>
    <row r="19" spans="1:7" ht="15.95" customHeight="1" x14ac:dyDescent="0.25">
      <c r="A19" s="381" t="s">
        <v>416</v>
      </c>
      <c r="B19" s="382">
        <v>11</v>
      </c>
      <c r="C19" s="400"/>
      <c r="D19" s="484"/>
      <c r="E19" s="488"/>
      <c r="F19" s="489"/>
      <c r="G19" s="490"/>
    </row>
    <row r="20" spans="1:7" ht="15.95" customHeight="1" x14ac:dyDescent="0.25">
      <c r="A20" s="381" t="s">
        <v>417</v>
      </c>
      <c r="B20" s="382">
        <v>12</v>
      </c>
      <c r="C20" s="400"/>
      <c r="D20" s="484"/>
      <c r="E20" s="488"/>
      <c r="F20" s="489"/>
      <c r="G20" s="490"/>
    </row>
    <row r="21" spans="1:7" ht="15.95" customHeight="1" x14ac:dyDescent="0.25">
      <c r="A21" s="381" t="s">
        <v>418</v>
      </c>
      <c r="B21" s="382">
        <v>13</v>
      </c>
      <c r="C21" s="400">
        <f>1728000+108000</f>
        <v>1836000</v>
      </c>
      <c r="D21" s="484">
        <v>2274025</v>
      </c>
      <c r="E21" s="488">
        <f>+D21-F21</f>
        <v>2216425</v>
      </c>
      <c r="F21" s="489">
        <v>57600</v>
      </c>
      <c r="G21" s="490"/>
    </row>
    <row r="22" spans="1:7" ht="15.95" customHeight="1" x14ac:dyDescent="0.25">
      <c r="A22" s="381" t="s">
        <v>419</v>
      </c>
      <c r="B22" s="382">
        <v>14</v>
      </c>
      <c r="C22" s="400"/>
      <c r="D22" s="484"/>
      <c r="E22" s="488"/>
      <c r="F22" s="489"/>
      <c r="G22" s="490"/>
    </row>
    <row r="23" spans="1:7" ht="15.95" customHeight="1" x14ac:dyDescent="0.25">
      <c r="A23" s="377" t="s">
        <v>420</v>
      </c>
      <c r="B23" s="378">
        <v>15</v>
      </c>
      <c r="C23" s="401">
        <f t="shared" ref="C23:D23" si="0">SUM(C9:C21)</f>
        <v>64691066</v>
      </c>
      <c r="D23" s="401">
        <f t="shared" si="0"/>
        <v>63385509</v>
      </c>
      <c r="E23" s="550">
        <f>SUM(E9:E22)</f>
        <v>62401717</v>
      </c>
      <c r="F23" s="611">
        <f>SUM(F9:F22)</f>
        <v>983792</v>
      </c>
      <c r="G23" s="490"/>
    </row>
    <row r="24" spans="1:7" ht="15.75" customHeight="1" x14ac:dyDescent="0.25">
      <c r="A24" s="381" t="s">
        <v>421</v>
      </c>
      <c r="B24" s="382">
        <v>16</v>
      </c>
      <c r="C24" s="402">
        <v>5964400</v>
      </c>
      <c r="D24" s="485">
        <v>5956472</v>
      </c>
      <c r="E24" s="488">
        <f>+D24</f>
        <v>5956472</v>
      </c>
      <c r="F24" s="489"/>
      <c r="G24" s="490"/>
    </row>
    <row r="25" spans="1:7" ht="30" x14ac:dyDescent="0.25">
      <c r="A25" s="381" t="s">
        <v>422</v>
      </c>
      <c r="B25" s="382">
        <v>17</v>
      </c>
      <c r="C25" s="402"/>
      <c r="D25" s="485">
        <v>220000</v>
      </c>
      <c r="E25" s="488">
        <f>+D25</f>
        <v>220000</v>
      </c>
      <c r="F25" s="489"/>
      <c r="G25" s="490"/>
    </row>
    <row r="26" spans="1:7" ht="15.95" customHeight="1" x14ac:dyDescent="0.25">
      <c r="A26" s="381" t="s">
        <v>423</v>
      </c>
      <c r="B26" s="382">
        <v>18</v>
      </c>
      <c r="C26" s="402">
        <v>607000</v>
      </c>
      <c r="D26" s="485">
        <v>267474</v>
      </c>
      <c r="E26" s="488">
        <f>+D26</f>
        <v>267474</v>
      </c>
      <c r="F26" s="489"/>
      <c r="G26" s="490"/>
    </row>
    <row r="27" spans="1:7" ht="15.95" customHeight="1" x14ac:dyDescent="0.25">
      <c r="A27" s="377" t="s">
        <v>424</v>
      </c>
      <c r="B27" s="378">
        <v>19</v>
      </c>
      <c r="C27" s="406">
        <f t="shared" ref="C27:D27" si="1">SUM(C24:C26)</f>
        <v>6571400</v>
      </c>
      <c r="D27" s="406">
        <f t="shared" si="1"/>
        <v>6443946</v>
      </c>
      <c r="E27" s="488">
        <f>+E24+E25+E26</f>
        <v>6443946</v>
      </c>
      <c r="F27" s="489"/>
      <c r="G27" s="490"/>
    </row>
    <row r="28" spans="1:7" ht="15.95" customHeight="1" x14ac:dyDescent="0.25">
      <c r="A28" s="379" t="s">
        <v>425</v>
      </c>
      <c r="B28" s="380">
        <v>20</v>
      </c>
      <c r="C28" s="403">
        <f t="shared" ref="C28:D28" si="2">+C23+C27</f>
        <v>71262466</v>
      </c>
      <c r="D28" s="403">
        <f t="shared" si="2"/>
        <v>69829455</v>
      </c>
      <c r="E28" s="612">
        <f>+E23+E27</f>
        <v>68845663</v>
      </c>
      <c r="F28" s="613">
        <f>+F23</f>
        <v>983792</v>
      </c>
      <c r="G28" s="490"/>
    </row>
    <row r="29" spans="1:7" ht="30" x14ac:dyDescent="0.25">
      <c r="A29" s="377" t="s">
        <v>426</v>
      </c>
      <c r="B29" s="378">
        <v>21</v>
      </c>
      <c r="C29" s="404">
        <f>SUM(C30:C32)</f>
        <v>12598367</v>
      </c>
      <c r="D29" s="404">
        <f>SUM(D30:D32)</f>
        <v>11678555</v>
      </c>
      <c r="E29" s="551">
        <f>+E30+E32+E31</f>
        <v>11662601</v>
      </c>
      <c r="F29" s="614">
        <f>+F30</f>
        <v>15954</v>
      </c>
      <c r="G29" s="490"/>
    </row>
    <row r="30" spans="1:7" ht="15.95" customHeight="1" x14ac:dyDescent="0.25">
      <c r="A30" s="381" t="s">
        <v>427</v>
      </c>
      <c r="B30" s="382">
        <v>22</v>
      </c>
      <c r="C30" s="402">
        <f>5353866+6767532+369530</f>
        <v>12490928</v>
      </c>
      <c r="D30" s="485">
        <v>11461980</v>
      </c>
      <c r="E30" s="488">
        <f>+D30-F30</f>
        <v>11446026</v>
      </c>
      <c r="F30" s="489">
        <v>15954</v>
      </c>
      <c r="G30" s="490"/>
    </row>
    <row r="31" spans="1:7" ht="15.95" customHeight="1" x14ac:dyDescent="0.25">
      <c r="A31" s="381" t="s">
        <v>430</v>
      </c>
      <c r="B31" s="382">
        <v>25</v>
      </c>
      <c r="C31" s="402"/>
      <c r="D31" s="485">
        <v>99891</v>
      </c>
      <c r="E31" s="488">
        <f>+D31</f>
        <v>99891</v>
      </c>
      <c r="F31" s="489"/>
      <c r="G31" s="490"/>
    </row>
    <row r="32" spans="1:7" ht="15.95" customHeight="1" x14ac:dyDescent="0.25">
      <c r="A32" s="381" t="s">
        <v>432</v>
      </c>
      <c r="B32" s="382">
        <v>27</v>
      </c>
      <c r="C32" s="402">
        <f>106200+1239</f>
        <v>107439</v>
      </c>
      <c r="D32" s="485">
        <v>116684</v>
      </c>
      <c r="E32" s="488">
        <f>+D32</f>
        <v>116684</v>
      </c>
      <c r="F32" s="489"/>
      <c r="G32" s="490"/>
    </row>
    <row r="33" spans="1:7" ht="15.95" customHeight="1" x14ac:dyDescent="0.25">
      <c r="A33" s="381" t="s">
        <v>433</v>
      </c>
      <c r="B33" s="382">
        <v>28</v>
      </c>
      <c r="C33" s="402">
        <f>270000+325000</f>
        <v>595000</v>
      </c>
      <c r="D33" s="485">
        <v>595000</v>
      </c>
      <c r="E33" s="488">
        <f>+C33</f>
        <v>595000</v>
      </c>
      <c r="F33" s="489"/>
      <c r="G33" s="490"/>
    </row>
    <row r="34" spans="1:7" ht="15.95" customHeight="1" x14ac:dyDescent="0.25">
      <c r="A34" s="381" t="s">
        <v>434</v>
      </c>
      <c r="B34" s="382">
        <v>29</v>
      </c>
      <c r="C34" s="402">
        <f>12200000+2372000</f>
        <v>14572000</v>
      </c>
      <c r="D34" s="485">
        <v>14562814</v>
      </c>
      <c r="E34" s="488">
        <f>+D34-F34</f>
        <v>13808106</v>
      </c>
      <c r="F34" s="489">
        <v>754708</v>
      </c>
      <c r="G34" s="490"/>
    </row>
    <row r="35" spans="1:7" ht="15.95" customHeight="1" x14ac:dyDescent="0.25">
      <c r="A35" s="381" t="s">
        <v>435</v>
      </c>
      <c r="B35" s="382">
        <v>30</v>
      </c>
      <c r="C35" s="405">
        <v>0</v>
      </c>
      <c r="D35" s="487"/>
      <c r="E35" s="488"/>
      <c r="F35" s="489"/>
      <c r="G35" s="490"/>
    </row>
    <row r="36" spans="1:7" ht="15.95" customHeight="1" x14ac:dyDescent="0.25">
      <c r="A36" s="377" t="s">
        <v>436</v>
      </c>
      <c r="B36" s="378">
        <v>31</v>
      </c>
      <c r="C36" s="406">
        <f>SUM(C33:C35)</f>
        <v>15167000</v>
      </c>
      <c r="D36" s="406">
        <f>SUM(D33:D35)</f>
        <v>15157814</v>
      </c>
      <c r="E36" s="488">
        <f>+E33+E34</f>
        <v>14403106</v>
      </c>
      <c r="F36" s="489">
        <f>+F34</f>
        <v>754708</v>
      </c>
      <c r="G36" s="490"/>
    </row>
    <row r="37" spans="1:7" ht="15.95" customHeight="1" x14ac:dyDescent="0.25">
      <c r="A37" s="381" t="s">
        <v>437</v>
      </c>
      <c r="B37" s="382">
        <v>32</v>
      </c>
      <c r="C37" s="402">
        <f>380000+60000</f>
        <v>440000</v>
      </c>
      <c r="D37" s="485">
        <v>481403</v>
      </c>
      <c r="E37" s="615">
        <f>+D37</f>
        <v>481403</v>
      </c>
      <c r="F37" s="489"/>
      <c r="G37" s="490"/>
    </row>
    <row r="38" spans="1:7" ht="15.95" customHeight="1" x14ac:dyDescent="0.25">
      <c r="A38" s="381" t="s">
        <v>438</v>
      </c>
      <c r="B38" s="382">
        <v>33</v>
      </c>
      <c r="C38" s="402">
        <f>265000+150000</f>
        <v>415000</v>
      </c>
      <c r="D38" s="485">
        <v>630000</v>
      </c>
      <c r="E38" s="488">
        <f>+D38-F38</f>
        <v>630000</v>
      </c>
      <c r="F38" s="489"/>
      <c r="G38" s="490"/>
    </row>
    <row r="39" spans="1:7" ht="15.95" customHeight="1" x14ac:dyDescent="0.25">
      <c r="A39" s="377" t="s">
        <v>439</v>
      </c>
      <c r="B39" s="378">
        <v>34</v>
      </c>
      <c r="C39" s="406">
        <f t="shared" ref="C39" si="3">SUM(C37:C38)</f>
        <v>855000</v>
      </c>
      <c r="D39" s="406">
        <f>SUM(D37:D38)</f>
        <v>1111403</v>
      </c>
      <c r="E39" s="488">
        <f>+E37+E38</f>
        <v>1111403</v>
      </c>
      <c r="F39" s="489">
        <f>+F38</f>
        <v>0</v>
      </c>
      <c r="G39" s="490"/>
    </row>
    <row r="40" spans="1:7" ht="15.95" customHeight="1" x14ac:dyDescent="0.25">
      <c r="A40" s="381" t="s">
        <v>440</v>
      </c>
      <c r="B40" s="382">
        <v>35</v>
      </c>
      <c r="C40" s="402">
        <f>5951000+1800000</f>
        <v>7751000</v>
      </c>
      <c r="D40" s="485">
        <v>7982000</v>
      </c>
      <c r="E40" s="488">
        <f>+D40-F40</f>
        <v>7921836</v>
      </c>
      <c r="F40" s="489">
        <v>60164</v>
      </c>
      <c r="G40" s="490"/>
    </row>
    <row r="41" spans="1:7" ht="15.95" customHeight="1" x14ac:dyDescent="0.25">
      <c r="A41" s="381" t="s">
        <v>441</v>
      </c>
      <c r="B41" s="382">
        <v>36</v>
      </c>
      <c r="C41" s="402"/>
      <c r="D41" s="485"/>
      <c r="E41" s="488"/>
      <c r="F41" s="489"/>
      <c r="G41" s="490"/>
    </row>
    <row r="42" spans="1:7" ht="15.95" customHeight="1" x14ac:dyDescent="0.25">
      <c r="A42" s="381" t="s">
        <v>442</v>
      </c>
      <c r="B42" s="382">
        <v>37</v>
      </c>
      <c r="C42" s="402">
        <v>360000</v>
      </c>
      <c r="D42" s="485">
        <v>480000</v>
      </c>
      <c r="E42" s="488">
        <f>+D42</f>
        <v>480000</v>
      </c>
      <c r="F42" s="489"/>
      <c r="G42" s="490"/>
    </row>
    <row r="43" spans="1:7" ht="15.95" customHeight="1" x14ac:dyDescent="0.25">
      <c r="A43" s="381" t="s">
        <v>444</v>
      </c>
      <c r="B43" s="382">
        <v>39</v>
      </c>
      <c r="C43" s="402">
        <f>2965000+773000</f>
        <v>3738000</v>
      </c>
      <c r="D43" s="485">
        <v>3947380</v>
      </c>
      <c r="E43" s="488">
        <f>+D43-F43</f>
        <v>3945730</v>
      </c>
      <c r="F43" s="489">
        <v>1650</v>
      </c>
      <c r="G43" s="490"/>
    </row>
    <row r="44" spans="1:7" ht="15.95" customHeight="1" x14ac:dyDescent="0.25">
      <c r="A44" s="381" t="s">
        <v>445</v>
      </c>
      <c r="B44" s="382">
        <v>40</v>
      </c>
      <c r="C44" s="402"/>
      <c r="D44" s="485"/>
      <c r="E44" s="488"/>
      <c r="F44" s="489"/>
      <c r="G44" s="490"/>
    </row>
    <row r="45" spans="1:7" ht="15.95" hidden="1" customHeight="1" x14ac:dyDescent="0.25">
      <c r="A45" s="381" t="s">
        <v>446</v>
      </c>
      <c r="B45" s="382">
        <v>41</v>
      </c>
      <c r="C45" s="402"/>
      <c r="D45" s="485"/>
      <c r="E45" s="488"/>
      <c r="F45" s="489"/>
      <c r="G45" s="490"/>
    </row>
    <row r="46" spans="1:7" ht="15.95" customHeight="1" x14ac:dyDescent="0.25">
      <c r="A46" s="381" t="s">
        <v>447</v>
      </c>
      <c r="B46" s="382">
        <v>42</v>
      </c>
      <c r="C46" s="402">
        <f>1500000+180000</f>
        <v>1680000</v>
      </c>
      <c r="D46" s="485">
        <v>1875000</v>
      </c>
      <c r="E46" s="488">
        <f>+D46-F46</f>
        <v>1865607</v>
      </c>
      <c r="F46" s="489">
        <v>9393</v>
      </c>
      <c r="G46" s="490"/>
    </row>
    <row r="47" spans="1:7" ht="15.95" customHeight="1" x14ac:dyDescent="0.25">
      <c r="A47" s="381" t="s">
        <v>448</v>
      </c>
      <c r="B47" s="382">
        <v>43</v>
      </c>
      <c r="C47" s="402">
        <f>5200000+420000+680000</f>
        <v>6300000</v>
      </c>
      <c r="D47" s="485">
        <v>7566201</v>
      </c>
      <c r="E47" s="488">
        <f>+D47-F47</f>
        <v>7554222</v>
      </c>
      <c r="F47" s="489">
        <v>11979</v>
      </c>
      <c r="G47" s="490"/>
    </row>
    <row r="48" spans="1:7" ht="15.95" hidden="1" customHeight="1" x14ac:dyDescent="0.25">
      <c r="A48" s="381" t="s">
        <v>449</v>
      </c>
      <c r="B48" s="382">
        <v>44</v>
      </c>
      <c r="C48" s="402"/>
      <c r="D48" s="485"/>
      <c r="E48" s="488"/>
      <c r="F48" s="489"/>
      <c r="G48" s="490"/>
    </row>
    <row r="49" spans="1:7" ht="15.95" customHeight="1" x14ac:dyDescent="0.25">
      <c r="A49" s="377" t="s">
        <v>450</v>
      </c>
      <c r="B49" s="378">
        <v>45</v>
      </c>
      <c r="C49" s="406">
        <f>SUM(C40:C47)</f>
        <v>19829000</v>
      </c>
      <c r="D49" s="406">
        <f>SUM(D40:D47)</f>
        <v>21850581</v>
      </c>
      <c r="E49" s="550">
        <f>+E40+E42+E43+E46+E47</f>
        <v>21767395</v>
      </c>
      <c r="F49" s="611">
        <f>+F40+F43+F46+F47</f>
        <v>83186</v>
      </c>
      <c r="G49" s="490"/>
    </row>
    <row r="50" spans="1:7" ht="15.95" customHeight="1" x14ac:dyDescent="0.25">
      <c r="A50" s="381" t="s">
        <v>451</v>
      </c>
      <c r="B50" s="382">
        <v>46</v>
      </c>
      <c r="C50" s="402">
        <v>180000</v>
      </c>
      <c r="D50" s="485">
        <v>203186</v>
      </c>
      <c r="E50" s="488">
        <f>+D50</f>
        <v>203186</v>
      </c>
      <c r="F50" s="489"/>
      <c r="G50" s="490"/>
    </row>
    <row r="51" spans="1:7" ht="15.95" customHeight="1" x14ac:dyDescent="0.25">
      <c r="A51" s="381" t="s">
        <v>452</v>
      </c>
      <c r="B51" s="382">
        <v>47</v>
      </c>
      <c r="C51" s="402">
        <v>400000</v>
      </c>
      <c r="D51" s="485">
        <v>403000</v>
      </c>
      <c r="E51" s="488">
        <f>+D51</f>
        <v>403000</v>
      </c>
      <c r="F51" s="489"/>
      <c r="G51" s="490"/>
    </row>
    <row r="52" spans="1:7" ht="15.95" customHeight="1" x14ac:dyDescent="0.25">
      <c r="A52" s="377" t="s">
        <v>453</v>
      </c>
      <c r="B52" s="378">
        <v>48</v>
      </c>
      <c r="C52" s="406">
        <f t="shared" ref="C52:D52" si="4">SUM(C50:C51)</f>
        <v>580000</v>
      </c>
      <c r="D52" s="406">
        <f t="shared" si="4"/>
        <v>606186</v>
      </c>
      <c r="E52" s="488">
        <f>+E50+E51</f>
        <v>606186</v>
      </c>
      <c r="F52" s="489"/>
      <c r="G52" s="490"/>
    </row>
    <row r="53" spans="1:7" ht="27.75" customHeight="1" x14ac:dyDescent="0.25">
      <c r="A53" s="381" t="s">
        <v>454</v>
      </c>
      <c r="B53" s="382">
        <v>49</v>
      </c>
      <c r="C53" s="402">
        <f>5100000+4280310</f>
        <v>9380310</v>
      </c>
      <c r="D53" s="485">
        <v>9427574</v>
      </c>
      <c r="E53" s="616">
        <f>+D53-F53</f>
        <v>9263845</v>
      </c>
      <c r="F53" s="617">
        <v>163729</v>
      </c>
      <c r="G53" s="490"/>
    </row>
    <row r="54" spans="1:7" ht="15.95" customHeight="1" x14ac:dyDescent="0.25">
      <c r="A54" s="381" t="s">
        <v>455</v>
      </c>
      <c r="B54" s="382">
        <v>50</v>
      </c>
      <c r="C54" s="402">
        <f>100000+500000</f>
        <v>600000</v>
      </c>
      <c r="D54" s="485">
        <v>600000</v>
      </c>
      <c r="E54" s="488">
        <f>+C54-F54</f>
        <v>600000</v>
      </c>
      <c r="F54" s="489"/>
      <c r="G54" s="490"/>
    </row>
    <row r="55" spans="1:7" ht="15.95" customHeight="1" x14ac:dyDescent="0.25">
      <c r="A55" s="381" t="s">
        <v>456</v>
      </c>
      <c r="B55" s="382">
        <v>51</v>
      </c>
      <c r="C55" s="402">
        <f>1000+500</f>
        <v>1500</v>
      </c>
      <c r="D55" s="485">
        <v>1500</v>
      </c>
      <c r="E55" s="488">
        <f>+D55</f>
        <v>1500</v>
      </c>
      <c r="F55" s="489"/>
      <c r="G55" s="490"/>
    </row>
    <row r="56" spans="1:7" ht="15.95" hidden="1" customHeight="1" x14ac:dyDescent="0.25">
      <c r="A56" s="381" t="s">
        <v>457</v>
      </c>
      <c r="B56" s="382">
        <v>52</v>
      </c>
      <c r="C56" s="402"/>
      <c r="D56" s="485"/>
      <c r="E56" s="488"/>
      <c r="F56" s="489"/>
      <c r="G56" s="490"/>
    </row>
    <row r="57" spans="1:7" ht="15.95" hidden="1" customHeight="1" x14ac:dyDescent="0.25">
      <c r="A57" s="381" t="s">
        <v>458</v>
      </c>
      <c r="B57" s="382">
        <v>53</v>
      </c>
      <c r="C57" s="402"/>
      <c r="D57" s="485"/>
      <c r="E57" s="488"/>
      <c r="F57" s="489"/>
      <c r="G57" s="490"/>
    </row>
    <row r="58" spans="1:7" ht="15.95" customHeight="1" x14ac:dyDescent="0.25">
      <c r="A58" s="381" t="s">
        <v>459</v>
      </c>
      <c r="B58" s="382">
        <v>54</v>
      </c>
      <c r="C58" s="402"/>
      <c r="D58" s="485"/>
      <c r="E58" s="488"/>
      <c r="F58" s="489"/>
      <c r="G58" s="490"/>
    </row>
    <row r="59" spans="1:7" ht="15.95" hidden="1" customHeight="1" x14ac:dyDescent="0.25">
      <c r="A59" s="381" t="s">
        <v>460</v>
      </c>
      <c r="B59" s="382">
        <v>55</v>
      </c>
      <c r="C59" s="402"/>
      <c r="D59" s="485"/>
      <c r="E59" s="488"/>
      <c r="F59" s="489"/>
      <c r="G59" s="490"/>
    </row>
    <row r="60" spans="1:7" ht="30" hidden="1" x14ac:dyDescent="0.25">
      <c r="A60" s="381" t="s">
        <v>461</v>
      </c>
      <c r="B60" s="382">
        <v>56</v>
      </c>
      <c r="C60" s="402"/>
      <c r="D60" s="485"/>
      <c r="E60" s="488"/>
      <c r="F60" s="489"/>
      <c r="G60" s="490"/>
    </row>
    <row r="61" spans="1:7" ht="15.95" hidden="1" customHeight="1" x14ac:dyDescent="0.25">
      <c r="A61" s="381" t="s">
        <v>462</v>
      </c>
      <c r="B61" s="382">
        <v>57</v>
      </c>
      <c r="C61" s="402"/>
      <c r="D61" s="485"/>
      <c r="E61" s="488"/>
      <c r="F61" s="489"/>
      <c r="G61" s="490"/>
    </row>
    <row r="62" spans="1:7" ht="15.95" customHeight="1" x14ac:dyDescent="0.25">
      <c r="A62" s="381" t="s">
        <v>463</v>
      </c>
      <c r="B62" s="382">
        <v>58</v>
      </c>
      <c r="C62" s="402">
        <f>350000+100</f>
        <v>350100</v>
      </c>
      <c r="D62" s="485">
        <v>355100</v>
      </c>
      <c r="E62" s="488">
        <v>355100</v>
      </c>
      <c r="F62" s="489"/>
      <c r="G62" s="490"/>
    </row>
    <row r="63" spans="1:7" ht="30" x14ac:dyDescent="0.25">
      <c r="A63" s="377" t="s">
        <v>464</v>
      </c>
      <c r="B63" s="378">
        <v>59</v>
      </c>
      <c r="C63" s="406">
        <f t="shared" ref="C63:D63" si="5">+C53+C54+C55+C58+C62</f>
        <v>10331910</v>
      </c>
      <c r="D63" s="406">
        <f t="shared" si="5"/>
        <v>10384174</v>
      </c>
      <c r="E63" s="551">
        <f>+E53+E54+E55+E62</f>
        <v>10220445</v>
      </c>
      <c r="F63" s="614">
        <f>+F53+F54</f>
        <v>163729</v>
      </c>
      <c r="G63" s="490"/>
    </row>
    <row r="64" spans="1:7" ht="15.95" customHeight="1" x14ac:dyDescent="0.25">
      <c r="A64" s="379" t="s">
        <v>465</v>
      </c>
      <c r="B64" s="380">
        <v>60</v>
      </c>
      <c r="C64" s="403">
        <f>+C36+C39+C49+C52+C63</f>
        <v>46762910</v>
      </c>
      <c r="D64" s="403">
        <f>+D36+D39+D49+D52+D63</f>
        <v>49110158</v>
      </c>
      <c r="E64" s="618">
        <f>+E36+E39+E49+E52+E63</f>
        <v>48108535</v>
      </c>
      <c r="F64" s="613">
        <f>+F36+F39+F49+F63</f>
        <v>1001623</v>
      </c>
      <c r="G64" s="490"/>
    </row>
    <row r="65" spans="1:7" ht="15.95" customHeight="1" x14ac:dyDescent="0.25">
      <c r="A65" s="381" t="s">
        <v>466</v>
      </c>
      <c r="B65" s="382">
        <v>61</v>
      </c>
      <c r="C65" s="402"/>
      <c r="D65" s="485"/>
      <c r="E65" s="488"/>
      <c r="F65" s="489"/>
      <c r="G65" s="490"/>
    </row>
    <row r="66" spans="1:7" ht="15.95" customHeight="1" x14ac:dyDescent="0.25">
      <c r="A66" s="381" t="s">
        <v>467</v>
      </c>
      <c r="B66" s="382">
        <v>62</v>
      </c>
      <c r="C66" s="402"/>
      <c r="D66" s="485"/>
      <c r="E66" s="488"/>
      <c r="F66" s="489"/>
      <c r="G66" s="490"/>
    </row>
    <row r="67" spans="1:7" ht="15.95" customHeight="1" x14ac:dyDescent="0.25">
      <c r="A67" s="381" t="s">
        <v>468</v>
      </c>
      <c r="B67" s="382">
        <v>73</v>
      </c>
      <c r="C67" s="402"/>
      <c r="D67" s="485"/>
      <c r="E67" s="488"/>
      <c r="F67" s="489"/>
      <c r="G67" s="490"/>
    </row>
    <row r="68" spans="1:7" ht="30" x14ac:dyDescent="0.25">
      <c r="A68" s="381" t="s">
        <v>469</v>
      </c>
      <c r="B68" s="382">
        <v>74</v>
      </c>
      <c r="C68" s="402"/>
      <c r="D68" s="485"/>
      <c r="E68" s="488"/>
      <c r="F68" s="489"/>
      <c r="G68" s="490"/>
    </row>
    <row r="69" spans="1:7" ht="30" x14ac:dyDescent="0.25">
      <c r="A69" s="381" t="s">
        <v>470</v>
      </c>
      <c r="B69" s="382">
        <v>84</v>
      </c>
      <c r="C69" s="402"/>
      <c r="D69" s="485"/>
      <c r="E69" s="488"/>
      <c r="F69" s="489"/>
      <c r="G69" s="490"/>
    </row>
    <row r="70" spans="1:7" ht="15.95" customHeight="1" x14ac:dyDescent="0.25">
      <c r="A70" s="381" t="s">
        <v>471</v>
      </c>
      <c r="B70" s="382">
        <v>93</v>
      </c>
      <c r="C70" s="402"/>
      <c r="D70" s="485"/>
      <c r="E70" s="488"/>
      <c r="F70" s="489"/>
      <c r="G70" s="490"/>
    </row>
    <row r="71" spans="1:7" ht="15.95" hidden="1" customHeight="1" x14ac:dyDescent="0.25">
      <c r="A71" s="381" t="s">
        <v>472</v>
      </c>
      <c r="B71" s="382">
        <v>94</v>
      </c>
      <c r="C71" s="402"/>
      <c r="D71" s="485"/>
      <c r="E71" s="488"/>
      <c r="F71" s="489"/>
      <c r="G71" s="490"/>
    </row>
    <row r="72" spans="1:7" ht="15.95" hidden="1" customHeight="1" x14ac:dyDescent="0.25">
      <c r="A72" s="381" t="s">
        <v>473</v>
      </c>
      <c r="B72" s="382">
        <v>95</v>
      </c>
      <c r="C72" s="402"/>
      <c r="D72" s="485"/>
      <c r="E72" s="488"/>
      <c r="F72" s="489"/>
      <c r="G72" s="490"/>
    </row>
    <row r="73" spans="1:7" ht="15.95" customHeight="1" x14ac:dyDescent="0.25">
      <c r="A73" s="381" t="s">
        <v>474</v>
      </c>
      <c r="B73" s="382">
        <v>96</v>
      </c>
      <c r="C73" s="402"/>
      <c r="D73" s="485"/>
      <c r="E73" s="488"/>
      <c r="F73" s="489"/>
      <c r="G73" s="490"/>
    </row>
    <row r="74" spans="1:7" ht="15.95" hidden="1" customHeight="1" x14ac:dyDescent="0.25">
      <c r="A74" s="381" t="s">
        <v>475</v>
      </c>
      <c r="B74" s="382">
        <v>97</v>
      </c>
      <c r="C74" s="402"/>
      <c r="D74" s="485"/>
      <c r="E74" s="488"/>
      <c r="F74" s="489"/>
      <c r="G74" s="490"/>
    </row>
    <row r="75" spans="1:7" ht="15.95" hidden="1" customHeight="1" x14ac:dyDescent="0.25">
      <c r="A75" s="381" t="s">
        <v>476</v>
      </c>
      <c r="B75" s="382">
        <v>98</v>
      </c>
      <c r="C75" s="402"/>
      <c r="D75" s="485"/>
      <c r="E75" s="488"/>
      <c r="F75" s="489"/>
      <c r="G75" s="490"/>
    </row>
    <row r="76" spans="1:7" ht="15.95" customHeight="1" x14ac:dyDescent="0.25">
      <c r="A76" s="377" t="s">
        <v>477</v>
      </c>
      <c r="B76" s="378">
        <v>99</v>
      </c>
      <c r="C76" s="404">
        <v>5300000</v>
      </c>
      <c r="D76" s="486">
        <v>5300000</v>
      </c>
      <c r="E76" s="488">
        <f>+C76</f>
        <v>5300000</v>
      </c>
      <c r="F76" s="489"/>
      <c r="G76" s="490"/>
    </row>
    <row r="77" spans="1:7" ht="15.95" customHeight="1" x14ac:dyDescent="0.25">
      <c r="A77" s="381" t="s">
        <v>493</v>
      </c>
      <c r="B77" s="382">
        <v>115</v>
      </c>
      <c r="C77" s="402"/>
      <c r="D77" s="485"/>
      <c r="E77" s="488"/>
      <c r="F77" s="489"/>
      <c r="G77" s="490"/>
    </row>
    <row r="78" spans="1:7" ht="15.95" customHeight="1" x14ac:dyDescent="0.25">
      <c r="A78" s="381" t="s">
        <v>494</v>
      </c>
      <c r="B78" s="382">
        <v>116</v>
      </c>
      <c r="C78" s="402">
        <v>2766000</v>
      </c>
      <c r="D78" s="485">
        <v>2766000</v>
      </c>
      <c r="E78" s="488">
        <f>+C78</f>
        <v>2766000</v>
      </c>
      <c r="F78" s="489"/>
      <c r="G78" s="490"/>
    </row>
    <row r="79" spans="1:7" ht="30" x14ac:dyDescent="0.25">
      <c r="A79" s="381" t="s">
        <v>496</v>
      </c>
      <c r="B79" s="382">
        <v>118</v>
      </c>
      <c r="C79" s="402">
        <v>2534000</v>
      </c>
      <c r="D79" s="485">
        <v>2534000</v>
      </c>
      <c r="E79" s="616">
        <f>+C79</f>
        <v>2534000</v>
      </c>
      <c r="F79" s="489"/>
      <c r="G79" s="490"/>
    </row>
    <row r="80" spans="1:7" ht="15.95" customHeight="1" x14ac:dyDescent="0.25">
      <c r="A80" s="377" t="s">
        <v>497</v>
      </c>
      <c r="B80" s="378">
        <v>119</v>
      </c>
      <c r="C80" s="406">
        <f>+C65+C66+C67+C68+C69+C70+C73+C76</f>
        <v>5300000</v>
      </c>
      <c r="D80" s="619">
        <v>5300000</v>
      </c>
      <c r="E80" s="488">
        <f>+C80</f>
        <v>5300000</v>
      </c>
      <c r="F80" s="489"/>
      <c r="G80" s="490"/>
    </row>
    <row r="81" spans="1:7" ht="15.95" customHeight="1" x14ac:dyDescent="0.25">
      <c r="A81" s="381" t="s">
        <v>498</v>
      </c>
      <c r="B81" s="382">
        <v>120</v>
      </c>
      <c r="C81" s="402"/>
      <c r="D81" s="485"/>
      <c r="E81" s="488"/>
      <c r="F81" s="489"/>
      <c r="G81" s="490"/>
    </row>
    <row r="82" spans="1:7" x14ac:dyDescent="0.25">
      <c r="A82" s="739" t="s">
        <v>499</v>
      </c>
      <c r="B82" s="382">
        <v>122</v>
      </c>
      <c r="C82" s="402"/>
      <c r="D82" s="485"/>
      <c r="E82" s="488"/>
      <c r="F82" s="489"/>
      <c r="G82" s="490"/>
    </row>
    <row r="83" spans="1:7" x14ac:dyDescent="0.25">
      <c r="A83" s="739" t="s">
        <v>500</v>
      </c>
      <c r="B83" s="382">
        <v>123</v>
      </c>
      <c r="C83" s="402"/>
      <c r="D83" s="485"/>
      <c r="E83" s="488"/>
      <c r="F83" s="489"/>
      <c r="G83" s="490"/>
    </row>
    <row r="84" spans="1:7" ht="15.95" customHeight="1" x14ac:dyDescent="0.25">
      <c r="A84" s="381" t="s">
        <v>501</v>
      </c>
      <c r="B84" s="382">
        <v>125</v>
      </c>
      <c r="C84" s="400"/>
      <c r="D84" s="484">
        <v>2113797</v>
      </c>
      <c r="E84" s="488">
        <f>+D84</f>
        <v>2113797</v>
      </c>
      <c r="F84" s="489"/>
      <c r="G84" s="490"/>
    </row>
    <row r="85" spans="1:7" ht="15.95" customHeight="1" x14ac:dyDescent="0.25">
      <c r="A85" s="377" t="s">
        <v>502</v>
      </c>
      <c r="B85" s="378">
        <v>126</v>
      </c>
      <c r="C85" s="406">
        <f t="shared" ref="C85:D85" si="6">SUM(C82:C84)</f>
        <v>0</v>
      </c>
      <c r="D85" s="406">
        <f t="shared" si="6"/>
        <v>2113797</v>
      </c>
      <c r="E85" s="488">
        <f>+E84</f>
        <v>2113797</v>
      </c>
      <c r="F85" s="489"/>
      <c r="G85" s="490"/>
    </row>
    <row r="86" spans="1:7" ht="30" x14ac:dyDescent="0.25">
      <c r="A86" s="381" t="s">
        <v>503</v>
      </c>
      <c r="B86" s="382">
        <v>127</v>
      </c>
      <c r="C86" s="402"/>
      <c r="D86" s="485"/>
      <c r="E86" s="488"/>
      <c r="F86" s="489"/>
      <c r="G86" s="490"/>
    </row>
    <row r="87" spans="1:7" ht="30" x14ac:dyDescent="0.25">
      <c r="A87" s="381" t="s">
        <v>504</v>
      </c>
      <c r="B87" s="382">
        <v>128</v>
      </c>
      <c r="C87" s="402"/>
      <c r="D87" s="485"/>
      <c r="E87" s="488"/>
      <c r="F87" s="489"/>
      <c r="G87" s="490"/>
    </row>
    <row r="88" spans="1:7" ht="30" x14ac:dyDescent="0.25">
      <c r="A88" s="381" t="s">
        <v>505</v>
      </c>
      <c r="B88" s="382">
        <v>138</v>
      </c>
      <c r="C88" s="402"/>
      <c r="D88" s="485"/>
      <c r="E88" s="488"/>
      <c r="F88" s="489"/>
      <c r="G88" s="490"/>
    </row>
    <row r="89" spans="1:7" ht="30" x14ac:dyDescent="0.25">
      <c r="A89" s="381" t="s">
        <v>739</v>
      </c>
      <c r="B89" s="382">
        <v>150</v>
      </c>
      <c r="C89" s="402">
        <f>SUM(C90:C92)</f>
        <v>15199273</v>
      </c>
      <c r="D89" s="485">
        <v>16161796</v>
      </c>
      <c r="E89" s="616">
        <f t="shared" ref="E89:E90" si="7">+D89-G89</f>
        <v>8661796</v>
      </c>
      <c r="F89" s="489"/>
      <c r="G89" s="620">
        <v>7500000</v>
      </c>
    </row>
    <row r="90" spans="1:7" ht="15.95" customHeight="1" x14ac:dyDescent="0.25">
      <c r="A90" s="381" t="s">
        <v>511</v>
      </c>
      <c r="B90" s="382">
        <v>155</v>
      </c>
      <c r="C90" s="402"/>
      <c r="D90" s="485"/>
      <c r="E90" s="488">
        <f t="shared" si="7"/>
        <v>0</v>
      </c>
      <c r="F90" s="489"/>
      <c r="G90" s="490"/>
    </row>
    <row r="91" spans="1:7" ht="15.95" customHeight="1" x14ac:dyDescent="0.25">
      <c r="A91" s="381" t="s">
        <v>512</v>
      </c>
      <c r="B91" s="382">
        <v>156</v>
      </c>
      <c r="C91" s="402">
        <v>13419655</v>
      </c>
      <c r="D91" s="485">
        <v>14452433</v>
      </c>
      <c r="E91" s="488">
        <f>+D91-G91</f>
        <v>6952433</v>
      </c>
      <c r="F91" s="489"/>
      <c r="G91" s="490">
        <v>7500000</v>
      </c>
    </row>
    <row r="92" spans="1:7" ht="15.95" customHeight="1" x14ac:dyDescent="0.25">
      <c r="A92" s="381" t="s">
        <v>513</v>
      </c>
      <c r="B92" s="382">
        <v>157</v>
      </c>
      <c r="C92" s="402">
        <v>1779618</v>
      </c>
      <c r="D92" s="485">
        <v>1709363</v>
      </c>
      <c r="E92" s="488">
        <f>+D92</f>
        <v>1709363</v>
      </c>
      <c r="F92" s="489"/>
      <c r="G92" s="490"/>
    </row>
    <row r="93" spans="1:7" ht="30" x14ac:dyDescent="0.25">
      <c r="A93" s="381" t="s">
        <v>516</v>
      </c>
      <c r="B93" s="382">
        <v>160</v>
      </c>
      <c r="C93" s="402"/>
      <c r="D93" s="485"/>
      <c r="E93" s="488"/>
      <c r="F93" s="489"/>
      <c r="G93" s="490"/>
    </row>
    <row r="94" spans="1:7" ht="30" x14ac:dyDescent="0.25">
      <c r="A94" s="381" t="s">
        <v>517</v>
      </c>
      <c r="B94" s="382">
        <v>162</v>
      </c>
      <c r="C94" s="621">
        <v>0</v>
      </c>
      <c r="D94" s="622"/>
      <c r="E94" s="488"/>
      <c r="F94" s="489"/>
      <c r="G94" s="490"/>
    </row>
    <row r="95" spans="1:7" ht="15.95" customHeight="1" x14ac:dyDescent="0.25">
      <c r="A95" s="381" t="s">
        <v>525</v>
      </c>
      <c r="B95" s="382">
        <v>174</v>
      </c>
      <c r="C95" s="402"/>
      <c r="D95" s="485"/>
      <c r="E95" s="488"/>
      <c r="F95" s="489"/>
      <c r="G95" s="490"/>
    </row>
    <row r="96" spans="1:7" ht="15.95" customHeight="1" x14ac:dyDescent="0.25">
      <c r="A96" s="381" t="s">
        <v>526</v>
      </c>
      <c r="B96" s="382">
        <v>175</v>
      </c>
      <c r="C96" s="402"/>
      <c r="D96" s="485"/>
      <c r="E96" s="488"/>
      <c r="F96" s="489"/>
      <c r="G96" s="490"/>
    </row>
    <row r="97" spans="1:7" ht="15.95" customHeight="1" x14ac:dyDescent="0.25">
      <c r="A97" s="381" t="s">
        <v>527</v>
      </c>
      <c r="B97" s="382">
        <v>176</v>
      </c>
      <c r="C97" s="402"/>
      <c r="D97" s="485"/>
      <c r="E97" s="488"/>
      <c r="F97" s="489"/>
      <c r="G97" s="490"/>
    </row>
    <row r="98" spans="1:7" ht="30" x14ac:dyDescent="0.25">
      <c r="A98" s="381" t="s">
        <v>528</v>
      </c>
      <c r="B98" s="382">
        <v>177</v>
      </c>
      <c r="C98" s="623">
        <f>SUM(C99:C105)</f>
        <v>1287450</v>
      </c>
      <c r="D98" s="885">
        <v>1296860</v>
      </c>
      <c r="E98" s="616">
        <f>+D98</f>
        <v>1296860</v>
      </c>
      <c r="F98" s="489"/>
      <c r="G98" s="490"/>
    </row>
    <row r="99" spans="1:7" ht="15.95" customHeight="1" x14ac:dyDescent="0.25">
      <c r="A99" s="381" t="s">
        <v>529</v>
      </c>
      <c r="B99" s="382">
        <v>178</v>
      </c>
      <c r="C99" s="402">
        <v>60000</v>
      </c>
      <c r="D99" s="485">
        <v>60000</v>
      </c>
      <c r="E99" s="616">
        <f>+C99</f>
        <v>60000</v>
      </c>
      <c r="F99" s="489"/>
      <c r="G99" s="490"/>
    </row>
    <row r="100" spans="1:7" ht="15.95" hidden="1" customHeight="1" x14ac:dyDescent="0.25">
      <c r="A100" s="381" t="s">
        <v>530</v>
      </c>
      <c r="B100" s="382">
        <v>179</v>
      </c>
      <c r="C100" s="402"/>
      <c r="D100" s="485"/>
      <c r="E100" s="616"/>
      <c r="F100" s="489"/>
      <c r="G100" s="490"/>
    </row>
    <row r="101" spans="1:7" ht="15.95" customHeight="1" x14ac:dyDescent="0.25">
      <c r="A101" s="381" t="s">
        <v>531</v>
      </c>
      <c r="B101" s="382">
        <v>180</v>
      </c>
      <c r="C101" s="402">
        <f>1022450+220000-15000</f>
        <v>1227450</v>
      </c>
      <c r="D101" s="485">
        <v>1236860</v>
      </c>
      <c r="E101" s="616">
        <f>+D101</f>
        <v>1236860</v>
      </c>
      <c r="F101" s="489"/>
      <c r="G101" s="490"/>
    </row>
    <row r="102" spans="1:7" ht="15.95" hidden="1" customHeight="1" x14ac:dyDescent="0.25">
      <c r="A102" s="381" t="s">
        <v>532</v>
      </c>
      <c r="B102" s="382">
        <v>181</v>
      </c>
      <c r="C102" s="402"/>
      <c r="D102" s="485"/>
      <c r="E102" s="616"/>
      <c r="F102" s="489"/>
      <c r="G102" s="490"/>
    </row>
    <row r="103" spans="1:7" ht="15.95" hidden="1" customHeight="1" x14ac:dyDescent="0.25">
      <c r="A103" s="381" t="s">
        <v>533</v>
      </c>
      <c r="B103" s="382">
        <v>182</v>
      </c>
      <c r="C103" s="402"/>
      <c r="D103" s="485"/>
      <c r="E103" s="616"/>
      <c r="F103" s="489"/>
      <c r="G103" s="490"/>
    </row>
    <row r="104" spans="1:7" ht="15.95" hidden="1" customHeight="1" x14ac:dyDescent="0.25">
      <c r="A104" s="381" t="s">
        <v>534</v>
      </c>
      <c r="B104" s="382">
        <v>183</v>
      </c>
      <c r="C104" s="402"/>
      <c r="D104" s="485"/>
      <c r="E104" s="616"/>
      <c r="F104" s="489"/>
      <c r="G104" s="490"/>
    </row>
    <row r="105" spans="1:7" ht="30" hidden="1" x14ac:dyDescent="0.25">
      <c r="A105" s="381" t="s">
        <v>535</v>
      </c>
      <c r="B105" s="382">
        <v>184</v>
      </c>
      <c r="C105" s="402"/>
      <c r="D105" s="485"/>
      <c r="E105" s="616"/>
      <c r="F105" s="489"/>
      <c r="G105" s="490"/>
    </row>
    <row r="106" spans="1:7" ht="15.95" customHeight="1" x14ac:dyDescent="0.25">
      <c r="A106" s="381" t="s">
        <v>536</v>
      </c>
      <c r="B106" s="382">
        <v>188</v>
      </c>
      <c r="C106" s="402">
        <f>19691457-2481130-680000-3435125-167077</f>
        <v>12928125</v>
      </c>
      <c r="D106" s="485">
        <v>45771569</v>
      </c>
      <c r="E106" s="616">
        <f>+D106</f>
        <v>45771569</v>
      </c>
      <c r="F106" s="489"/>
      <c r="G106" s="490"/>
    </row>
    <row r="107" spans="1:7" ht="30" x14ac:dyDescent="0.25">
      <c r="A107" s="377" t="s">
        <v>537</v>
      </c>
      <c r="B107" s="378">
        <v>189</v>
      </c>
      <c r="C107" s="406">
        <f>+C85+C89+C94+C98+C106</f>
        <v>29414848</v>
      </c>
      <c r="D107" s="406">
        <f>+D85+D89+D94+D98+D106</f>
        <v>65344022</v>
      </c>
      <c r="E107" s="624">
        <f>+E85+E89+E94+E98+E106</f>
        <v>57844022</v>
      </c>
      <c r="F107" s="406">
        <f>+F85+F89+F94+F98+F106</f>
        <v>0</v>
      </c>
      <c r="G107" s="619">
        <f>+G85+G89+G94+G98+G106</f>
        <v>7500000</v>
      </c>
    </row>
    <row r="108" spans="1:7" ht="15.95" customHeight="1" x14ac:dyDescent="0.25">
      <c r="A108" s="381" t="s">
        <v>538</v>
      </c>
      <c r="B108" s="382">
        <v>190</v>
      </c>
      <c r="C108" s="402">
        <v>4212598</v>
      </c>
      <c r="D108" s="485">
        <v>4212598</v>
      </c>
      <c r="E108" s="488">
        <f>+C108</f>
        <v>4212598</v>
      </c>
      <c r="F108" s="489"/>
      <c r="G108" s="490"/>
    </row>
    <row r="109" spans="1:7" ht="15.95" customHeight="1" x14ac:dyDescent="0.25">
      <c r="A109" s="381" t="s">
        <v>539</v>
      </c>
      <c r="B109" s="382">
        <v>191</v>
      </c>
      <c r="C109" s="402"/>
      <c r="D109" s="485"/>
      <c r="E109" s="488"/>
      <c r="F109" s="489"/>
      <c r="G109" s="490"/>
    </row>
    <row r="110" spans="1:7" ht="15.95" customHeight="1" x14ac:dyDescent="0.25">
      <c r="A110" s="381" t="s">
        <v>540</v>
      </c>
      <c r="B110" s="382">
        <v>193</v>
      </c>
      <c r="C110" s="402"/>
      <c r="D110" s="485">
        <v>23000</v>
      </c>
      <c r="E110" s="488">
        <f>+D110</f>
        <v>23000</v>
      </c>
      <c r="F110" s="489"/>
      <c r="G110" s="490"/>
    </row>
    <row r="111" spans="1:7" ht="15.95" customHeight="1" x14ac:dyDescent="0.25">
      <c r="A111" s="381" t="s">
        <v>541</v>
      </c>
      <c r="B111" s="382">
        <v>194</v>
      </c>
      <c r="C111" s="402">
        <f>1530315+275000</f>
        <v>1805315</v>
      </c>
      <c r="D111" s="485">
        <f>1805315-23000</f>
        <v>1782315</v>
      </c>
      <c r="E111" s="488">
        <f>+D111</f>
        <v>1782315</v>
      </c>
      <c r="F111" s="489"/>
      <c r="G111" s="490"/>
    </row>
    <row r="112" spans="1:7" ht="16.5" customHeight="1" x14ac:dyDescent="0.25">
      <c r="A112" s="381" t="s">
        <v>544</v>
      </c>
      <c r="B112" s="382">
        <v>197</v>
      </c>
      <c r="C112" s="402">
        <f>1550585+74250</f>
        <v>1624835</v>
      </c>
      <c r="D112" s="485">
        <v>1624835</v>
      </c>
      <c r="E112" s="616">
        <f>+C112</f>
        <v>1624835</v>
      </c>
      <c r="F112" s="489"/>
      <c r="G112" s="490"/>
    </row>
    <row r="113" spans="1:7" ht="15.95" customHeight="1" x14ac:dyDescent="0.25">
      <c r="A113" s="377" t="s">
        <v>545</v>
      </c>
      <c r="B113" s="378">
        <v>199</v>
      </c>
      <c r="C113" s="406">
        <f>+C108+C109+C110+C111+C112</f>
        <v>7642748</v>
      </c>
      <c r="D113" s="406">
        <f>+D108+D109+D110+D111+D112</f>
        <v>7642748</v>
      </c>
      <c r="E113" s="488">
        <f>+C113</f>
        <v>7642748</v>
      </c>
      <c r="F113" s="489"/>
      <c r="G113" s="490"/>
    </row>
    <row r="114" spans="1:7" ht="15.95" customHeight="1" x14ac:dyDescent="0.25">
      <c r="A114" s="381" t="s">
        <v>546</v>
      </c>
      <c r="B114" s="382">
        <v>200</v>
      </c>
      <c r="C114" s="402">
        <v>32853250</v>
      </c>
      <c r="D114" s="485">
        <v>32853250</v>
      </c>
      <c r="E114" s="488">
        <f>+C114</f>
        <v>32853250</v>
      </c>
      <c r="F114" s="489"/>
      <c r="G114" s="490"/>
    </row>
    <row r="115" spans="1:7" ht="15.95" customHeight="1" x14ac:dyDescent="0.25">
      <c r="A115" s="381" t="s">
        <v>547</v>
      </c>
      <c r="B115" s="382">
        <v>201</v>
      </c>
      <c r="C115" s="402"/>
      <c r="D115" s="485"/>
      <c r="E115" s="488"/>
      <c r="F115" s="489"/>
      <c r="G115" s="490"/>
    </row>
    <row r="116" spans="1:7" ht="15.95" customHeight="1" x14ac:dyDescent="0.25">
      <c r="A116" s="381" t="s">
        <v>548</v>
      </c>
      <c r="B116" s="382">
        <v>202</v>
      </c>
      <c r="C116" s="402"/>
      <c r="D116" s="485"/>
      <c r="E116" s="488"/>
      <c r="F116" s="489"/>
      <c r="G116" s="490"/>
    </row>
    <row r="117" spans="1:7" ht="15.95" customHeight="1" x14ac:dyDescent="0.25">
      <c r="A117" s="381" t="s">
        <v>549</v>
      </c>
      <c r="B117" s="382">
        <v>203</v>
      </c>
      <c r="C117" s="402">
        <v>8276377</v>
      </c>
      <c r="D117" s="485">
        <v>8276377</v>
      </c>
      <c r="E117" s="488">
        <f>+C117</f>
        <v>8276377</v>
      </c>
      <c r="F117" s="489"/>
      <c r="G117" s="490"/>
    </row>
    <row r="118" spans="1:7" ht="15.95" customHeight="1" x14ac:dyDescent="0.25">
      <c r="A118" s="377" t="s">
        <v>550</v>
      </c>
      <c r="B118" s="378">
        <v>204</v>
      </c>
      <c r="C118" s="406">
        <f t="shared" ref="C118:D118" si="8">SUM(C114:C117)</f>
        <v>41129627</v>
      </c>
      <c r="D118" s="406">
        <f t="shared" si="8"/>
        <v>41129627</v>
      </c>
      <c r="E118" s="550">
        <f>+C118</f>
        <v>41129627</v>
      </c>
      <c r="F118" s="489"/>
      <c r="G118" s="490"/>
    </row>
    <row r="119" spans="1:7" ht="30" hidden="1" x14ac:dyDescent="0.25">
      <c r="A119" s="381" t="s">
        <v>551</v>
      </c>
      <c r="B119" s="382">
        <v>204</v>
      </c>
      <c r="C119" s="402"/>
      <c r="D119" s="485"/>
      <c r="E119" s="488"/>
      <c r="F119" s="489"/>
      <c r="G119" s="490"/>
    </row>
    <row r="120" spans="1:7" ht="30" hidden="1" x14ac:dyDescent="0.25">
      <c r="A120" s="381" t="s">
        <v>552</v>
      </c>
      <c r="B120" s="382">
        <v>205</v>
      </c>
      <c r="C120" s="402"/>
      <c r="D120" s="485"/>
      <c r="E120" s="488"/>
      <c r="F120" s="489"/>
      <c r="G120" s="490"/>
    </row>
    <row r="121" spans="1:7" ht="15.95" hidden="1" customHeight="1" x14ac:dyDescent="0.25">
      <c r="A121" s="381" t="s">
        <v>553</v>
      </c>
      <c r="B121" s="382">
        <v>206</v>
      </c>
      <c r="C121" s="402"/>
      <c r="D121" s="485"/>
      <c r="E121" s="488"/>
      <c r="F121" s="489"/>
      <c r="G121" s="490"/>
    </row>
    <row r="122" spans="1:7" ht="15.95" hidden="1" customHeight="1" x14ac:dyDescent="0.25">
      <c r="A122" s="381" t="s">
        <v>554</v>
      </c>
      <c r="B122" s="382">
        <v>207</v>
      </c>
      <c r="C122" s="402"/>
      <c r="D122" s="485"/>
      <c r="E122" s="488"/>
      <c r="F122" s="489"/>
      <c r="G122" s="490"/>
    </row>
    <row r="123" spans="1:7" ht="30" hidden="1" x14ac:dyDescent="0.25">
      <c r="A123" s="381" t="s">
        <v>555</v>
      </c>
      <c r="B123" s="382">
        <v>208</v>
      </c>
      <c r="C123" s="402"/>
      <c r="D123" s="485"/>
      <c r="E123" s="488"/>
      <c r="F123" s="489"/>
      <c r="G123" s="490"/>
    </row>
    <row r="124" spans="1:7" ht="15.95" hidden="1" customHeight="1" x14ac:dyDescent="0.25">
      <c r="A124" s="381" t="s">
        <v>556</v>
      </c>
      <c r="B124" s="382">
        <v>209</v>
      </c>
      <c r="C124" s="402"/>
      <c r="D124" s="485"/>
      <c r="E124" s="488"/>
      <c r="F124" s="489"/>
      <c r="G124" s="490"/>
    </row>
    <row r="125" spans="1:7" ht="15.95" hidden="1" customHeight="1" x14ac:dyDescent="0.25">
      <c r="A125" s="381" t="s">
        <v>557</v>
      </c>
      <c r="B125" s="382">
        <v>210</v>
      </c>
      <c r="C125" s="402"/>
      <c r="D125" s="485"/>
      <c r="E125" s="488"/>
      <c r="F125" s="489"/>
      <c r="G125" s="490"/>
    </row>
    <row r="126" spans="1:7" ht="15.95" hidden="1" customHeight="1" x14ac:dyDescent="0.25">
      <c r="A126" s="381" t="s">
        <v>558</v>
      </c>
      <c r="B126" s="382">
        <v>211</v>
      </c>
      <c r="C126" s="402"/>
      <c r="D126" s="485"/>
      <c r="E126" s="488"/>
      <c r="F126" s="489"/>
      <c r="G126" s="490"/>
    </row>
    <row r="127" spans="1:7" ht="15.95" hidden="1" customHeight="1" x14ac:dyDescent="0.25">
      <c r="A127" s="381" t="s">
        <v>559</v>
      </c>
      <c r="B127" s="382">
        <v>212</v>
      </c>
      <c r="C127" s="402"/>
      <c r="D127" s="485"/>
      <c r="E127" s="488"/>
      <c r="F127" s="489"/>
      <c r="G127" s="490"/>
    </row>
    <row r="128" spans="1:7" ht="15.95" hidden="1" customHeight="1" x14ac:dyDescent="0.25">
      <c r="A128" s="381" t="s">
        <v>560</v>
      </c>
      <c r="B128" s="382">
        <v>213</v>
      </c>
      <c r="C128" s="402"/>
      <c r="D128" s="485"/>
      <c r="E128" s="488"/>
      <c r="F128" s="489"/>
      <c r="G128" s="490"/>
    </row>
    <row r="129" spans="1:7" ht="15.95" hidden="1" customHeight="1" x14ac:dyDescent="0.25">
      <c r="A129" s="381" t="s">
        <v>561</v>
      </c>
      <c r="B129" s="382">
        <v>214</v>
      </c>
      <c r="C129" s="402"/>
      <c r="D129" s="485"/>
      <c r="E129" s="488"/>
      <c r="F129" s="489"/>
      <c r="G129" s="490"/>
    </row>
    <row r="130" spans="1:7" ht="15.95" hidden="1" customHeight="1" x14ac:dyDescent="0.25">
      <c r="A130" s="381" t="s">
        <v>562</v>
      </c>
      <c r="B130" s="382">
        <v>215</v>
      </c>
      <c r="C130" s="402"/>
      <c r="D130" s="485"/>
      <c r="E130" s="488"/>
      <c r="F130" s="489"/>
      <c r="G130" s="490"/>
    </row>
    <row r="131" spans="1:7" ht="30" hidden="1" x14ac:dyDescent="0.25">
      <c r="A131" s="381" t="s">
        <v>563</v>
      </c>
      <c r="B131" s="382">
        <v>216</v>
      </c>
      <c r="C131" s="402"/>
      <c r="D131" s="485"/>
      <c r="E131" s="488"/>
      <c r="F131" s="489"/>
      <c r="G131" s="490"/>
    </row>
    <row r="132" spans="1:7" ht="15.95" hidden="1" customHeight="1" x14ac:dyDescent="0.25">
      <c r="A132" s="381" t="s">
        <v>564</v>
      </c>
      <c r="B132" s="382">
        <v>217</v>
      </c>
      <c r="C132" s="402"/>
      <c r="D132" s="485"/>
      <c r="E132" s="488"/>
      <c r="F132" s="489"/>
      <c r="G132" s="490"/>
    </row>
    <row r="133" spans="1:7" ht="15.95" hidden="1" customHeight="1" x14ac:dyDescent="0.25">
      <c r="A133" s="381" t="s">
        <v>565</v>
      </c>
      <c r="B133" s="382">
        <v>218</v>
      </c>
      <c r="C133" s="402"/>
      <c r="D133" s="485"/>
      <c r="E133" s="488"/>
      <c r="F133" s="489"/>
      <c r="G133" s="490"/>
    </row>
    <row r="134" spans="1:7" ht="30" hidden="1" x14ac:dyDescent="0.25">
      <c r="A134" s="381" t="s">
        <v>566</v>
      </c>
      <c r="B134" s="382">
        <v>219</v>
      </c>
      <c r="C134" s="402"/>
      <c r="D134" s="485"/>
      <c r="E134" s="488"/>
      <c r="F134" s="489"/>
      <c r="G134" s="490"/>
    </row>
    <row r="135" spans="1:7" ht="15.95" hidden="1" customHeight="1" x14ac:dyDescent="0.25">
      <c r="A135" s="381" t="s">
        <v>567</v>
      </c>
      <c r="B135" s="382">
        <v>220</v>
      </c>
      <c r="C135" s="402"/>
      <c r="D135" s="485"/>
      <c r="E135" s="488"/>
      <c r="F135" s="489"/>
      <c r="G135" s="490"/>
    </row>
    <row r="136" spans="1:7" ht="15.95" hidden="1" customHeight="1" x14ac:dyDescent="0.25">
      <c r="A136" s="381" t="s">
        <v>568</v>
      </c>
      <c r="B136" s="382">
        <v>221</v>
      </c>
      <c r="C136" s="402"/>
      <c r="D136" s="485"/>
      <c r="E136" s="488"/>
      <c r="F136" s="489"/>
      <c r="G136" s="490"/>
    </row>
    <row r="137" spans="1:7" ht="15.95" hidden="1" customHeight="1" x14ac:dyDescent="0.25">
      <c r="A137" s="381" t="s">
        <v>569</v>
      </c>
      <c r="B137" s="382">
        <v>222</v>
      </c>
      <c r="C137" s="402"/>
      <c r="D137" s="485"/>
      <c r="E137" s="488"/>
      <c r="F137" s="489"/>
      <c r="G137" s="490"/>
    </row>
    <row r="138" spans="1:7" ht="15.95" hidden="1" customHeight="1" x14ac:dyDescent="0.25">
      <c r="A138" s="381" t="s">
        <v>570</v>
      </c>
      <c r="B138" s="382">
        <v>223</v>
      </c>
      <c r="C138" s="402"/>
      <c r="D138" s="485"/>
      <c r="E138" s="488"/>
      <c r="F138" s="489"/>
      <c r="G138" s="490"/>
    </row>
    <row r="139" spans="1:7" ht="15.95" hidden="1" customHeight="1" x14ac:dyDescent="0.25">
      <c r="A139" s="381" t="s">
        <v>571</v>
      </c>
      <c r="B139" s="382">
        <v>224</v>
      </c>
      <c r="C139" s="402"/>
      <c r="D139" s="485"/>
      <c r="E139" s="488"/>
      <c r="F139" s="489"/>
      <c r="G139" s="490"/>
    </row>
    <row r="140" spans="1:7" ht="15.95" hidden="1" customHeight="1" x14ac:dyDescent="0.25">
      <c r="A140" s="381" t="s">
        <v>572</v>
      </c>
      <c r="B140" s="382">
        <v>225</v>
      </c>
      <c r="C140" s="402"/>
      <c r="D140" s="485"/>
      <c r="E140" s="488"/>
      <c r="F140" s="489"/>
      <c r="G140" s="490"/>
    </row>
    <row r="141" spans="1:7" ht="15.95" hidden="1" customHeight="1" x14ac:dyDescent="0.25">
      <c r="A141" s="381" t="s">
        <v>573</v>
      </c>
      <c r="B141" s="382">
        <v>226</v>
      </c>
      <c r="C141" s="402"/>
      <c r="D141" s="485"/>
      <c r="E141" s="488"/>
      <c r="F141" s="489"/>
      <c r="G141" s="490"/>
    </row>
    <row r="142" spans="1:7" ht="30" hidden="1" x14ac:dyDescent="0.25">
      <c r="A142" s="381" t="s">
        <v>574</v>
      </c>
      <c r="B142" s="382">
        <v>227</v>
      </c>
      <c r="C142" s="402"/>
      <c r="D142" s="485"/>
      <c r="E142" s="488"/>
      <c r="F142" s="489"/>
      <c r="G142" s="490"/>
    </row>
    <row r="143" spans="1:7" ht="15.95" hidden="1" customHeight="1" x14ac:dyDescent="0.25">
      <c r="A143" s="381" t="s">
        <v>575</v>
      </c>
      <c r="B143" s="382">
        <v>228</v>
      </c>
      <c r="C143" s="402"/>
      <c r="D143" s="485"/>
      <c r="E143" s="488"/>
      <c r="F143" s="489"/>
      <c r="G143" s="490"/>
    </row>
    <row r="144" spans="1:7" ht="15.95" hidden="1" customHeight="1" x14ac:dyDescent="0.25">
      <c r="A144" s="381" t="s">
        <v>576</v>
      </c>
      <c r="B144" s="382">
        <v>229</v>
      </c>
      <c r="C144" s="402"/>
      <c r="D144" s="485"/>
      <c r="E144" s="488"/>
      <c r="F144" s="489"/>
      <c r="G144" s="490"/>
    </row>
    <row r="145" spans="1:7" ht="30" hidden="1" x14ac:dyDescent="0.25">
      <c r="A145" s="381" t="s">
        <v>577</v>
      </c>
      <c r="B145" s="382">
        <v>230</v>
      </c>
      <c r="C145" s="402"/>
      <c r="D145" s="485"/>
      <c r="E145" s="488"/>
      <c r="F145" s="489"/>
      <c r="G145" s="490"/>
    </row>
    <row r="146" spans="1:7" ht="15.95" hidden="1" customHeight="1" x14ac:dyDescent="0.25">
      <c r="A146" s="381" t="s">
        <v>578</v>
      </c>
      <c r="B146" s="382">
        <v>231</v>
      </c>
      <c r="C146" s="402"/>
      <c r="D146" s="485"/>
      <c r="E146" s="488"/>
      <c r="F146" s="489"/>
      <c r="G146" s="490"/>
    </row>
    <row r="147" spans="1:7" ht="15.95" hidden="1" customHeight="1" x14ac:dyDescent="0.25">
      <c r="A147" s="381" t="s">
        <v>579</v>
      </c>
      <c r="B147" s="382">
        <v>232</v>
      </c>
      <c r="C147" s="402"/>
      <c r="D147" s="485"/>
      <c r="E147" s="488"/>
      <c r="F147" s="489"/>
      <c r="G147" s="490"/>
    </row>
    <row r="148" spans="1:7" ht="15.95" hidden="1" customHeight="1" x14ac:dyDescent="0.25">
      <c r="A148" s="381" t="s">
        <v>580</v>
      </c>
      <c r="B148" s="382">
        <v>233</v>
      </c>
      <c r="C148" s="402"/>
      <c r="D148" s="485"/>
      <c r="E148" s="488"/>
      <c r="F148" s="489"/>
      <c r="G148" s="490"/>
    </row>
    <row r="149" spans="1:7" ht="15.95" hidden="1" customHeight="1" x14ac:dyDescent="0.25">
      <c r="A149" s="381" t="s">
        <v>581</v>
      </c>
      <c r="B149" s="382">
        <v>234</v>
      </c>
      <c r="C149" s="402"/>
      <c r="D149" s="485"/>
      <c r="E149" s="488"/>
      <c r="F149" s="489"/>
      <c r="G149" s="490"/>
    </row>
    <row r="150" spans="1:7" ht="15.95" hidden="1" customHeight="1" x14ac:dyDescent="0.25">
      <c r="A150" s="381" t="s">
        <v>582</v>
      </c>
      <c r="B150" s="382">
        <v>235</v>
      </c>
      <c r="C150" s="402"/>
      <c r="D150" s="485"/>
      <c r="E150" s="488"/>
      <c r="F150" s="489"/>
      <c r="G150" s="490"/>
    </row>
    <row r="151" spans="1:7" ht="15.95" hidden="1" customHeight="1" x14ac:dyDescent="0.25">
      <c r="A151" s="381" t="s">
        <v>583</v>
      </c>
      <c r="B151" s="382">
        <v>236</v>
      </c>
      <c r="C151" s="402"/>
      <c r="D151" s="485"/>
      <c r="E151" s="488"/>
      <c r="F151" s="489"/>
      <c r="G151" s="490"/>
    </row>
    <row r="152" spans="1:7" ht="15.95" hidden="1" customHeight="1" x14ac:dyDescent="0.25">
      <c r="A152" s="381" t="s">
        <v>584</v>
      </c>
      <c r="B152" s="382">
        <v>237</v>
      </c>
      <c r="C152" s="402"/>
      <c r="D152" s="485"/>
      <c r="E152" s="488"/>
      <c r="F152" s="489"/>
      <c r="G152" s="490"/>
    </row>
    <row r="153" spans="1:7" ht="30" hidden="1" x14ac:dyDescent="0.25">
      <c r="A153" s="381" t="s">
        <v>585</v>
      </c>
      <c r="B153" s="382">
        <v>238</v>
      </c>
      <c r="C153" s="402"/>
      <c r="D153" s="485"/>
      <c r="E153" s="488"/>
      <c r="F153" s="489"/>
      <c r="G153" s="490"/>
    </row>
    <row r="154" spans="1:7" ht="30" hidden="1" x14ac:dyDescent="0.25">
      <c r="A154" s="381" t="s">
        <v>586</v>
      </c>
      <c r="B154" s="382">
        <v>239</v>
      </c>
      <c r="C154" s="402"/>
      <c r="D154" s="485"/>
      <c r="E154" s="488"/>
      <c r="F154" s="489"/>
      <c r="G154" s="490"/>
    </row>
    <row r="155" spans="1:7" ht="30" hidden="1" x14ac:dyDescent="0.25">
      <c r="A155" s="381" t="s">
        <v>587</v>
      </c>
      <c r="B155" s="382">
        <v>240</v>
      </c>
      <c r="C155" s="402"/>
      <c r="D155" s="485"/>
      <c r="E155" s="488"/>
      <c r="F155" s="489"/>
      <c r="G155" s="490"/>
    </row>
    <row r="156" spans="1:7" ht="15.95" hidden="1" customHeight="1" x14ac:dyDescent="0.25">
      <c r="A156" s="381" t="s">
        <v>588</v>
      </c>
      <c r="B156" s="382">
        <v>241</v>
      </c>
      <c r="C156" s="402"/>
      <c r="D156" s="485"/>
      <c r="E156" s="488"/>
      <c r="F156" s="489"/>
      <c r="G156" s="490"/>
    </row>
    <row r="157" spans="1:7" ht="15.95" hidden="1" customHeight="1" x14ac:dyDescent="0.25">
      <c r="A157" s="381" t="s">
        <v>589</v>
      </c>
      <c r="B157" s="382">
        <v>242</v>
      </c>
      <c r="C157" s="402"/>
      <c r="D157" s="485"/>
      <c r="E157" s="488"/>
      <c r="F157" s="489"/>
      <c r="G157" s="490"/>
    </row>
    <row r="158" spans="1:7" ht="15.95" hidden="1" customHeight="1" x14ac:dyDescent="0.25">
      <c r="A158" s="381" t="s">
        <v>590</v>
      </c>
      <c r="B158" s="382">
        <v>243</v>
      </c>
      <c r="C158" s="402"/>
      <c r="D158" s="485"/>
      <c r="E158" s="488"/>
      <c r="F158" s="489"/>
      <c r="G158" s="490"/>
    </row>
    <row r="159" spans="1:7" ht="15.95" hidden="1" customHeight="1" x14ac:dyDescent="0.25">
      <c r="A159" s="381" t="s">
        <v>591</v>
      </c>
      <c r="B159" s="382">
        <v>244</v>
      </c>
      <c r="C159" s="402"/>
      <c r="D159" s="485"/>
      <c r="E159" s="488"/>
      <c r="F159" s="489"/>
      <c r="G159" s="490"/>
    </row>
    <row r="160" spans="1:7" ht="15.95" hidden="1" customHeight="1" x14ac:dyDescent="0.25">
      <c r="A160" s="381" t="s">
        <v>592</v>
      </c>
      <c r="B160" s="382">
        <v>245</v>
      </c>
      <c r="C160" s="402"/>
      <c r="D160" s="485"/>
      <c r="E160" s="488"/>
      <c r="F160" s="489"/>
      <c r="G160" s="490"/>
    </row>
    <row r="161" spans="1:7" ht="15.95" hidden="1" customHeight="1" x14ac:dyDescent="0.25">
      <c r="A161" s="381" t="s">
        <v>593</v>
      </c>
      <c r="B161" s="382">
        <v>246</v>
      </c>
      <c r="C161" s="402"/>
      <c r="D161" s="485"/>
      <c r="E161" s="488"/>
      <c r="F161" s="489"/>
      <c r="G161" s="490"/>
    </row>
    <row r="162" spans="1:7" ht="30" hidden="1" x14ac:dyDescent="0.25">
      <c r="A162" s="381" t="s">
        <v>594</v>
      </c>
      <c r="B162" s="382">
        <v>247</v>
      </c>
      <c r="C162" s="402"/>
      <c r="D162" s="485"/>
      <c r="E162" s="488"/>
      <c r="F162" s="489"/>
      <c r="G162" s="490"/>
    </row>
    <row r="163" spans="1:7" ht="15.95" hidden="1" customHeight="1" x14ac:dyDescent="0.25">
      <c r="A163" s="381" t="s">
        <v>595</v>
      </c>
      <c r="B163" s="382">
        <v>248</v>
      </c>
      <c r="C163" s="402"/>
      <c r="D163" s="485"/>
      <c r="E163" s="488"/>
      <c r="F163" s="489"/>
      <c r="G163" s="490"/>
    </row>
    <row r="164" spans="1:7" ht="15.95" hidden="1" customHeight="1" x14ac:dyDescent="0.25">
      <c r="A164" s="381" t="s">
        <v>596</v>
      </c>
      <c r="B164" s="382">
        <v>249</v>
      </c>
      <c r="C164" s="402"/>
      <c r="D164" s="485"/>
      <c r="E164" s="488"/>
      <c r="F164" s="489"/>
      <c r="G164" s="490"/>
    </row>
    <row r="165" spans="1:7" ht="15.95" hidden="1" customHeight="1" x14ac:dyDescent="0.25">
      <c r="A165" s="381" t="s">
        <v>597</v>
      </c>
      <c r="B165" s="382">
        <v>250</v>
      </c>
      <c r="C165" s="402"/>
      <c r="D165" s="485"/>
      <c r="E165" s="488"/>
      <c r="F165" s="489"/>
      <c r="G165" s="490"/>
    </row>
    <row r="166" spans="1:7" ht="15.95" hidden="1" customHeight="1" x14ac:dyDescent="0.25">
      <c r="A166" s="381" t="s">
        <v>598</v>
      </c>
      <c r="B166" s="382">
        <v>251</v>
      </c>
      <c r="C166" s="402"/>
      <c r="D166" s="485"/>
      <c r="E166" s="488"/>
      <c r="F166" s="489"/>
      <c r="G166" s="490"/>
    </row>
    <row r="167" spans="1:7" ht="15.95" hidden="1" customHeight="1" x14ac:dyDescent="0.25">
      <c r="A167" s="381" t="s">
        <v>599</v>
      </c>
      <c r="B167" s="382">
        <v>252</v>
      </c>
      <c r="C167" s="402"/>
      <c r="D167" s="485"/>
      <c r="E167" s="488"/>
      <c r="F167" s="489"/>
      <c r="G167" s="490"/>
    </row>
    <row r="168" spans="1:7" ht="15.95" hidden="1" customHeight="1" x14ac:dyDescent="0.25">
      <c r="A168" s="381" t="s">
        <v>600</v>
      </c>
      <c r="B168" s="382">
        <v>253</v>
      </c>
      <c r="C168" s="402"/>
      <c r="D168" s="485"/>
      <c r="E168" s="488"/>
      <c r="F168" s="489"/>
      <c r="G168" s="490"/>
    </row>
    <row r="169" spans="1:7" ht="30" hidden="1" x14ac:dyDescent="0.25">
      <c r="A169" s="381" t="s">
        <v>601</v>
      </c>
      <c r="B169" s="382">
        <v>254</v>
      </c>
      <c r="C169" s="402"/>
      <c r="D169" s="485"/>
      <c r="E169" s="488"/>
      <c r="F169" s="489"/>
      <c r="G169" s="490"/>
    </row>
    <row r="170" spans="1:7" ht="15.95" hidden="1" customHeight="1" x14ac:dyDescent="0.25">
      <c r="A170" s="381" t="s">
        <v>602</v>
      </c>
      <c r="B170" s="382">
        <v>255</v>
      </c>
      <c r="C170" s="402"/>
      <c r="D170" s="485"/>
      <c r="E170" s="488"/>
      <c r="F170" s="489"/>
      <c r="G170" s="490"/>
    </row>
    <row r="171" spans="1:7" ht="15.95" hidden="1" customHeight="1" x14ac:dyDescent="0.25">
      <c r="A171" s="381" t="s">
        <v>603</v>
      </c>
      <c r="B171" s="382">
        <v>256</v>
      </c>
      <c r="C171" s="402"/>
      <c r="D171" s="485"/>
      <c r="E171" s="488"/>
      <c r="F171" s="489"/>
      <c r="G171" s="490"/>
    </row>
    <row r="172" spans="1:7" ht="15.95" hidden="1" customHeight="1" x14ac:dyDescent="0.25">
      <c r="A172" s="381" t="s">
        <v>604</v>
      </c>
      <c r="B172" s="382">
        <v>257</v>
      </c>
      <c r="C172" s="402"/>
      <c r="D172" s="485"/>
      <c r="E172" s="488"/>
      <c r="F172" s="489"/>
      <c r="G172" s="490"/>
    </row>
    <row r="173" spans="1:7" ht="15.95" hidden="1" customHeight="1" x14ac:dyDescent="0.25">
      <c r="A173" s="381" t="s">
        <v>605</v>
      </c>
      <c r="B173" s="382">
        <v>258</v>
      </c>
      <c r="C173" s="402"/>
      <c r="D173" s="485"/>
      <c r="E173" s="488"/>
      <c r="F173" s="489"/>
      <c r="G173" s="490"/>
    </row>
    <row r="174" spans="1:7" ht="15.95" hidden="1" customHeight="1" x14ac:dyDescent="0.25">
      <c r="A174" s="381" t="s">
        <v>606</v>
      </c>
      <c r="B174" s="382">
        <v>259</v>
      </c>
      <c r="C174" s="402"/>
      <c r="D174" s="485"/>
      <c r="E174" s="488"/>
      <c r="F174" s="489"/>
      <c r="G174" s="490"/>
    </row>
    <row r="175" spans="1:7" ht="15.95" hidden="1" customHeight="1" x14ac:dyDescent="0.25">
      <c r="A175" s="381" t="s">
        <v>607</v>
      </c>
      <c r="B175" s="382">
        <v>260</v>
      </c>
      <c r="C175" s="402"/>
      <c r="D175" s="485"/>
      <c r="E175" s="488"/>
      <c r="F175" s="489"/>
      <c r="G175" s="490"/>
    </row>
    <row r="176" spans="1:7" ht="30" hidden="1" x14ac:dyDescent="0.25">
      <c r="A176" s="381" t="s">
        <v>608</v>
      </c>
      <c r="B176" s="382">
        <v>261</v>
      </c>
      <c r="C176" s="402"/>
      <c r="D176" s="485"/>
      <c r="E176" s="488"/>
      <c r="F176" s="489"/>
      <c r="G176" s="490"/>
    </row>
    <row r="177" spans="1:8" ht="15.95" hidden="1" customHeight="1" x14ac:dyDescent="0.25">
      <c r="A177" s="381" t="s">
        <v>609</v>
      </c>
      <c r="B177" s="382">
        <v>262</v>
      </c>
      <c r="C177" s="402"/>
      <c r="D177" s="485"/>
      <c r="E177" s="488"/>
      <c r="F177" s="489"/>
      <c r="G177" s="490"/>
    </row>
    <row r="178" spans="1:8" ht="15.95" hidden="1" customHeight="1" x14ac:dyDescent="0.25">
      <c r="A178" s="381" t="s">
        <v>610</v>
      </c>
      <c r="B178" s="382">
        <v>263</v>
      </c>
      <c r="C178" s="402"/>
      <c r="D178" s="485"/>
      <c r="E178" s="488"/>
      <c r="F178" s="489"/>
      <c r="G178" s="490"/>
    </row>
    <row r="179" spans="1:8" ht="15.95" hidden="1" customHeight="1" x14ac:dyDescent="0.25">
      <c r="A179" s="381" t="s">
        <v>611</v>
      </c>
      <c r="B179" s="382">
        <v>264</v>
      </c>
      <c r="C179" s="402"/>
      <c r="D179" s="485"/>
      <c r="E179" s="488"/>
      <c r="F179" s="489"/>
      <c r="G179" s="490"/>
    </row>
    <row r="180" spans="1:8" ht="30.75" thickBot="1" x14ac:dyDescent="0.3">
      <c r="A180" s="625" t="s">
        <v>612</v>
      </c>
      <c r="B180" s="626">
        <v>266</v>
      </c>
      <c r="C180" s="491"/>
      <c r="D180" s="492"/>
      <c r="E180" s="627"/>
      <c r="F180" s="628"/>
      <c r="G180" s="629"/>
    </row>
    <row r="181" spans="1:8" ht="15.75" thickBot="1" x14ac:dyDescent="0.3">
      <c r="A181" s="630" t="s">
        <v>613</v>
      </c>
      <c r="B181" s="631">
        <v>267</v>
      </c>
      <c r="C181" s="493">
        <f>+C28+C29+C64+C80+C107+C113+C118+C180</f>
        <v>214110966</v>
      </c>
      <c r="D181" s="493">
        <f>+D28+D29+D64+D80+D107+D113+D118+D180</f>
        <v>250034565</v>
      </c>
      <c r="E181" s="495">
        <f>+E28+E29+E64+E80+E107+E113+E118+E180</f>
        <v>240533196</v>
      </c>
      <c r="F181" s="493">
        <f>+F28+F29+F64+F80+F107+F113+F118+F180</f>
        <v>2001369</v>
      </c>
      <c r="G181" s="494">
        <f>+G28+G29+G64+G80+G107+G113+G118+G180</f>
        <v>7500000</v>
      </c>
    </row>
    <row r="182" spans="1:8" x14ac:dyDescent="0.25">
      <c r="F182" s="717"/>
    </row>
    <row r="183" spans="1:8" ht="18.75" x14ac:dyDescent="0.3">
      <c r="A183" s="908" t="s">
        <v>126</v>
      </c>
      <c r="B183" s="908"/>
      <c r="C183" s="908"/>
      <c r="D183" s="594"/>
    </row>
    <row r="184" spans="1:8" ht="15.75" thickBot="1" x14ac:dyDescent="0.3">
      <c r="A184" s="907"/>
      <c r="B184" s="907"/>
      <c r="C184" s="907"/>
      <c r="D184" s="596"/>
      <c r="G184" s="718" t="s">
        <v>220</v>
      </c>
      <c r="H184" s="718"/>
    </row>
    <row r="185" spans="1:8" ht="45.75" thickBot="1" x14ac:dyDescent="0.3">
      <c r="A185" s="597" t="s">
        <v>3</v>
      </c>
      <c r="B185" s="598" t="s">
        <v>221</v>
      </c>
      <c r="C185" s="599" t="s">
        <v>724</v>
      </c>
      <c r="D185" s="600" t="s">
        <v>723</v>
      </c>
      <c r="E185" s="601" t="s">
        <v>718</v>
      </c>
      <c r="F185" s="602" t="s">
        <v>719</v>
      </c>
      <c r="G185" s="603" t="s">
        <v>720</v>
      </c>
    </row>
    <row r="186" spans="1:8" ht="30.75" hidden="1" thickBot="1" x14ac:dyDescent="0.3">
      <c r="A186" s="693" t="s">
        <v>646</v>
      </c>
      <c r="B186" s="694">
        <v>1</v>
      </c>
      <c r="C186" s="695"/>
      <c r="D186" s="696"/>
      <c r="E186" s="697"/>
      <c r="F186" s="721"/>
      <c r="G186" s="722"/>
    </row>
    <row r="187" spans="1:8" ht="15.75" hidden="1" thickBot="1" x14ac:dyDescent="0.3">
      <c r="A187" s="698" t="s">
        <v>647</v>
      </c>
      <c r="B187" s="699">
        <v>2</v>
      </c>
      <c r="C187" s="537"/>
      <c r="D187" s="700"/>
      <c r="E187" s="701"/>
      <c r="F187" s="723"/>
      <c r="G187" s="724"/>
    </row>
    <row r="188" spans="1:8" ht="30.75" hidden="1" thickBot="1" x14ac:dyDescent="0.3">
      <c r="A188" s="698" t="s">
        <v>648</v>
      </c>
      <c r="B188" s="699">
        <v>3</v>
      </c>
      <c r="C188" s="537"/>
      <c r="D188" s="700"/>
      <c r="E188" s="701"/>
      <c r="F188" s="723"/>
      <c r="G188" s="724"/>
    </row>
    <row r="189" spans="1:8" ht="30.75" hidden="1" thickBot="1" x14ac:dyDescent="0.3">
      <c r="A189" s="698" t="s">
        <v>649</v>
      </c>
      <c r="B189" s="699">
        <v>4</v>
      </c>
      <c r="C189" s="537"/>
      <c r="D189" s="700"/>
      <c r="E189" s="701"/>
      <c r="F189" s="723"/>
      <c r="G189" s="724"/>
    </row>
    <row r="190" spans="1:8" ht="15.75" hidden="1" thickBot="1" x14ac:dyDescent="0.3">
      <c r="A190" s="698" t="s">
        <v>650</v>
      </c>
      <c r="B190" s="699">
        <v>5</v>
      </c>
      <c r="C190" s="537"/>
      <c r="D190" s="700"/>
      <c r="E190" s="702"/>
      <c r="F190" s="725"/>
      <c r="G190" s="726"/>
    </row>
    <row r="191" spans="1:8" ht="30" x14ac:dyDescent="0.25">
      <c r="A191" s="703" t="s">
        <v>651</v>
      </c>
      <c r="B191" s="704">
        <v>6</v>
      </c>
      <c r="C191" s="705">
        <v>0</v>
      </c>
      <c r="D191" s="705"/>
      <c r="E191" s="706">
        <f>+C191</f>
        <v>0</v>
      </c>
      <c r="F191" s="727"/>
      <c r="G191" s="728"/>
    </row>
    <row r="192" spans="1:8" hidden="1" x14ac:dyDescent="0.25">
      <c r="A192" s="698" t="s">
        <v>652</v>
      </c>
      <c r="B192" s="699">
        <v>7</v>
      </c>
      <c r="C192" s="537"/>
      <c r="D192" s="537"/>
      <c r="E192" s="701"/>
      <c r="F192" s="723"/>
      <c r="G192" s="724"/>
    </row>
    <row r="193" spans="1:7" hidden="1" x14ac:dyDescent="0.25">
      <c r="A193" s="698" t="s">
        <v>653</v>
      </c>
      <c r="B193" s="699">
        <v>8</v>
      </c>
      <c r="C193" s="537"/>
      <c r="D193" s="537"/>
      <c r="E193" s="701"/>
      <c r="F193" s="723"/>
      <c r="G193" s="724"/>
    </row>
    <row r="194" spans="1:7" hidden="1" x14ac:dyDescent="0.25">
      <c r="A194" s="698" t="s">
        <v>654</v>
      </c>
      <c r="B194" s="699">
        <v>9</v>
      </c>
      <c r="C194" s="537"/>
      <c r="D194" s="537"/>
      <c r="E194" s="701"/>
      <c r="F194" s="723"/>
      <c r="G194" s="724"/>
    </row>
    <row r="195" spans="1:7" hidden="1" x14ac:dyDescent="0.25">
      <c r="A195" s="698" t="s">
        <v>655</v>
      </c>
      <c r="B195" s="699">
        <v>10</v>
      </c>
      <c r="C195" s="537"/>
      <c r="D195" s="537"/>
      <c r="E195" s="701"/>
      <c r="F195" s="723"/>
      <c r="G195" s="724"/>
    </row>
    <row r="196" spans="1:7" hidden="1" x14ac:dyDescent="0.25">
      <c r="A196" s="698" t="s">
        <v>656</v>
      </c>
      <c r="B196" s="699">
        <v>11</v>
      </c>
      <c r="C196" s="537"/>
      <c r="D196" s="537"/>
      <c r="E196" s="701"/>
      <c r="F196" s="723"/>
      <c r="G196" s="724"/>
    </row>
    <row r="197" spans="1:7" ht="30" hidden="1" x14ac:dyDescent="0.25">
      <c r="A197" s="698" t="s">
        <v>657</v>
      </c>
      <c r="B197" s="699">
        <v>12</v>
      </c>
      <c r="C197" s="537"/>
      <c r="D197" s="537"/>
      <c r="E197" s="701"/>
      <c r="F197" s="723"/>
      <c r="G197" s="724"/>
    </row>
    <row r="198" spans="1:7" hidden="1" x14ac:dyDescent="0.25">
      <c r="A198" s="698" t="s">
        <v>658</v>
      </c>
      <c r="B198" s="699">
        <v>13</v>
      </c>
      <c r="C198" s="537"/>
      <c r="D198" s="537"/>
      <c r="E198" s="701"/>
      <c r="F198" s="723"/>
      <c r="G198" s="724"/>
    </row>
    <row r="199" spans="1:7" hidden="1" x14ac:dyDescent="0.25">
      <c r="A199" s="698" t="s">
        <v>659</v>
      </c>
      <c r="B199" s="699">
        <v>14</v>
      </c>
      <c r="C199" s="537"/>
      <c r="D199" s="537"/>
      <c r="E199" s="701"/>
      <c r="F199" s="723"/>
      <c r="G199" s="724"/>
    </row>
    <row r="200" spans="1:7" hidden="1" x14ac:dyDescent="0.25">
      <c r="A200" s="698" t="s">
        <v>660</v>
      </c>
      <c r="B200" s="699">
        <v>15</v>
      </c>
      <c r="C200" s="537"/>
      <c r="D200" s="537"/>
      <c r="E200" s="701"/>
      <c r="F200" s="723"/>
      <c r="G200" s="724"/>
    </row>
    <row r="201" spans="1:7" hidden="1" x14ac:dyDescent="0.25">
      <c r="A201" s="698" t="s">
        <v>661</v>
      </c>
      <c r="B201" s="699">
        <v>16</v>
      </c>
      <c r="C201" s="537"/>
      <c r="D201" s="537"/>
      <c r="E201" s="701"/>
      <c r="F201" s="723"/>
      <c r="G201" s="724"/>
    </row>
    <row r="202" spans="1:7" hidden="1" x14ac:dyDescent="0.25">
      <c r="A202" s="698" t="s">
        <v>662</v>
      </c>
      <c r="B202" s="699">
        <v>17</v>
      </c>
      <c r="C202" s="537"/>
      <c r="D202" s="537"/>
      <c r="E202" s="701"/>
      <c r="F202" s="723"/>
      <c r="G202" s="724"/>
    </row>
    <row r="203" spans="1:7" hidden="1" x14ac:dyDescent="0.25">
      <c r="A203" s="698" t="s">
        <v>663</v>
      </c>
      <c r="B203" s="699">
        <v>18</v>
      </c>
      <c r="C203" s="537"/>
      <c r="D203" s="537"/>
      <c r="E203" s="701"/>
      <c r="F203" s="723"/>
      <c r="G203" s="724"/>
    </row>
    <row r="204" spans="1:7" x14ac:dyDescent="0.25">
      <c r="A204" s="703" t="s">
        <v>664</v>
      </c>
      <c r="B204" s="704">
        <v>19</v>
      </c>
      <c r="C204" s="561">
        <v>0</v>
      </c>
      <c r="D204" s="561"/>
      <c r="E204" s="538">
        <f>+C204</f>
        <v>0</v>
      </c>
      <c r="F204" s="723"/>
      <c r="G204" s="724"/>
    </row>
    <row r="205" spans="1:7" x14ac:dyDescent="0.25">
      <c r="A205" s="698" t="s">
        <v>665</v>
      </c>
      <c r="B205" s="699">
        <v>20</v>
      </c>
      <c r="C205" s="537"/>
      <c r="D205" s="537"/>
      <c r="E205" s="701"/>
      <c r="F205" s="723"/>
      <c r="G205" s="724"/>
    </row>
    <row r="206" spans="1:7" x14ac:dyDescent="0.25">
      <c r="A206" s="698" t="s">
        <v>666</v>
      </c>
      <c r="B206" s="699">
        <v>21</v>
      </c>
      <c r="C206" s="537">
        <v>3655011</v>
      </c>
      <c r="D206" s="537">
        <v>3655011</v>
      </c>
      <c r="E206" s="538">
        <f>+C206</f>
        <v>3655011</v>
      </c>
      <c r="F206" s="723"/>
      <c r="G206" s="724"/>
    </row>
    <row r="207" spans="1:7" x14ac:dyDescent="0.25">
      <c r="A207" s="698" t="s">
        <v>667</v>
      </c>
      <c r="B207" s="699">
        <v>22</v>
      </c>
      <c r="C207" s="537">
        <v>55159805</v>
      </c>
      <c r="D207" s="537">
        <v>55079528</v>
      </c>
      <c r="E207" s="538">
        <f>+D207</f>
        <v>55079528</v>
      </c>
      <c r="F207" s="723"/>
      <c r="G207" s="724"/>
    </row>
    <row r="208" spans="1:7" x14ac:dyDescent="0.25">
      <c r="A208" s="698" t="s">
        <v>668</v>
      </c>
      <c r="B208" s="699">
        <v>23</v>
      </c>
      <c r="C208" s="537"/>
      <c r="D208" s="537"/>
      <c r="E208" s="701"/>
      <c r="F208" s="723"/>
      <c r="G208" s="724"/>
    </row>
    <row r="209" spans="1:7" x14ac:dyDescent="0.25">
      <c r="A209" s="698" t="s">
        <v>669</v>
      </c>
      <c r="B209" s="699">
        <v>24</v>
      </c>
      <c r="C209" s="537"/>
      <c r="D209" s="537"/>
      <c r="E209" s="701"/>
      <c r="F209" s="723"/>
      <c r="G209" s="724"/>
    </row>
    <row r="210" spans="1:7" x14ac:dyDescent="0.25">
      <c r="A210" s="698" t="s">
        <v>670</v>
      </c>
      <c r="B210" s="699">
        <v>25</v>
      </c>
      <c r="C210" s="537"/>
      <c r="D210" s="537"/>
      <c r="E210" s="701"/>
      <c r="F210" s="723"/>
      <c r="G210" s="724"/>
    </row>
    <row r="211" spans="1:7" hidden="1" x14ac:dyDescent="0.25">
      <c r="A211" s="698" t="s">
        <v>671</v>
      </c>
      <c r="B211" s="699">
        <v>26</v>
      </c>
      <c r="C211" s="537"/>
      <c r="D211" s="537"/>
      <c r="E211" s="701"/>
      <c r="F211" s="723"/>
      <c r="G211" s="724"/>
    </row>
    <row r="212" spans="1:7" hidden="1" x14ac:dyDescent="0.25">
      <c r="A212" s="698" t="s">
        <v>672</v>
      </c>
      <c r="B212" s="699">
        <v>27</v>
      </c>
      <c r="C212" s="537"/>
      <c r="D212" s="537"/>
      <c r="E212" s="701"/>
      <c r="F212" s="723"/>
      <c r="G212" s="724"/>
    </row>
    <row r="213" spans="1:7" x14ac:dyDescent="0.25">
      <c r="A213" s="703" t="s">
        <v>673</v>
      </c>
      <c r="B213" s="704">
        <v>28</v>
      </c>
      <c r="C213" s="561">
        <v>0</v>
      </c>
      <c r="D213" s="561"/>
      <c r="E213" s="538">
        <f>+C213</f>
        <v>0</v>
      </c>
      <c r="F213" s="723"/>
      <c r="G213" s="724"/>
    </row>
    <row r="214" spans="1:7" x14ac:dyDescent="0.25">
      <c r="A214" s="703" t="s">
        <v>674</v>
      </c>
      <c r="B214" s="704">
        <v>29</v>
      </c>
      <c r="C214" s="561">
        <f>+C191+C204+C205+C206+C207+C208+C209+C210+C213</f>
        <v>58814816</v>
      </c>
      <c r="D214" s="561">
        <f t="shared" ref="D214:E214" si="9">+D191+D204+D205+D206+D207+D208+D209+D210+D213</f>
        <v>58734539</v>
      </c>
      <c r="E214" s="591">
        <f t="shared" si="9"/>
        <v>58734539</v>
      </c>
      <c r="F214" s="723"/>
      <c r="G214" s="724"/>
    </row>
    <row r="215" spans="1:7" hidden="1" x14ac:dyDescent="0.25">
      <c r="A215" s="698" t="s">
        <v>675</v>
      </c>
      <c r="B215" s="699">
        <v>30</v>
      </c>
      <c r="C215" s="537"/>
      <c r="D215" s="537"/>
      <c r="E215" s="701"/>
      <c r="F215" s="723"/>
      <c r="G215" s="724"/>
    </row>
    <row r="216" spans="1:7" hidden="1" x14ac:dyDescent="0.25">
      <c r="A216" s="698" t="s">
        <v>676</v>
      </c>
      <c r="B216" s="699">
        <v>31</v>
      </c>
      <c r="C216" s="537"/>
      <c r="D216" s="537"/>
      <c r="E216" s="701"/>
      <c r="F216" s="723"/>
      <c r="G216" s="724"/>
    </row>
    <row r="217" spans="1:7" hidden="1" x14ac:dyDescent="0.25">
      <c r="A217" s="698" t="s">
        <v>677</v>
      </c>
      <c r="B217" s="699">
        <v>32</v>
      </c>
      <c r="C217" s="537"/>
      <c r="D217" s="537"/>
      <c r="E217" s="701"/>
      <c r="F217" s="723"/>
      <c r="G217" s="724"/>
    </row>
    <row r="218" spans="1:7" hidden="1" x14ac:dyDescent="0.25">
      <c r="A218" s="698" t="s">
        <v>678</v>
      </c>
      <c r="B218" s="699">
        <v>33</v>
      </c>
      <c r="C218" s="537"/>
      <c r="D218" s="537"/>
      <c r="E218" s="701"/>
      <c r="F218" s="723"/>
      <c r="G218" s="724"/>
    </row>
    <row r="219" spans="1:7" ht="30" hidden="1" x14ac:dyDescent="0.25">
      <c r="A219" s="698" t="s">
        <v>679</v>
      </c>
      <c r="B219" s="699">
        <v>34</v>
      </c>
      <c r="C219" s="537"/>
      <c r="D219" s="537"/>
      <c r="E219" s="701"/>
      <c r="F219" s="723"/>
      <c r="G219" s="724"/>
    </row>
    <row r="220" spans="1:7" ht="30" hidden="1" x14ac:dyDescent="0.25">
      <c r="A220" s="698" t="s">
        <v>680</v>
      </c>
      <c r="B220" s="699">
        <v>35</v>
      </c>
      <c r="C220" s="537"/>
      <c r="D220" s="537"/>
      <c r="E220" s="701"/>
      <c r="F220" s="723"/>
      <c r="G220" s="724"/>
    </row>
    <row r="221" spans="1:7" hidden="1" x14ac:dyDescent="0.25">
      <c r="A221" s="698" t="s">
        <v>681</v>
      </c>
      <c r="B221" s="699">
        <v>36</v>
      </c>
      <c r="C221" s="537"/>
      <c r="D221" s="537"/>
      <c r="E221" s="701"/>
      <c r="F221" s="723"/>
      <c r="G221" s="724"/>
    </row>
    <row r="222" spans="1:7" ht="15.75" thickBot="1" x14ac:dyDescent="0.3">
      <c r="A222" s="703" t="s">
        <v>682</v>
      </c>
      <c r="B222" s="704">
        <v>37</v>
      </c>
      <c r="C222" s="561">
        <v>0</v>
      </c>
      <c r="D222" s="561"/>
      <c r="E222" s="538">
        <f>+C222</f>
        <v>0</v>
      </c>
      <c r="F222" s="723"/>
      <c r="G222" s="724"/>
    </row>
    <row r="223" spans="1:7" hidden="1" x14ac:dyDescent="0.25">
      <c r="A223" s="698" t="s">
        <v>683</v>
      </c>
      <c r="B223" s="699">
        <v>38</v>
      </c>
      <c r="C223" s="537"/>
      <c r="D223" s="537"/>
      <c r="E223" s="701"/>
      <c r="F223" s="723"/>
      <c r="G223" s="724"/>
    </row>
    <row r="224" spans="1:7" ht="15.75" hidden="1" thickBot="1" x14ac:dyDescent="0.3">
      <c r="A224" s="707" t="s">
        <v>684</v>
      </c>
      <c r="B224" s="708">
        <v>39</v>
      </c>
      <c r="C224" s="709"/>
      <c r="D224" s="709"/>
      <c r="E224" s="710"/>
      <c r="F224" s="729"/>
      <c r="G224" s="730"/>
    </row>
    <row r="225" spans="1:7" ht="15.75" thickBot="1" x14ac:dyDescent="0.3">
      <c r="A225" s="711" t="s">
        <v>685</v>
      </c>
      <c r="B225" s="668">
        <v>40</v>
      </c>
      <c r="C225" s="712">
        <f>+C214+C222+C223+C224</f>
        <v>58814816</v>
      </c>
      <c r="D225" s="712">
        <f t="shared" ref="D225:E225" si="10">+D214+D222+D223+D224</f>
        <v>58734539</v>
      </c>
      <c r="E225" s="713">
        <f t="shared" si="10"/>
        <v>58734539</v>
      </c>
      <c r="F225" s="719"/>
      <c r="G225" s="720"/>
    </row>
    <row r="226" spans="1:7" ht="15.75" thickBot="1" x14ac:dyDescent="0.3"/>
    <row r="227" spans="1:7" ht="15.75" thickBot="1" x14ac:dyDescent="0.3">
      <c r="A227" s="711" t="s">
        <v>703</v>
      </c>
      <c r="B227" s="668"/>
      <c r="C227" s="712">
        <f>+C181+C225</f>
        <v>272925782</v>
      </c>
      <c r="D227" s="712">
        <f>+D181+D225</f>
        <v>308769104</v>
      </c>
      <c r="E227" s="712">
        <f>+E181+E225</f>
        <v>299267735</v>
      </c>
      <c r="F227" s="712">
        <f t="shared" ref="F227:G227" si="11">+F181+F225</f>
        <v>2001369</v>
      </c>
      <c r="G227" s="669">
        <f t="shared" si="11"/>
        <v>7500000</v>
      </c>
    </row>
  </sheetData>
  <mergeCells count="5">
    <mergeCell ref="A184:C184"/>
    <mergeCell ref="A4:C4"/>
    <mergeCell ref="A6:C6"/>
    <mergeCell ref="E7:G7"/>
    <mergeCell ref="A183:C183"/>
  </mergeCells>
  <pageMargins left="0.7" right="0.7" top="0.75" bottom="0.75" header="0.3" footer="0.3"/>
  <pageSetup paperSize="9" scale="67" fitToHeight="0" orientation="portrait" r:id="rId1"/>
  <ignoredErrors>
    <ignoredError sqref="D3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38"/>
  <sheetViews>
    <sheetView workbookViewId="0">
      <pane ySplit="7" topLeftCell="A113" activePane="bottomLeft" state="frozen"/>
      <selection pane="bottomLeft"/>
    </sheetView>
  </sheetViews>
  <sheetFormatPr defaultColWidth="9" defaultRowHeight="12.75" x14ac:dyDescent="0.2"/>
  <cols>
    <col min="1" max="1" width="64.5703125" style="193" customWidth="1"/>
    <col min="2" max="2" width="4.5703125" style="297" customWidth="1"/>
    <col min="3" max="3" width="14" style="193" bestFit="1" customWidth="1"/>
    <col min="4" max="4" width="14.28515625" style="193" customWidth="1"/>
    <col min="5" max="5" width="13.5703125" style="193" customWidth="1"/>
    <col min="6" max="207" width="9" style="193"/>
    <col min="208" max="208" width="7.140625" style="193" customWidth="1"/>
    <col min="209" max="213" width="3.28515625" style="193" customWidth="1"/>
    <col min="214" max="214" width="3.85546875" style="193" customWidth="1"/>
    <col min="215" max="218" width="3.28515625" style="193" customWidth="1"/>
    <col min="219" max="219" width="3.85546875" style="193" customWidth="1"/>
    <col min="220" max="242" width="3.28515625" style="193" customWidth="1"/>
    <col min="243" max="243" width="11.28515625" style="193" bestFit="1" customWidth="1"/>
    <col min="244" max="463" width="9" style="193"/>
    <col min="464" max="464" width="7.140625" style="193" customWidth="1"/>
    <col min="465" max="469" width="3.28515625" style="193" customWidth="1"/>
    <col min="470" max="470" width="3.85546875" style="193" customWidth="1"/>
    <col min="471" max="474" width="3.28515625" style="193" customWidth="1"/>
    <col min="475" max="475" width="3.85546875" style="193" customWidth="1"/>
    <col min="476" max="498" width="3.28515625" style="193" customWidth="1"/>
    <col min="499" max="499" width="11.28515625" style="193" bestFit="1" customWidth="1"/>
    <col min="500" max="719" width="9" style="193"/>
    <col min="720" max="720" width="7.140625" style="193" customWidth="1"/>
    <col min="721" max="725" width="3.28515625" style="193" customWidth="1"/>
    <col min="726" max="726" width="3.85546875" style="193" customWidth="1"/>
    <col min="727" max="730" width="3.28515625" style="193" customWidth="1"/>
    <col min="731" max="731" width="3.85546875" style="193" customWidth="1"/>
    <col min="732" max="754" width="3.28515625" style="193" customWidth="1"/>
    <col min="755" max="755" width="11.28515625" style="193" bestFit="1" customWidth="1"/>
    <col min="756" max="975" width="9" style="193"/>
    <col min="976" max="976" width="7.140625" style="193" customWidth="1"/>
    <col min="977" max="981" width="3.28515625" style="193" customWidth="1"/>
    <col min="982" max="982" width="3.85546875" style="193" customWidth="1"/>
    <col min="983" max="986" width="3.28515625" style="193" customWidth="1"/>
    <col min="987" max="987" width="3.85546875" style="193" customWidth="1"/>
    <col min="988" max="1010" width="3.28515625" style="193" customWidth="1"/>
    <col min="1011" max="1011" width="11.28515625" style="193" bestFit="1" customWidth="1"/>
    <col min="1012" max="1231" width="9" style="193"/>
    <col min="1232" max="1232" width="7.140625" style="193" customWidth="1"/>
    <col min="1233" max="1237" width="3.28515625" style="193" customWidth="1"/>
    <col min="1238" max="1238" width="3.85546875" style="193" customWidth="1"/>
    <col min="1239" max="1242" width="3.28515625" style="193" customWidth="1"/>
    <col min="1243" max="1243" width="3.85546875" style="193" customWidth="1"/>
    <col min="1244" max="1266" width="3.28515625" style="193" customWidth="1"/>
    <col min="1267" max="1267" width="11.28515625" style="193" bestFit="1" customWidth="1"/>
    <col min="1268" max="1487" width="9" style="193"/>
    <col min="1488" max="1488" width="7.140625" style="193" customWidth="1"/>
    <col min="1489" max="1493" width="3.28515625" style="193" customWidth="1"/>
    <col min="1494" max="1494" width="3.85546875" style="193" customWidth="1"/>
    <col min="1495" max="1498" width="3.28515625" style="193" customWidth="1"/>
    <col min="1499" max="1499" width="3.85546875" style="193" customWidth="1"/>
    <col min="1500" max="1522" width="3.28515625" style="193" customWidth="1"/>
    <col min="1523" max="1523" width="11.28515625" style="193" bestFit="1" customWidth="1"/>
    <col min="1524" max="1743" width="9" style="193"/>
    <col min="1744" max="1744" width="7.140625" style="193" customWidth="1"/>
    <col min="1745" max="1749" width="3.28515625" style="193" customWidth="1"/>
    <col min="1750" max="1750" width="3.85546875" style="193" customWidth="1"/>
    <col min="1751" max="1754" width="3.28515625" style="193" customWidth="1"/>
    <col min="1755" max="1755" width="3.85546875" style="193" customWidth="1"/>
    <col min="1756" max="1778" width="3.28515625" style="193" customWidth="1"/>
    <col min="1779" max="1779" width="11.28515625" style="193" bestFit="1" customWidth="1"/>
    <col min="1780" max="1999" width="9" style="193"/>
    <col min="2000" max="2000" width="7.140625" style="193" customWidth="1"/>
    <col min="2001" max="2005" width="3.28515625" style="193" customWidth="1"/>
    <col min="2006" max="2006" width="3.85546875" style="193" customWidth="1"/>
    <col min="2007" max="2010" width="3.28515625" style="193" customWidth="1"/>
    <col min="2011" max="2011" width="3.85546875" style="193" customWidth="1"/>
    <col min="2012" max="2034" width="3.28515625" style="193" customWidth="1"/>
    <col min="2035" max="2035" width="11.28515625" style="193" bestFit="1" customWidth="1"/>
    <col min="2036" max="2255" width="9" style="193"/>
    <col min="2256" max="2256" width="7.140625" style="193" customWidth="1"/>
    <col min="2257" max="2261" width="3.28515625" style="193" customWidth="1"/>
    <col min="2262" max="2262" width="3.85546875" style="193" customWidth="1"/>
    <col min="2263" max="2266" width="3.28515625" style="193" customWidth="1"/>
    <col min="2267" max="2267" width="3.85546875" style="193" customWidth="1"/>
    <col min="2268" max="2290" width="3.28515625" style="193" customWidth="1"/>
    <col min="2291" max="2291" width="11.28515625" style="193" bestFit="1" customWidth="1"/>
    <col min="2292" max="2511" width="9" style="193"/>
    <col min="2512" max="2512" width="7.140625" style="193" customWidth="1"/>
    <col min="2513" max="2517" width="3.28515625" style="193" customWidth="1"/>
    <col min="2518" max="2518" width="3.85546875" style="193" customWidth="1"/>
    <col min="2519" max="2522" width="3.28515625" style="193" customWidth="1"/>
    <col min="2523" max="2523" width="3.85546875" style="193" customWidth="1"/>
    <col min="2524" max="2546" width="3.28515625" style="193" customWidth="1"/>
    <col min="2547" max="2547" width="11.28515625" style="193" bestFit="1" customWidth="1"/>
    <col min="2548" max="2767" width="9" style="193"/>
    <col min="2768" max="2768" width="7.140625" style="193" customWidth="1"/>
    <col min="2769" max="2773" width="3.28515625" style="193" customWidth="1"/>
    <col min="2774" max="2774" width="3.85546875" style="193" customWidth="1"/>
    <col min="2775" max="2778" width="3.28515625" style="193" customWidth="1"/>
    <col min="2779" max="2779" width="3.85546875" style="193" customWidth="1"/>
    <col min="2780" max="2802" width="3.28515625" style="193" customWidth="1"/>
    <col min="2803" max="2803" width="11.28515625" style="193" bestFit="1" customWidth="1"/>
    <col min="2804" max="3023" width="9" style="193"/>
    <col min="3024" max="3024" width="7.140625" style="193" customWidth="1"/>
    <col min="3025" max="3029" width="3.28515625" style="193" customWidth="1"/>
    <col min="3030" max="3030" width="3.85546875" style="193" customWidth="1"/>
    <col min="3031" max="3034" width="3.28515625" style="193" customWidth="1"/>
    <col min="3035" max="3035" width="3.85546875" style="193" customWidth="1"/>
    <col min="3036" max="3058" width="3.28515625" style="193" customWidth="1"/>
    <col min="3059" max="3059" width="11.28515625" style="193" bestFit="1" customWidth="1"/>
    <col min="3060" max="3279" width="9" style="193"/>
    <col min="3280" max="3280" width="7.140625" style="193" customWidth="1"/>
    <col min="3281" max="3285" width="3.28515625" style="193" customWidth="1"/>
    <col min="3286" max="3286" width="3.85546875" style="193" customWidth="1"/>
    <col min="3287" max="3290" width="3.28515625" style="193" customWidth="1"/>
    <col min="3291" max="3291" width="3.85546875" style="193" customWidth="1"/>
    <col min="3292" max="3314" width="3.28515625" style="193" customWidth="1"/>
    <col min="3315" max="3315" width="11.28515625" style="193" bestFit="1" customWidth="1"/>
    <col min="3316" max="3535" width="9" style="193"/>
    <col min="3536" max="3536" width="7.140625" style="193" customWidth="1"/>
    <col min="3537" max="3541" width="3.28515625" style="193" customWidth="1"/>
    <col min="3542" max="3542" width="3.85546875" style="193" customWidth="1"/>
    <col min="3543" max="3546" width="3.28515625" style="193" customWidth="1"/>
    <col min="3547" max="3547" width="3.85546875" style="193" customWidth="1"/>
    <col min="3548" max="3570" width="3.28515625" style="193" customWidth="1"/>
    <col min="3571" max="3571" width="11.28515625" style="193" bestFit="1" customWidth="1"/>
    <col min="3572" max="3791" width="9" style="193"/>
    <col min="3792" max="3792" width="7.140625" style="193" customWidth="1"/>
    <col min="3793" max="3797" width="3.28515625" style="193" customWidth="1"/>
    <col min="3798" max="3798" width="3.85546875" style="193" customWidth="1"/>
    <col min="3799" max="3802" width="3.28515625" style="193" customWidth="1"/>
    <col min="3803" max="3803" width="3.85546875" style="193" customWidth="1"/>
    <col min="3804" max="3826" width="3.28515625" style="193" customWidth="1"/>
    <col min="3827" max="3827" width="11.28515625" style="193" bestFit="1" customWidth="1"/>
    <col min="3828" max="4047" width="9" style="193"/>
    <col min="4048" max="4048" width="7.140625" style="193" customWidth="1"/>
    <col min="4049" max="4053" width="3.28515625" style="193" customWidth="1"/>
    <col min="4054" max="4054" width="3.85546875" style="193" customWidth="1"/>
    <col min="4055" max="4058" width="3.28515625" style="193" customWidth="1"/>
    <col min="4059" max="4059" width="3.85546875" style="193" customWidth="1"/>
    <col min="4060" max="4082" width="3.28515625" style="193" customWidth="1"/>
    <col min="4083" max="4083" width="11.28515625" style="193" bestFit="1" customWidth="1"/>
    <col min="4084" max="4303" width="9" style="193"/>
    <col min="4304" max="4304" width="7.140625" style="193" customWidth="1"/>
    <col min="4305" max="4309" width="3.28515625" style="193" customWidth="1"/>
    <col min="4310" max="4310" width="3.85546875" style="193" customWidth="1"/>
    <col min="4311" max="4314" width="3.28515625" style="193" customWidth="1"/>
    <col min="4315" max="4315" width="3.85546875" style="193" customWidth="1"/>
    <col min="4316" max="4338" width="3.28515625" style="193" customWidth="1"/>
    <col min="4339" max="4339" width="11.28515625" style="193" bestFit="1" customWidth="1"/>
    <col min="4340" max="4559" width="9" style="193"/>
    <col min="4560" max="4560" width="7.140625" style="193" customWidth="1"/>
    <col min="4561" max="4565" width="3.28515625" style="193" customWidth="1"/>
    <col min="4566" max="4566" width="3.85546875" style="193" customWidth="1"/>
    <col min="4567" max="4570" width="3.28515625" style="193" customWidth="1"/>
    <col min="4571" max="4571" width="3.85546875" style="193" customWidth="1"/>
    <col min="4572" max="4594" width="3.28515625" style="193" customWidth="1"/>
    <col min="4595" max="4595" width="11.28515625" style="193" bestFit="1" customWidth="1"/>
    <col min="4596" max="4815" width="9" style="193"/>
    <col min="4816" max="4816" width="7.140625" style="193" customWidth="1"/>
    <col min="4817" max="4821" width="3.28515625" style="193" customWidth="1"/>
    <col min="4822" max="4822" width="3.85546875" style="193" customWidth="1"/>
    <col min="4823" max="4826" width="3.28515625" style="193" customWidth="1"/>
    <col min="4827" max="4827" width="3.85546875" style="193" customWidth="1"/>
    <col min="4828" max="4850" width="3.28515625" style="193" customWidth="1"/>
    <col min="4851" max="4851" width="11.28515625" style="193" bestFit="1" customWidth="1"/>
    <col min="4852" max="5071" width="9" style="193"/>
    <col min="5072" max="5072" width="7.140625" style="193" customWidth="1"/>
    <col min="5073" max="5077" width="3.28515625" style="193" customWidth="1"/>
    <col min="5078" max="5078" width="3.85546875" style="193" customWidth="1"/>
    <col min="5079" max="5082" width="3.28515625" style="193" customWidth="1"/>
    <col min="5083" max="5083" width="3.85546875" style="193" customWidth="1"/>
    <col min="5084" max="5106" width="3.28515625" style="193" customWidth="1"/>
    <col min="5107" max="5107" width="11.28515625" style="193" bestFit="1" customWidth="1"/>
    <col min="5108" max="5327" width="9" style="193"/>
    <col min="5328" max="5328" width="7.140625" style="193" customWidth="1"/>
    <col min="5329" max="5333" width="3.28515625" style="193" customWidth="1"/>
    <col min="5334" max="5334" width="3.85546875" style="193" customWidth="1"/>
    <col min="5335" max="5338" width="3.28515625" style="193" customWidth="1"/>
    <col min="5339" max="5339" width="3.85546875" style="193" customWidth="1"/>
    <col min="5340" max="5362" width="3.28515625" style="193" customWidth="1"/>
    <col min="5363" max="5363" width="11.28515625" style="193" bestFit="1" customWidth="1"/>
    <col min="5364" max="5583" width="9" style="193"/>
    <col min="5584" max="5584" width="7.140625" style="193" customWidth="1"/>
    <col min="5585" max="5589" width="3.28515625" style="193" customWidth="1"/>
    <col min="5590" max="5590" width="3.85546875" style="193" customWidth="1"/>
    <col min="5591" max="5594" width="3.28515625" style="193" customWidth="1"/>
    <col min="5595" max="5595" width="3.85546875" style="193" customWidth="1"/>
    <col min="5596" max="5618" width="3.28515625" style="193" customWidth="1"/>
    <col min="5619" max="5619" width="11.28515625" style="193" bestFit="1" customWidth="1"/>
    <col min="5620" max="5839" width="9" style="193"/>
    <col min="5840" max="5840" width="7.140625" style="193" customWidth="1"/>
    <col min="5841" max="5845" width="3.28515625" style="193" customWidth="1"/>
    <col min="5846" max="5846" width="3.85546875" style="193" customWidth="1"/>
    <col min="5847" max="5850" width="3.28515625" style="193" customWidth="1"/>
    <col min="5851" max="5851" width="3.85546875" style="193" customWidth="1"/>
    <col min="5852" max="5874" width="3.28515625" style="193" customWidth="1"/>
    <col min="5875" max="5875" width="11.28515625" style="193" bestFit="1" customWidth="1"/>
    <col min="5876" max="6095" width="9" style="193"/>
    <col min="6096" max="6096" width="7.140625" style="193" customWidth="1"/>
    <col min="6097" max="6101" width="3.28515625" style="193" customWidth="1"/>
    <col min="6102" max="6102" width="3.85546875" style="193" customWidth="1"/>
    <col min="6103" max="6106" width="3.28515625" style="193" customWidth="1"/>
    <col min="6107" max="6107" width="3.85546875" style="193" customWidth="1"/>
    <col min="6108" max="6130" width="3.28515625" style="193" customWidth="1"/>
    <col min="6131" max="6131" width="11.28515625" style="193" bestFit="1" customWidth="1"/>
    <col min="6132" max="6351" width="9" style="193"/>
    <col min="6352" max="6352" width="7.140625" style="193" customWidth="1"/>
    <col min="6353" max="6357" width="3.28515625" style="193" customWidth="1"/>
    <col min="6358" max="6358" width="3.85546875" style="193" customWidth="1"/>
    <col min="6359" max="6362" width="3.28515625" style="193" customWidth="1"/>
    <col min="6363" max="6363" width="3.85546875" style="193" customWidth="1"/>
    <col min="6364" max="6386" width="3.28515625" style="193" customWidth="1"/>
    <col min="6387" max="6387" width="11.28515625" style="193" bestFit="1" customWidth="1"/>
    <col min="6388" max="6607" width="9" style="193"/>
    <col min="6608" max="6608" width="7.140625" style="193" customWidth="1"/>
    <col min="6609" max="6613" width="3.28515625" style="193" customWidth="1"/>
    <col min="6614" max="6614" width="3.85546875" style="193" customWidth="1"/>
    <col min="6615" max="6618" width="3.28515625" style="193" customWidth="1"/>
    <col min="6619" max="6619" width="3.85546875" style="193" customWidth="1"/>
    <col min="6620" max="6642" width="3.28515625" style="193" customWidth="1"/>
    <col min="6643" max="6643" width="11.28515625" style="193" bestFit="1" customWidth="1"/>
    <col min="6644" max="6863" width="9" style="193"/>
    <col min="6864" max="6864" width="7.140625" style="193" customWidth="1"/>
    <col min="6865" max="6869" width="3.28515625" style="193" customWidth="1"/>
    <col min="6870" max="6870" width="3.85546875" style="193" customWidth="1"/>
    <col min="6871" max="6874" width="3.28515625" style="193" customWidth="1"/>
    <col min="6875" max="6875" width="3.85546875" style="193" customWidth="1"/>
    <col min="6876" max="6898" width="3.28515625" style="193" customWidth="1"/>
    <col min="6899" max="6899" width="11.28515625" style="193" bestFit="1" customWidth="1"/>
    <col min="6900" max="7119" width="9" style="193"/>
    <col min="7120" max="7120" width="7.140625" style="193" customWidth="1"/>
    <col min="7121" max="7125" width="3.28515625" style="193" customWidth="1"/>
    <col min="7126" max="7126" width="3.85546875" style="193" customWidth="1"/>
    <col min="7127" max="7130" width="3.28515625" style="193" customWidth="1"/>
    <col min="7131" max="7131" width="3.85546875" style="193" customWidth="1"/>
    <col min="7132" max="7154" width="3.28515625" style="193" customWidth="1"/>
    <col min="7155" max="7155" width="11.28515625" style="193" bestFit="1" customWidth="1"/>
    <col min="7156" max="7375" width="9" style="193"/>
    <col min="7376" max="7376" width="7.140625" style="193" customWidth="1"/>
    <col min="7377" max="7381" width="3.28515625" style="193" customWidth="1"/>
    <col min="7382" max="7382" width="3.85546875" style="193" customWidth="1"/>
    <col min="7383" max="7386" width="3.28515625" style="193" customWidth="1"/>
    <col min="7387" max="7387" width="3.85546875" style="193" customWidth="1"/>
    <col min="7388" max="7410" width="3.28515625" style="193" customWidth="1"/>
    <col min="7411" max="7411" width="11.28515625" style="193" bestFit="1" customWidth="1"/>
    <col min="7412" max="7631" width="9" style="193"/>
    <col min="7632" max="7632" width="7.140625" style="193" customWidth="1"/>
    <col min="7633" max="7637" width="3.28515625" style="193" customWidth="1"/>
    <col min="7638" max="7638" width="3.85546875" style="193" customWidth="1"/>
    <col min="7639" max="7642" width="3.28515625" style="193" customWidth="1"/>
    <col min="7643" max="7643" width="3.85546875" style="193" customWidth="1"/>
    <col min="7644" max="7666" width="3.28515625" style="193" customWidth="1"/>
    <col min="7667" max="7667" width="11.28515625" style="193" bestFit="1" customWidth="1"/>
    <col min="7668" max="7887" width="9" style="193"/>
    <col min="7888" max="7888" width="7.140625" style="193" customWidth="1"/>
    <col min="7889" max="7893" width="3.28515625" style="193" customWidth="1"/>
    <col min="7894" max="7894" width="3.85546875" style="193" customWidth="1"/>
    <col min="7895" max="7898" width="3.28515625" style="193" customWidth="1"/>
    <col min="7899" max="7899" width="3.85546875" style="193" customWidth="1"/>
    <col min="7900" max="7922" width="3.28515625" style="193" customWidth="1"/>
    <col min="7923" max="7923" width="11.28515625" style="193" bestFit="1" customWidth="1"/>
    <col min="7924" max="8143" width="9" style="193"/>
    <col min="8144" max="8144" width="7.140625" style="193" customWidth="1"/>
    <col min="8145" max="8149" width="3.28515625" style="193" customWidth="1"/>
    <col min="8150" max="8150" width="3.85546875" style="193" customWidth="1"/>
    <col min="8151" max="8154" width="3.28515625" style="193" customWidth="1"/>
    <col min="8155" max="8155" width="3.85546875" style="193" customWidth="1"/>
    <col min="8156" max="8178" width="3.28515625" style="193" customWidth="1"/>
    <col min="8179" max="8179" width="11.28515625" style="193" bestFit="1" customWidth="1"/>
    <col min="8180" max="8399" width="9" style="193"/>
    <col min="8400" max="8400" width="7.140625" style="193" customWidth="1"/>
    <col min="8401" max="8405" width="3.28515625" style="193" customWidth="1"/>
    <col min="8406" max="8406" width="3.85546875" style="193" customWidth="1"/>
    <col min="8407" max="8410" width="3.28515625" style="193" customWidth="1"/>
    <col min="8411" max="8411" width="3.85546875" style="193" customWidth="1"/>
    <col min="8412" max="8434" width="3.28515625" style="193" customWidth="1"/>
    <col min="8435" max="8435" width="11.28515625" style="193" bestFit="1" customWidth="1"/>
    <col min="8436" max="8655" width="9" style="193"/>
    <col min="8656" max="8656" width="7.140625" style="193" customWidth="1"/>
    <col min="8657" max="8661" width="3.28515625" style="193" customWidth="1"/>
    <col min="8662" max="8662" width="3.85546875" style="193" customWidth="1"/>
    <col min="8663" max="8666" width="3.28515625" style="193" customWidth="1"/>
    <col min="8667" max="8667" width="3.85546875" style="193" customWidth="1"/>
    <col min="8668" max="8690" width="3.28515625" style="193" customWidth="1"/>
    <col min="8691" max="8691" width="11.28515625" style="193" bestFit="1" customWidth="1"/>
    <col min="8692" max="8911" width="9" style="193"/>
    <col min="8912" max="8912" width="7.140625" style="193" customWidth="1"/>
    <col min="8913" max="8917" width="3.28515625" style="193" customWidth="1"/>
    <col min="8918" max="8918" width="3.85546875" style="193" customWidth="1"/>
    <col min="8919" max="8922" width="3.28515625" style="193" customWidth="1"/>
    <col min="8923" max="8923" width="3.85546875" style="193" customWidth="1"/>
    <col min="8924" max="8946" width="3.28515625" style="193" customWidth="1"/>
    <col min="8947" max="8947" width="11.28515625" style="193" bestFit="1" customWidth="1"/>
    <col min="8948" max="9167" width="9" style="193"/>
    <col min="9168" max="9168" width="7.140625" style="193" customWidth="1"/>
    <col min="9169" max="9173" width="3.28515625" style="193" customWidth="1"/>
    <col min="9174" max="9174" width="3.85546875" style="193" customWidth="1"/>
    <col min="9175" max="9178" width="3.28515625" style="193" customWidth="1"/>
    <col min="9179" max="9179" width="3.85546875" style="193" customWidth="1"/>
    <col min="9180" max="9202" width="3.28515625" style="193" customWidth="1"/>
    <col min="9203" max="9203" width="11.28515625" style="193" bestFit="1" customWidth="1"/>
    <col min="9204" max="9423" width="9" style="193"/>
    <col min="9424" max="9424" width="7.140625" style="193" customWidth="1"/>
    <col min="9425" max="9429" width="3.28515625" style="193" customWidth="1"/>
    <col min="9430" max="9430" width="3.85546875" style="193" customWidth="1"/>
    <col min="9431" max="9434" width="3.28515625" style="193" customWidth="1"/>
    <col min="9435" max="9435" width="3.85546875" style="193" customWidth="1"/>
    <col min="9436" max="9458" width="3.28515625" style="193" customWidth="1"/>
    <col min="9459" max="9459" width="11.28515625" style="193" bestFit="1" customWidth="1"/>
    <col min="9460" max="9679" width="9" style="193"/>
    <col min="9680" max="9680" width="7.140625" style="193" customWidth="1"/>
    <col min="9681" max="9685" width="3.28515625" style="193" customWidth="1"/>
    <col min="9686" max="9686" width="3.85546875" style="193" customWidth="1"/>
    <col min="9687" max="9690" width="3.28515625" style="193" customWidth="1"/>
    <col min="9691" max="9691" width="3.85546875" style="193" customWidth="1"/>
    <col min="9692" max="9714" width="3.28515625" style="193" customWidth="1"/>
    <col min="9715" max="9715" width="11.28515625" style="193" bestFit="1" customWidth="1"/>
    <col min="9716" max="9935" width="9" style="193"/>
    <col min="9936" max="9936" width="7.140625" style="193" customWidth="1"/>
    <col min="9937" max="9941" width="3.28515625" style="193" customWidth="1"/>
    <col min="9942" max="9942" width="3.85546875" style="193" customWidth="1"/>
    <col min="9943" max="9946" width="3.28515625" style="193" customWidth="1"/>
    <col min="9947" max="9947" width="3.85546875" style="193" customWidth="1"/>
    <col min="9948" max="9970" width="3.28515625" style="193" customWidth="1"/>
    <col min="9971" max="9971" width="11.28515625" style="193" bestFit="1" customWidth="1"/>
    <col min="9972" max="10191" width="9" style="193"/>
    <col min="10192" max="10192" width="7.140625" style="193" customWidth="1"/>
    <col min="10193" max="10197" width="3.28515625" style="193" customWidth="1"/>
    <col min="10198" max="10198" width="3.85546875" style="193" customWidth="1"/>
    <col min="10199" max="10202" width="3.28515625" style="193" customWidth="1"/>
    <col min="10203" max="10203" width="3.85546875" style="193" customWidth="1"/>
    <col min="10204" max="10226" width="3.28515625" style="193" customWidth="1"/>
    <col min="10227" max="10227" width="11.28515625" style="193" bestFit="1" customWidth="1"/>
    <col min="10228" max="10447" width="9" style="193"/>
    <col min="10448" max="10448" width="7.140625" style="193" customWidth="1"/>
    <col min="10449" max="10453" width="3.28515625" style="193" customWidth="1"/>
    <col min="10454" max="10454" width="3.85546875" style="193" customWidth="1"/>
    <col min="10455" max="10458" width="3.28515625" style="193" customWidth="1"/>
    <col min="10459" max="10459" width="3.85546875" style="193" customWidth="1"/>
    <col min="10460" max="10482" width="3.28515625" style="193" customWidth="1"/>
    <col min="10483" max="10483" width="11.28515625" style="193" bestFit="1" customWidth="1"/>
    <col min="10484" max="10703" width="9" style="193"/>
    <col min="10704" max="10704" width="7.140625" style="193" customWidth="1"/>
    <col min="10705" max="10709" width="3.28515625" style="193" customWidth="1"/>
    <col min="10710" max="10710" width="3.85546875" style="193" customWidth="1"/>
    <col min="10711" max="10714" width="3.28515625" style="193" customWidth="1"/>
    <col min="10715" max="10715" width="3.85546875" style="193" customWidth="1"/>
    <col min="10716" max="10738" width="3.28515625" style="193" customWidth="1"/>
    <col min="10739" max="10739" width="11.28515625" style="193" bestFit="1" customWidth="1"/>
    <col min="10740" max="10959" width="9" style="193"/>
    <col min="10960" max="10960" width="7.140625" style="193" customWidth="1"/>
    <col min="10961" max="10965" width="3.28515625" style="193" customWidth="1"/>
    <col min="10966" max="10966" width="3.85546875" style="193" customWidth="1"/>
    <col min="10967" max="10970" width="3.28515625" style="193" customWidth="1"/>
    <col min="10971" max="10971" width="3.85546875" style="193" customWidth="1"/>
    <col min="10972" max="10994" width="3.28515625" style="193" customWidth="1"/>
    <col min="10995" max="10995" width="11.28515625" style="193" bestFit="1" customWidth="1"/>
    <col min="10996" max="11215" width="9" style="193"/>
    <col min="11216" max="11216" width="7.140625" style="193" customWidth="1"/>
    <col min="11217" max="11221" width="3.28515625" style="193" customWidth="1"/>
    <col min="11222" max="11222" width="3.85546875" style="193" customWidth="1"/>
    <col min="11223" max="11226" width="3.28515625" style="193" customWidth="1"/>
    <col min="11227" max="11227" width="3.85546875" style="193" customWidth="1"/>
    <col min="11228" max="11250" width="3.28515625" style="193" customWidth="1"/>
    <col min="11251" max="11251" width="11.28515625" style="193" bestFit="1" customWidth="1"/>
    <col min="11252" max="11471" width="9" style="193"/>
    <col min="11472" max="11472" width="7.140625" style="193" customWidth="1"/>
    <col min="11473" max="11477" width="3.28515625" style="193" customWidth="1"/>
    <col min="11478" max="11478" width="3.85546875" style="193" customWidth="1"/>
    <col min="11479" max="11482" width="3.28515625" style="193" customWidth="1"/>
    <col min="11483" max="11483" width="3.85546875" style="193" customWidth="1"/>
    <col min="11484" max="11506" width="3.28515625" style="193" customWidth="1"/>
    <col min="11507" max="11507" width="11.28515625" style="193" bestFit="1" customWidth="1"/>
    <col min="11508" max="11727" width="9" style="193"/>
    <col min="11728" max="11728" width="7.140625" style="193" customWidth="1"/>
    <col min="11729" max="11733" width="3.28515625" style="193" customWidth="1"/>
    <col min="11734" max="11734" width="3.85546875" style="193" customWidth="1"/>
    <col min="11735" max="11738" width="3.28515625" style="193" customWidth="1"/>
    <col min="11739" max="11739" width="3.85546875" style="193" customWidth="1"/>
    <col min="11740" max="11762" width="3.28515625" style="193" customWidth="1"/>
    <col min="11763" max="11763" width="11.28515625" style="193" bestFit="1" customWidth="1"/>
    <col min="11764" max="11983" width="9" style="193"/>
    <col min="11984" max="11984" width="7.140625" style="193" customWidth="1"/>
    <col min="11985" max="11989" width="3.28515625" style="193" customWidth="1"/>
    <col min="11990" max="11990" width="3.85546875" style="193" customWidth="1"/>
    <col min="11991" max="11994" width="3.28515625" style="193" customWidth="1"/>
    <col min="11995" max="11995" width="3.85546875" style="193" customWidth="1"/>
    <col min="11996" max="12018" width="3.28515625" style="193" customWidth="1"/>
    <col min="12019" max="12019" width="11.28515625" style="193" bestFit="1" customWidth="1"/>
    <col min="12020" max="12239" width="9" style="193"/>
    <col min="12240" max="12240" width="7.140625" style="193" customWidth="1"/>
    <col min="12241" max="12245" width="3.28515625" style="193" customWidth="1"/>
    <col min="12246" max="12246" width="3.85546875" style="193" customWidth="1"/>
    <col min="12247" max="12250" width="3.28515625" style="193" customWidth="1"/>
    <col min="12251" max="12251" width="3.85546875" style="193" customWidth="1"/>
    <col min="12252" max="12274" width="3.28515625" style="193" customWidth="1"/>
    <col min="12275" max="12275" width="11.28515625" style="193" bestFit="1" customWidth="1"/>
    <col min="12276" max="12495" width="9" style="193"/>
    <col min="12496" max="12496" width="7.140625" style="193" customWidth="1"/>
    <col min="12497" max="12501" width="3.28515625" style="193" customWidth="1"/>
    <col min="12502" max="12502" width="3.85546875" style="193" customWidth="1"/>
    <col min="12503" max="12506" width="3.28515625" style="193" customWidth="1"/>
    <col min="12507" max="12507" width="3.85546875" style="193" customWidth="1"/>
    <col min="12508" max="12530" width="3.28515625" style="193" customWidth="1"/>
    <col min="12531" max="12531" width="11.28515625" style="193" bestFit="1" customWidth="1"/>
    <col min="12532" max="12751" width="9" style="193"/>
    <col min="12752" max="12752" width="7.140625" style="193" customWidth="1"/>
    <col min="12753" max="12757" width="3.28515625" style="193" customWidth="1"/>
    <col min="12758" max="12758" width="3.85546875" style="193" customWidth="1"/>
    <col min="12759" max="12762" width="3.28515625" style="193" customWidth="1"/>
    <col min="12763" max="12763" width="3.85546875" style="193" customWidth="1"/>
    <col min="12764" max="12786" width="3.28515625" style="193" customWidth="1"/>
    <col min="12787" max="12787" width="11.28515625" style="193" bestFit="1" customWidth="1"/>
    <col min="12788" max="13007" width="9" style="193"/>
    <col min="13008" max="13008" width="7.140625" style="193" customWidth="1"/>
    <col min="13009" max="13013" width="3.28515625" style="193" customWidth="1"/>
    <col min="13014" max="13014" width="3.85546875" style="193" customWidth="1"/>
    <col min="13015" max="13018" width="3.28515625" style="193" customWidth="1"/>
    <col min="13019" max="13019" width="3.85546875" style="193" customWidth="1"/>
    <col min="13020" max="13042" width="3.28515625" style="193" customWidth="1"/>
    <col min="13043" max="13043" width="11.28515625" style="193" bestFit="1" customWidth="1"/>
    <col min="13044" max="13263" width="9" style="193"/>
    <col min="13264" max="13264" width="7.140625" style="193" customWidth="1"/>
    <col min="13265" max="13269" width="3.28515625" style="193" customWidth="1"/>
    <col min="13270" max="13270" width="3.85546875" style="193" customWidth="1"/>
    <col min="13271" max="13274" width="3.28515625" style="193" customWidth="1"/>
    <col min="13275" max="13275" width="3.85546875" style="193" customWidth="1"/>
    <col min="13276" max="13298" width="3.28515625" style="193" customWidth="1"/>
    <col min="13299" max="13299" width="11.28515625" style="193" bestFit="1" customWidth="1"/>
    <col min="13300" max="13519" width="9" style="193"/>
    <col min="13520" max="13520" width="7.140625" style="193" customWidth="1"/>
    <col min="13521" max="13525" width="3.28515625" style="193" customWidth="1"/>
    <col min="13526" max="13526" width="3.85546875" style="193" customWidth="1"/>
    <col min="13527" max="13530" width="3.28515625" style="193" customWidth="1"/>
    <col min="13531" max="13531" width="3.85546875" style="193" customWidth="1"/>
    <col min="13532" max="13554" width="3.28515625" style="193" customWidth="1"/>
    <col min="13555" max="13555" width="11.28515625" style="193" bestFit="1" customWidth="1"/>
    <col min="13556" max="13775" width="9" style="193"/>
    <col min="13776" max="13776" width="7.140625" style="193" customWidth="1"/>
    <col min="13777" max="13781" width="3.28515625" style="193" customWidth="1"/>
    <col min="13782" max="13782" width="3.85546875" style="193" customWidth="1"/>
    <col min="13783" max="13786" width="3.28515625" style="193" customWidth="1"/>
    <col min="13787" max="13787" width="3.85546875" style="193" customWidth="1"/>
    <col min="13788" max="13810" width="3.28515625" style="193" customWidth="1"/>
    <col min="13811" max="13811" width="11.28515625" style="193" bestFit="1" customWidth="1"/>
    <col min="13812" max="14031" width="9" style="193"/>
    <col min="14032" max="14032" width="7.140625" style="193" customWidth="1"/>
    <col min="14033" max="14037" width="3.28515625" style="193" customWidth="1"/>
    <col min="14038" max="14038" width="3.85546875" style="193" customWidth="1"/>
    <col min="14039" max="14042" width="3.28515625" style="193" customWidth="1"/>
    <col min="14043" max="14043" width="3.85546875" style="193" customWidth="1"/>
    <col min="14044" max="14066" width="3.28515625" style="193" customWidth="1"/>
    <col min="14067" max="14067" width="11.28515625" style="193" bestFit="1" customWidth="1"/>
    <col min="14068" max="14287" width="9" style="193"/>
    <col min="14288" max="14288" width="7.140625" style="193" customWidth="1"/>
    <col min="14289" max="14293" width="3.28515625" style="193" customWidth="1"/>
    <col min="14294" max="14294" width="3.85546875" style="193" customWidth="1"/>
    <col min="14295" max="14298" width="3.28515625" style="193" customWidth="1"/>
    <col min="14299" max="14299" width="3.85546875" style="193" customWidth="1"/>
    <col min="14300" max="14322" width="3.28515625" style="193" customWidth="1"/>
    <col min="14323" max="14323" width="11.28515625" style="193" bestFit="1" customWidth="1"/>
    <col min="14324" max="14543" width="9" style="193"/>
    <col min="14544" max="14544" width="7.140625" style="193" customWidth="1"/>
    <col min="14545" max="14549" width="3.28515625" style="193" customWidth="1"/>
    <col min="14550" max="14550" width="3.85546875" style="193" customWidth="1"/>
    <col min="14551" max="14554" width="3.28515625" style="193" customWidth="1"/>
    <col min="14555" max="14555" width="3.85546875" style="193" customWidth="1"/>
    <col min="14556" max="14578" width="3.28515625" style="193" customWidth="1"/>
    <col min="14579" max="14579" width="11.28515625" style="193" bestFit="1" customWidth="1"/>
    <col min="14580" max="14799" width="9" style="193"/>
    <col min="14800" max="14800" width="7.140625" style="193" customWidth="1"/>
    <col min="14801" max="14805" width="3.28515625" style="193" customWidth="1"/>
    <col min="14806" max="14806" width="3.85546875" style="193" customWidth="1"/>
    <col min="14807" max="14810" width="3.28515625" style="193" customWidth="1"/>
    <col min="14811" max="14811" width="3.85546875" style="193" customWidth="1"/>
    <col min="14812" max="14834" width="3.28515625" style="193" customWidth="1"/>
    <col min="14835" max="14835" width="11.28515625" style="193" bestFit="1" customWidth="1"/>
    <col min="14836" max="15055" width="9" style="193"/>
    <col min="15056" max="15056" width="7.140625" style="193" customWidth="1"/>
    <col min="15057" max="15061" width="3.28515625" style="193" customWidth="1"/>
    <col min="15062" max="15062" width="3.85546875" style="193" customWidth="1"/>
    <col min="15063" max="15066" width="3.28515625" style="193" customWidth="1"/>
    <col min="15067" max="15067" width="3.85546875" style="193" customWidth="1"/>
    <col min="15068" max="15090" width="3.28515625" style="193" customWidth="1"/>
    <col min="15091" max="15091" width="11.28515625" style="193" bestFit="1" customWidth="1"/>
    <col min="15092" max="15311" width="9" style="193"/>
    <col min="15312" max="15312" width="7.140625" style="193" customWidth="1"/>
    <col min="15313" max="15317" width="3.28515625" style="193" customWidth="1"/>
    <col min="15318" max="15318" width="3.85546875" style="193" customWidth="1"/>
    <col min="15319" max="15322" width="3.28515625" style="193" customWidth="1"/>
    <col min="15323" max="15323" width="3.85546875" style="193" customWidth="1"/>
    <col min="15324" max="15346" width="3.28515625" style="193" customWidth="1"/>
    <col min="15347" max="15347" width="11.28515625" style="193" bestFit="1" customWidth="1"/>
    <col min="15348" max="15567" width="9" style="193"/>
    <col min="15568" max="15568" width="7.140625" style="193" customWidth="1"/>
    <col min="15569" max="15573" width="3.28515625" style="193" customWidth="1"/>
    <col min="15574" max="15574" width="3.85546875" style="193" customWidth="1"/>
    <col min="15575" max="15578" width="3.28515625" style="193" customWidth="1"/>
    <col min="15579" max="15579" width="3.85546875" style="193" customWidth="1"/>
    <col min="15580" max="15602" width="3.28515625" style="193" customWidth="1"/>
    <col min="15603" max="15603" width="11.28515625" style="193" bestFit="1" customWidth="1"/>
    <col min="15604" max="15823" width="9" style="193"/>
    <col min="15824" max="15824" width="7.140625" style="193" customWidth="1"/>
    <col min="15825" max="15829" width="3.28515625" style="193" customWidth="1"/>
    <col min="15830" max="15830" width="3.85546875" style="193" customWidth="1"/>
    <col min="15831" max="15834" width="3.28515625" style="193" customWidth="1"/>
    <col min="15835" max="15835" width="3.85546875" style="193" customWidth="1"/>
    <col min="15836" max="15858" width="3.28515625" style="193" customWidth="1"/>
    <col min="15859" max="15859" width="11.28515625" style="193" bestFit="1" customWidth="1"/>
    <col min="15860" max="16079" width="9" style="193"/>
    <col min="16080" max="16080" width="7.140625" style="193" customWidth="1"/>
    <col min="16081" max="16085" width="3.28515625" style="193" customWidth="1"/>
    <col min="16086" max="16086" width="3.85546875" style="193" customWidth="1"/>
    <col min="16087" max="16090" width="3.28515625" style="193" customWidth="1"/>
    <col min="16091" max="16091" width="3.85546875" style="193" customWidth="1"/>
    <col min="16092" max="16114" width="3.28515625" style="193" customWidth="1"/>
    <col min="16115" max="16115" width="11.28515625" style="193" bestFit="1" customWidth="1"/>
    <col min="16116" max="16384" width="9" style="193"/>
  </cols>
  <sheetData>
    <row r="1" spans="1:5" s="195" customFormat="1" ht="14.25" customHeight="1" x14ac:dyDescent="0.2">
      <c r="A1" t="s">
        <v>786</v>
      </c>
      <c r="C1" s="192"/>
    </row>
    <row r="2" spans="1:5" s="195" customFormat="1" ht="9.9499999999999993" customHeight="1" x14ac:dyDescent="0.2">
      <c r="A2" s="194"/>
      <c r="B2"/>
      <c r="C2" s="192"/>
    </row>
    <row r="3" spans="1:5" ht="18.75" x14ac:dyDescent="0.2">
      <c r="A3" s="915" t="s">
        <v>702</v>
      </c>
      <c r="B3" s="915"/>
      <c r="C3" s="915"/>
    </row>
    <row r="4" spans="1:5" ht="12" customHeight="1" x14ac:dyDescent="0.2">
      <c r="A4" s="284"/>
      <c r="B4" s="284"/>
      <c r="C4" s="284"/>
    </row>
    <row r="5" spans="1:5" ht="18.75" x14ac:dyDescent="0.2">
      <c r="A5" s="911" t="s">
        <v>705</v>
      </c>
      <c r="B5" s="911"/>
      <c r="C5" s="911"/>
      <c r="D5" s="632"/>
    </row>
    <row r="6" spans="1:5" ht="15.75" thickBot="1" x14ac:dyDescent="0.3">
      <c r="A6" s="632"/>
      <c r="B6" s="633"/>
      <c r="C6" s="633"/>
      <c r="D6" s="634" t="s">
        <v>220</v>
      </c>
      <c r="E6" s="196"/>
    </row>
    <row r="7" spans="1:5" ht="30.75" thickBot="1" x14ac:dyDescent="0.25">
      <c r="A7" s="635" t="s">
        <v>3</v>
      </c>
      <c r="B7" s="598" t="s">
        <v>221</v>
      </c>
      <c r="C7" s="636" t="s">
        <v>724</v>
      </c>
      <c r="D7" s="636" t="s">
        <v>723</v>
      </c>
      <c r="E7" s="196"/>
    </row>
    <row r="8" spans="1:5" ht="15" customHeight="1" x14ac:dyDescent="0.2">
      <c r="A8" s="604" t="s">
        <v>406</v>
      </c>
      <c r="B8" s="637">
        <v>1</v>
      </c>
      <c r="C8" s="383">
        <v>24892720</v>
      </c>
      <c r="D8" s="383">
        <v>24030650</v>
      </c>
      <c r="E8" s="196"/>
    </row>
    <row r="9" spans="1:5" ht="15" customHeight="1" x14ac:dyDescent="0.2">
      <c r="A9" s="381" t="s">
        <v>407</v>
      </c>
      <c r="B9" s="386">
        <v>2</v>
      </c>
      <c r="C9" s="374"/>
      <c r="D9" s="383">
        <v>330000</v>
      </c>
    </row>
    <row r="10" spans="1:5" ht="15" customHeight="1" x14ac:dyDescent="0.2">
      <c r="A10" s="381" t="s">
        <v>408</v>
      </c>
      <c r="B10" s="386">
        <v>3</v>
      </c>
      <c r="C10" s="374"/>
      <c r="D10" s="383"/>
    </row>
    <row r="11" spans="1:5" ht="15" customHeight="1" x14ac:dyDescent="0.2">
      <c r="A11" s="381" t="s">
        <v>409</v>
      </c>
      <c r="B11" s="386">
        <v>4</v>
      </c>
      <c r="C11" s="374">
        <v>600000</v>
      </c>
      <c r="D11" s="383">
        <v>0</v>
      </c>
    </row>
    <row r="12" spans="1:5" ht="15" customHeight="1" x14ac:dyDescent="0.2">
      <c r="A12" s="381" t="s">
        <v>410</v>
      </c>
      <c r="B12" s="386">
        <v>5</v>
      </c>
      <c r="C12" s="374"/>
      <c r="D12" s="383"/>
    </row>
    <row r="13" spans="1:5" ht="15" customHeight="1" x14ac:dyDescent="0.2">
      <c r="A13" s="381" t="s">
        <v>411</v>
      </c>
      <c r="B13" s="386">
        <v>6</v>
      </c>
      <c r="C13" s="374"/>
      <c r="D13" s="383"/>
    </row>
    <row r="14" spans="1:5" ht="15" customHeight="1" x14ac:dyDescent="0.2">
      <c r="A14" s="381" t="s">
        <v>412</v>
      </c>
      <c r="B14" s="386">
        <v>7</v>
      </c>
      <c r="C14" s="374"/>
      <c r="D14" s="383"/>
    </row>
    <row r="15" spans="1:5" ht="15" customHeight="1" x14ac:dyDescent="0.2">
      <c r="A15" s="381" t="s">
        <v>413</v>
      </c>
      <c r="B15" s="386">
        <v>8</v>
      </c>
      <c r="C15" s="374"/>
      <c r="D15" s="383"/>
    </row>
    <row r="16" spans="1:5" ht="15" customHeight="1" x14ac:dyDescent="0.2">
      <c r="A16" s="381" t="s">
        <v>414</v>
      </c>
      <c r="B16" s="386">
        <v>9</v>
      </c>
      <c r="C16" s="374"/>
      <c r="D16" s="383"/>
    </row>
    <row r="17" spans="1:4" ht="15" customHeight="1" x14ac:dyDescent="0.2">
      <c r="A17" s="381" t="s">
        <v>415</v>
      </c>
      <c r="B17" s="386">
        <v>10</v>
      </c>
      <c r="C17" s="374"/>
      <c r="D17" s="383"/>
    </row>
    <row r="18" spans="1:4" ht="15" customHeight="1" x14ac:dyDescent="0.2">
      <c r="A18" s="381" t="s">
        <v>416</v>
      </c>
      <c r="B18" s="386">
        <v>11</v>
      </c>
      <c r="C18" s="374"/>
      <c r="D18" s="383"/>
    </row>
    <row r="19" spans="1:4" ht="15" customHeight="1" x14ac:dyDescent="0.2">
      <c r="A19" s="381" t="s">
        <v>417</v>
      </c>
      <c r="B19" s="386">
        <v>12</v>
      </c>
      <c r="C19" s="374"/>
      <c r="D19" s="383"/>
    </row>
    <row r="20" spans="1:4" ht="15" customHeight="1" x14ac:dyDescent="0.2">
      <c r="A20" s="381" t="s">
        <v>418</v>
      </c>
      <c r="B20" s="386">
        <v>13</v>
      </c>
      <c r="C20" s="374">
        <v>540000</v>
      </c>
      <c r="D20" s="383">
        <v>756630</v>
      </c>
    </row>
    <row r="21" spans="1:4" ht="15" customHeight="1" x14ac:dyDescent="0.2">
      <c r="A21" s="381" t="s">
        <v>419</v>
      </c>
      <c r="B21" s="386">
        <v>14</v>
      </c>
      <c r="C21" s="374"/>
      <c r="D21" s="383"/>
    </row>
    <row r="22" spans="1:4" s="197" customFormat="1" ht="15" customHeight="1" x14ac:dyDescent="0.2">
      <c r="A22" s="377" t="s">
        <v>420</v>
      </c>
      <c r="B22" s="385">
        <v>15</v>
      </c>
      <c r="C22" s="384">
        <f>SUM(C8:C20)</f>
        <v>26032720</v>
      </c>
      <c r="D22" s="384">
        <f>SUM(D8:D20)</f>
        <v>25117280</v>
      </c>
    </row>
    <row r="23" spans="1:4" ht="15" customHeight="1" x14ac:dyDescent="0.2">
      <c r="A23" s="381" t="s">
        <v>421</v>
      </c>
      <c r="B23" s="386">
        <v>16</v>
      </c>
      <c r="C23" s="374">
        <v>5964400</v>
      </c>
      <c r="D23" s="383">
        <v>5956472</v>
      </c>
    </row>
    <row r="24" spans="1:4" ht="30" x14ac:dyDescent="0.2">
      <c r="A24" s="381" t="s">
        <v>422</v>
      </c>
      <c r="B24" s="386">
        <v>17</v>
      </c>
      <c r="C24" s="374"/>
      <c r="D24" s="383">
        <v>220000</v>
      </c>
    </row>
    <row r="25" spans="1:4" ht="15" customHeight="1" x14ac:dyDescent="0.2">
      <c r="A25" s="381" t="s">
        <v>423</v>
      </c>
      <c r="B25" s="386">
        <v>18</v>
      </c>
      <c r="C25" s="374">
        <v>600000</v>
      </c>
      <c r="D25" s="383">
        <v>262163</v>
      </c>
    </row>
    <row r="26" spans="1:4" ht="15" customHeight="1" x14ac:dyDescent="0.2">
      <c r="A26" s="377" t="s">
        <v>424</v>
      </c>
      <c r="B26" s="385">
        <v>19</v>
      </c>
      <c r="C26" s="384">
        <f>SUM(C23:C25)</f>
        <v>6564400</v>
      </c>
      <c r="D26" s="384">
        <f>SUM(D23:D25)</f>
        <v>6438635</v>
      </c>
    </row>
    <row r="27" spans="1:4" ht="15" customHeight="1" x14ac:dyDescent="0.2">
      <c r="A27" s="377" t="s">
        <v>425</v>
      </c>
      <c r="B27" s="385">
        <v>20</v>
      </c>
      <c r="C27" s="384">
        <f>+C22+C26</f>
        <v>32597120</v>
      </c>
      <c r="D27" s="384">
        <f>+D22+D26</f>
        <v>31555915</v>
      </c>
    </row>
    <row r="28" spans="1:4" ht="30" x14ac:dyDescent="0.2">
      <c r="A28" s="377" t="s">
        <v>426</v>
      </c>
      <c r="B28" s="385">
        <v>21</v>
      </c>
      <c r="C28" s="384">
        <f>SUM(C29:C34)</f>
        <v>5829596</v>
      </c>
      <c r="D28" s="384">
        <v>5285713</v>
      </c>
    </row>
    <row r="29" spans="1:4" ht="15" customHeight="1" x14ac:dyDescent="0.2">
      <c r="A29" s="381" t="s">
        <v>427</v>
      </c>
      <c r="B29" s="386">
        <v>22</v>
      </c>
      <c r="C29" s="374">
        <f>5353866+496860-127330</f>
        <v>5723396</v>
      </c>
      <c r="D29" s="383">
        <v>5117340</v>
      </c>
    </row>
    <row r="30" spans="1:4" ht="15" customHeight="1" x14ac:dyDescent="0.2">
      <c r="A30" s="381" t="s">
        <v>428</v>
      </c>
      <c r="B30" s="386">
        <v>23</v>
      </c>
      <c r="C30" s="374"/>
      <c r="D30" s="383"/>
    </row>
    <row r="31" spans="1:4" ht="15" customHeight="1" x14ac:dyDescent="0.2">
      <c r="A31" s="381" t="s">
        <v>429</v>
      </c>
      <c r="B31" s="386">
        <v>24</v>
      </c>
      <c r="C31" s="374"/>
      <c r="D31" s="383"/>
    </row>
    <row r="32" spans="1:4" ht="15" customHeight="1" x14ac:dyDescent="0.2">
      <c r="A32" s="381" t="s">
        <v>430</v>
      </c>
      <c r="B32" s="386">
        <v>25</v>
      </c>
      <c r="C32" s="374"/>
      <c r="D32" s="383">
        <v>59201</v>
      </c>
    </row>
    <row r="33" spans="1:4" ht="30" x14ac:dyDescent="0.2">
      <c r="A33" s="381" t="s">
        <v>431</v>
      </c>
      <c r="B33" s="386">
        <v>26</v>
      </c>
      <c r="C33" s="374"/>
      <c r="D33" s="383"/>
    </row>
    <row r="34" spans="1:4" ht="15" customHeight="1" x14ac:dyDescent="0.2">
      <c r="A34" s="381" t="s">
        <v>432</v>
      </c>
      <c r="B34" s="386">
        <v>27</v>
      </c>
      <c r="C34" s="374">
        <v>106200</v>
      </c>
      <c r="D34" s="383">
        <v>109172</v>
      </c>
    </row>
    <row r="35" spans="1:4" ht="15" customHeight="1" x14ac:dyDescent="0.2">
      <c r="A35" s="381" t="s">
        <v>433</v>
      </c>
      <c r="B35" s="386">
        <v>28</v>
      </c>
      <c r="C35" s="374">
        <v>325000</v>
      </c>
      <c r="D35" s="383">
        <f>+C35</f>
        <v>325000</v>
      </c>
    </row>
    <row r="36" spans="1:4" ht="15" customHeight="1" x14ac:dyDescent="0.2">
      <c r="A36" s="381" t="s">
        <v>434</v>
      </c>
      <c r="B36" s="386">
        <v>29</v>
      </c>
      <c r="C36" s="374">
        <v>2372000</v>
      </c>
      <c r="D36" s="383">
        <f>+C36</f>
        <v>2372000</v>
      </c>
    </row>
    <row r="37" spans="1:4" ht="15" customHeight="1" x14ac:dyDescent="0.2">
      <c r="A37" s="381" t="s">
        <v>435</v>
      </c>
      <c r="B37" s="386">
        <v>30</v>
      </c>
      <c r="C37" s="374"/>
      <c r="D37" s="383"/>
    </row>
    <row r="38" spans="1:4" ht="15" customHeight="1" x14ac:dyDescent="0.2">
      <c r="A38" s="377" t="s">
        <v>436</v>
      </c>
      <c r="B38" s="385">
        <v>31</v>
      </c>
      <c r="C38" s="498">
        <f>SUM(C35:C37)</f>
        <v>2697000</v>
      </c>
      <c r="D38" s="498">
        <f>SUM(D35:D37)</f>
        <v>2697000</v>
      </c>
    </row>
    <row r="39" spans="1:4" ht="15" customHeight="1" x14ac:dyDescent="0.2">
      <c r="A39" s="381" t="s">
        <v>437</v>
      </c>
      <c r="B39" s="386">
        <v>32</v>
      </c>
      <c r="C39" s="374">
        <v>380000</v>
      </c>
      <c r="D39" s="383">
        <f>+C39</f>
        <v>380000</v>
      </c>
    </row>
    <row r="40" spans="1:4" ht="15" customHeight="1" x14ac:dyDescent="0.2">
      <c r="A40" s="381" t="s">
        <v>438</v>
      </c>
      <c r="B40" s="386">
        <v>33</v>
      </c>
      <c r="C40" s="374">
        <v>265000</v>
      </c>
      <c r="D40" s="383">
        <v>445000</v>
      </c>
    </row>
    <row r="41" spans="1:4" ht="15" customHeight="1" x14ac:dyDescent="0.2">
      <c r="A41" s="377" t="s">
        <v>439</v>
      </c>
      <c r="B41" s="385">
        <v>34</v>
      </c>
      <c r="C41" s="498">
        <f>SUM(C39:C40)</f>
        <v>645000</v>
      </c>
      <c r="D41" s="498">
        <f>SUM(D39:D40)</f>
        <v>825000</v>
      </c>
    </row>
    <row r="42" spans="1:4" ht="15" customHeight="1" x14ac:dyDescent="0.2">
      <c r="A42" s="381" t="s">
        <v>440</v>
      </c>
      <c r="B42" s="386">
        <v>35</v>
      </c>
      <c r="C42" s="374">
        <v>5951000</v>
      </c>
      <c r="D42" s="383">
        <f>+C42</f>
        <v>5951000</v>
      </c>
    </row>
    <row r="43" spans="1:4" ht="15" customHeight="1" x14ac:dyDescent="0.2">
      <c r="A43" s="381" t="s">
        <v>441</v>
      </c>
      <c r="B43" s="386">
        <v>36</v>
      </c>
      <c r="C43" s="374"/>
      <c r="D43" s="383"/>
    </row>
    <row r="44" spans="1:4" ht="15" customHeight="1" x14ac:dyDescent="0.2">
      <c r="A44" s="381" t="s">
        <v>442</v>
      </c>
      <c r="B44" s="386">
        <v>37</v>
      </c>
      <c r="C44" s="374">
        <v>360000</v>
      </c>
      <c r="D44" s="383">
        <v>480000</v>
      </c>
    </row>
    <row r="45" spans="1:4" ht="30" x14ac:dyDescent="0.2">
      <c r="A45" s="381" t="s">
        <v>443</v>
      </c>
      <c r="B45" s="386">
        <v>38</v>
      </c>
      <c r="C45" s="374"/>
      <c r="D45" s="383"/>
    </row>
    <row r="46" spans="1:4" ht="15" customHeight="1" x14ac:dyDescent="0.2">
      <c r="A46" s="381" t="s">
        <v>444</v>
      </c>
      <c r="B46" s="386">
        <v>39</v>
      </c>
      <c r="C46" s="374">
        <v>2965000</v>
      </c>
      <c r="D46" s="383">
        <v>2952000</v>
      </c>
    </row>
    <row r="47" spans="1:4" ht="15" customHeight="1" x14ac:dyDescent="0.2">
      <c r="A47" s="381" t="s">
        <v>445</v>
      </c>
      <c r="B47" s="386">
        <v>40</v>
      </c>
      <c r="C47" s="374"/>
      <c r="D47" s="383"/>
    </row>
    <row r="48" spans="1:4" ht="15" customHeight="1" x14ac:dyDescent="0.2">
      <c r="A48" s="381" t="s">
        <v>446</v>
      </c>
      <c r="B48" s="386">
        <v>41</v>
      </c>
      <c r="C48" s="374"/>
      <c r="D48" s="383"/>
    </row>
    <row r="49" spans="1:5" ht="15" customHeight="1" x14ac:dyDescent="0.2">
      <c r="A49" s="381" t="s">
        <v>447</v>
      </c>
      <c r="B49" s="386">
        <v>42</v>
      </c>
      <c r="C49" s="374">
        <v>1500000</v>
      </c>
      <c r="D49" s="383">
        <v>1695000</v>
      </c>
    </row>
    <row r="50" spans="1:5" ht="15" customHeight="1" x14ac:dyDescent="0.2">
      <c r="A50" s="381" t="s">
        <v>448</v>
      </c>
      <c r="B50" s="386">
        <v>43</v>
      </c>
      <c r="C50" s="374">
        <f>5200000+680000</f>
        <v>5880000</v>
      </c>
      <c r="D50" s="383">
        <v>7010000</v>
      </c>
    </row>
    <row r="51" spans="1:5" ht="15" customHeight="1" x14ac:dyDescent="0.2">
      <c r="A51" s="381" t="s">
        <v>449</v>
      </c>
      <c r="B51" s="386">
        <v>44</v>
      </c>
      <c r="C51" s="374"/>
      <c r="D51" s="383">
        <v>399610</v>
      </c>
    </row>
    <row r="52" spans="1:5" ht="12.75" customHeight="1" x14ac:dyDescent="0.2">
      <c r="A52" s="377" t="s">
        <v>450</v>
      </c>
      <c r="B52" s="385">
        <v>45</v>
      </c>
      <c r="C52" s="384">
        <f t="shared" ref="C52:D52" si="0">C50+C42+C44+C46+C49</f>
        <v>16656000</v>
      </c>
      <c r="D52" s="384">
        <f t="shared" si="0"/>
        <v>18088000</v>
      </c>
    </row>
    <row r="53" spans="1:5" ht="15" customHeight="1" x14ac:dyDescent="0.2">
      <c r="A53" s="381" t="s">
        <v>451</v>
      </c>
      <c r="B53" s="386">
        <v>46</v>
      </c>
      <c r="C53" s="374">
        <v>180000</v>
      </c>
      <c r="D53" s="383">
        <v>194000</v>
      </c>
    </row>
    <row r="54" spans="1:5" ht="15" customHeight="1" x14ac:dyDescent="0.2">
      <c r="A54" s="381" t="s">
        <v>452</v>
      </c>
      <c r="B54" s="386">
        <v>47</v>
      </c>
      <c r="C54" s="374">
        <v>400000</v>
      </c>
      <c r="D54" s="383">
        <v>403000</v>
      </c>
    </row>
    <row r="55" spans="1:5" ht="15" customHeight="1" x14ac:dyDescent="0.2">
      <c r="A55" s="377" t="s">
        <v>453</v>
      </c>
      <c r="B55" s="385">
        <v>48</v>
      </c>
      <c r="C55" s="498">
        <f>SUM(C53:C54)</f>
        <v>580000</v>
      </c>
      <c r="D55" s="498">
        <f>SUM(D53:D54)</f>
        <v>597000</v>
      </c>
    </row>
    <row r="56" spans="1:5" ht="15" customHeight="1" x14ac:dyDescent="0.2">
      <c r="A56" s="381" t="s">
        <v>454</v>
      </c>
      <c r="B56" s="386">
        <v>49</v>
      </c>
      <c r="C56" s="374">
        <v>5100000</v>
      </c>
      <c r="D56" s="383">
        <v>5141337</v>
      </c>
      <c r="E56" s="198"/>
    </row>
    <row r="57" spans="1:5" ht="15" customHeight="1" x14ac:dyDescent="0.2">
      <c r="A57" s="381" t="s">
        <v>455</v>
      </c>
      <c r="B57" s="386">
        <v>50</v>
      </c>
      <c r="C57" s="374">
        <v>100000</v>
      </c>
      <c r="D57" s="383">
        <f>+C57</f>
        <v>100000</v>
      </c>
    </row>
    <row r="58" spans="1:5" ht="15" customHeight="1" x14ac:dyDescent="0.2">
      <c r="A58" s="381" t="s">
        <v>456</v>
      </c>
      <c r="B58" s="386">
        <v>51</v>
      </c>
      <c r="C58" s="374">
        <v>1000</v>
      </c>
      <c r="D58" s="383">
        <v>1000</v>
      </c>
    </row>
    <row r="59" spans="1:5" ht="15" hidden="1" customHeight="1" x14ac:dyDescent="0.2">
      <c r="A59" s="381" t="s">
        <v>457</v>
      </c>
      <c r="B59" s="386">
        <v>52</v>
      </c>
      <c r="C59" s="374"/>
      <c r="D59" s="383"/>
    </row>
    <row r="60" spans="1:5" ht="15" hidden="1" customHeight="1" x14ac:dyDescent="0.2">
      <c r="A60" s="381" t="s">
        <v>458</v>
      </c>
      <c r="B60" s="386">
        <v>53</v>
      </c>
      <c r="C60" s="374"/>
      <c r="D60" s="383"/>
    </row>
    <row r="61" spans="1:5" ht="15" customHeight="1" x14ac:dyDescent="0.2">
      <c r="A61" s="381" t="s">
        <v>459</v>
      </c>
      <c r="B61" s="386">
        <v>54</v>
      </c>
      <c r="C61" s="374"/>
      <c r="D61" s="383"/>
    </row>
    <row r="62" spans="1:5" ht="15" hidden="1" customHeight="1" x14ac:dyDescent="0.2">
      <c r="A62" s="381" t="s">
        <v>460</v>
      </c>
      <c r="B62" s="386">
        <v>55</v>
      </c>
      <c r="C62" s="374"/>
      <c r="D62" s="383"/>
    </row>
    <row r="63" spans="1:5" ht="30" hidden="1" x14ac:dyDescent="0.2">
      <c r="A63" s="381" t="s">
        <v>461</v>
      </c>
      <c r="B63" s="386">
        <v>56</v>
      </c>
      <c r="C63" s="374"/>
      <c r="D63" s="383"/>
    </row>
    <row r="64" spans="1:5" ht="12.75" hidden="1" customHeight="1" x14ac:dyDescent="0.2">
      <c r="A64" s="381" t="s">
        <v>462</v>
      </c>
      <c r="B64" s="386">
        <v>57</v>
      </c>
      <c r="C64" s="374"/>
      <c r="D64" s="383"/>
    </row>
    <row r="65" spans="1:4" ht="12.75" customHeight="1" x14ac:dyDescent="0.2">
      <c r="A65" s="381" t="s">
        <v>463</v>
      </c>
      <c r="B65" s="386">
        <v>58</v>
      </c>
      <c r="C65" s="374">
        <v>350000</v>
      </c>
      <c r="D65" s="383">
        <f>+C65</f>
        <v>350000</v>
      </c>
    </row>
    <row r="66" spans="1:4" s="197" customFormat="1" ht="14.25" customHeight="1" x14ac:dyDescent="0.2">
      <c r="A66" s="377" t="s">
        <v>464</v>
      </c>
      <c r="B66" s="385">
        <v>59</v>
      </c>
      <c r="C66" s="384">
        <f t="shared" ref="C66:D66" si="1">+C56+C57+C58+C61+C65</f>
        <v>5551000</v>
      </c>
      <c r="D66" s="384">
        <f t="shared" si="1"/>
        <v>5592337</v>
      </c>
    </row>
    <row r="67" spans="1:4" ht="15" customHeight="1" x14ac:dyDescent="0.2">
      <c r="A67" s="377" t="s">
        <v>465</v>
      </c>
      <c r="B67" s="385">
        <v>60</v>
      </c>
      <c r="C67" s="384">
        <f t="shared" ref="C67:D67" si="2">+C38+C41+C52+C55+C66</f>
        <v>26129000</v>
      </c>
      <c r="D67" s="384">
        <f t="shared" si="2"/>
        <v>27799337</v>
      </c>
    </row>
    <row r="68" spans="1:4" ht="15" hidden="1" customHeight="1" x14ac:dyDescent="0.2">
      <c r="A68" s="381" t="s">
        <v>475</v>
      </c>
      <c r="B68" s="386">
        <v>97</v>
      </c>
      <c r="C68" s="374"/>
      <c r="D68" s="383"/>
    </row>
    <row r="69" spans="1:4" ht="15" hidden="1" customHeight="1" x14ac:dyDescent="0.2">
      <c r="A69" s="381" t="s">
        <v>476</v>
      </c>
      <c r="B69" s="386">
        <v>98</v>
      </c>
      <c r="C69" s="374"/>
      <c r="D69" s="383"/>
    </row>
    <row r="70" spans="1:4" ht="15" customHeight="1" x14ac:dyDescent="0.2">
      <c r="A70" s="377" t="s">
        <v>477</v>
      </c>
      <c r="B70" s="385">
        <v>99</v>
      </c>
      <c r="C70" s="498">
        <f>+C87+C89</f>
        <v>5300000</v>
      </c>
      <c r="D70" s="497">
        <f>+C70</f>
        <v>5300000</v>
      </c>
    </row>
    <row r="71" spans="1:4" ht="15" hidden="1" customHeight="1" x14ac:dyDescent="0.2">
      <c r="A71" s="381" t="s">
        <v>478</v>
      </c>
      <c r="B71" s="386">
        <v>100</v>
      </c>
      <c r="C71" s="374"/>
      <c r="D71" s="383"/>
    </row>
    <row r="72" spans="1:4" ht="30" hidden="1" x14ac:dyDescent="0.2">
      <c r="A72" s="381" t="s">
        <v>479</v>
      </c>
      <c r="B72" s="386">
        <v>101</v>
      </c>
      <c r="C72" s="374"/>
      <c r="D72" s="383"/>
    </row>
    <row r="73" spans="1:4" ht="15" hidden="1" customHeight="1" x14ac:dyDescent="0.2">
      <c r="A73" s="381" t="s">
        <v>480</v>
      </c>
      <c r="B73" s="386">
        <v>102</v>
      </c>
      <c r="C73" s="374"/>
      <c r="D73" s="383"/>
    </row>
    <row r="74" spans="1:4" ht="15" hidden="1" customHeight="1" x14ac:dyDescent="0.2">
      <c r="A74" s="381" t="s">
        <v>481</v>
      </c>
      <c r="B74" s="386">
        <v>103</v>
      </c>
      <c r="C74" s="374"/>
      <c r="D74" s="383"/>
    </row>
    <row r="75" spans="1:4" ht="15" hidden="1" customHeight="1" x14ac:dyDescent="0.2">
      <c r="A75" s="381" t="s">
        <v>482</v>
      </c>
      <c r="B75" s="386">
        <v>104</v>
      </c>
      <c r="C75" s="374"/>
      <c r="D75" s="383"/>
    </row>
    <row r="76" spans="1:4" ht="30" hidden="1" x14ac:dyDescent="0.2">
      <c r="A76" s="381" t="s">
        <v>483</v>
      </c>
      <c r="B76" s="386">
        <v>105</v>
      </c>
      <c r="C76" s="374"/>
      <c r="D76" s="383"/>
    </row>
    <row r="77" spans="1:4" ht="30" hidden="1" x14ac:dyDescent="0.2">
      <c r="A77" s="381" t="s">
        <v>484</v>
      </c>
      <c r="B77" s="386">
        <v>106</v>
      </c>
      <c r="C77" s="374"/>
      <c r="D77" s="383"/>
    </row>
    <row r="78" spans="1:4" ht="45" hidden="1" x14ac:dyDescent="0.2">
      <c r="A78" s="381" t="s">
        <v>485</v>
      </c>
      <c r="B78" s="386">
        <v>107</v>
      </c>
      <c r="C78" s="374"/>
      <c r="D78" s="383"/>
    </row>
    <row r="79" spans="1:4" ht="30" hidden="1" x14ac:dyDescent="0.2">
      <c r="A79" s="381" t="s">
        <v>486</v>
      </c>
      <c r="B79" s="386">
        <v>108</v>
      </c>
      <c r="C79" s="374"/>
      <c r="D79" s="383"/>
    </row>
    <row r="80" spans="1:4" ht="30" hidden="1" x14ac:dyDescent="0.2">
      <c r="A80" s="381" t="s">
        <v>487</v>
      </c>
      <c r="B80" s="386">
        <v>109</v>
      </c>
      <c r="C80" s="374"/>
      <c r="D80" s="383"/>
    </row>
    <row r="81" spans="1:4" ht="15" hidden="1" customHeight="1" x14ac:dyDescent="0.2">
      <c r="A81" s="381" t="s">
        <v>488</v>
      </c>
      <c r="B81" s="386">
        <v>110</v>
      </c>
      <c r="C81" s="374"/>
      <c r="D81" s="383"/>
    </row>
    <row r="82" spans="1:4" ht="30" hidden="1" x14ac:dyDescent="0.2">
      <c r="A82" s="381" t="s">
        <v>489</v>
      </c>
      <c r="B82" s="386">
        <v>111</v>
      </c>
      <c r="C82" s="374"/>
      <c r="D82" s="383"/>
    </row>
    <row r="83" spans="1:4" ht="15" hidden="1" customHeight="1" x14ac:dyDescent="0.2">
      <c r="A83" s="381" t="s">
        <v>490</v>
      </c>
      <c r="B83" s="386">
        <v>112</v>
      </c>
      <c r="C83" s="374"/>
      <c r="D83" s="383"/>
    </row>
    <row r="84" spans="1:4" ht="15" hidden="1" customHeight="1" x14ac:dyDescent="0.2">
      <c r="A84" s="381" t="s">
        <v>491</v>
      </c>
      <c r="B84" s="386">
        <v>113</v>
      </c>
      <c r="C84" s="374"/>
      <c r="D84" s="383"/>
    </row>
    <row r="85" spans="1:4" ht="15" hidden="1" customHeight="1" x14ac:dyDescent="0.2">
      <c r="A85" s="381" t="s">
        <v>492</v>
      </c>
      <c r="B85" s="386">
        <v>114</v>
      </c>
      <c r="C85" s="374"/>
      <c r="D85" s="383"/>
    </row>
    <row r="86" spans="1:4" ht="15" customHeight="1" x14ac:dyDescent="0.2">
      <c r="A86" s="381" t="s">
        <v>493</v>
      </c>
      <c r="B86" s="386">
        <v>115</v>
      </c>
      <c r="C86" s="374"/>
      <c r="D86" s="383"/>
    </row>
    <row r="87" spans="1:4" ht="15" customHeight="1" x14ac:dyDescent="0.2">
      <c r="A87" s="381" t="s">
        <v>494</v>
      </c>
      <c r="B87" s="386">
        <v>116</v>
      </c>
      <c r="C87" s="374">
        <v>2766000</v>
      </c>
      <c r="D87" s="383">
        <f>+C87</f>
        <v>2766000</v>
      </c>
    </row>
    <row r="88" spans="1:4" ht="30" hidden="1" x14ac:dyDescent="0.2">
      <c r="A88" s="381" t="s">
        <v>495</v>
      </c>
      <c r="B88" s="386">
        <v>117</v>
      </c>
      <c r="C88" s="374"/>
      <c r="D88" s="383"/>
    </row>
    <row r="89" spans="1:4" ht="30" x14ac:dyDescent="0.2">
      <c r="A89" s="381" t="s">
        <v>496</v>
      </c>
      <c r="B89" s="386">
        <v>118</v>
      </c>
      <c r="C89" s="374">
        <v>2534000</v>
      </c>
      <c r="D89" s="383">
        <f>+C89</f>
        <v>2534000</v>
      </c>
    </row>
    <row r="90" spans="1:4" ht="15" customHeight="1" x14ac:dyDescent="0.2">
      <c r="A90" s="377" t="s">
        <v>497</v>
      </c>
      <c r="B90" s="385">
        <v>120</v>
      </c>
      <c r="C90" s="384">
        <f t="shared" ref="C90:D90" si="3">+C70</f>
        <v>5300000</v>
      </c>
      <c r="D90" s="384">
        <f t="shared" si="3"/>
        <v>5300000</v>
      </c>
    </row>
    <row r="91" spans="1:4" ht="15" customHeight="1" x14ac:dyDescent="0.2">
      <c r="A91" s="381" t="s">
        <v>501</v>
      </c>
      <c r="B91" s="386">
        <v>125</v>
      </c>
      <c r="C91" s="374"/>
      <c r="D91" s="383">
        <v>2065923</v>
      </c>
    </row>
    <row r="92" spans="1:4" ht="15" customHeight="1" x14ac:dyDescent="0.2">
      <c r="A92" s="377" t="s">
        <v>502</v>
      </c>
      <c r="B92" s="385">
        <v>126</v>
      </c>
      <c r="C92" s="564">
        <f>+C91</f>
        <v>0</v>
      </c>
      <c r="D92" s="557">
        <f>+D91</f>
        <v>2065923</v>
      </c>
    </row>
    <row r="93" spans="1:4" ht="30" x14ac:dyDescent="0.2">
      <c r="A93" s="377" t="s">
        <v>739</v>
      </c>
      <c r="B93" s="385">
        <v>150</v>
      </c>
      <c r="C93" s="498">
        <f>+C100+C101</f>
        <v>15199273</v>
      </c>
      <c r="D93" s="498">
        <f>+D100+D101</f>
        <v>16161796</v>
      </c>
    </row>
    <row r="94" spans="1:4" ht="15" hidden="1" customHeight="1" x14ac:dyDescent="0.2">
      <c r="A94" s="381" t="s">
        <v>506</v>
      </c>
      <c r="B94" s="386">
        <v>150</v>
      </c>
      <c r="C94" s="374"/>
      <c r="D94" s="383"/>
    </row>
    <row r="95" spans="1:4" ht="15" hidden="1" customHeight="1" x14ac:dyDescent="0.2">
      <c r="A95" s="381" t="s">
        <v>507</v>
      </c>
      <c r="B95" s="386">
        <v>151</v>
      </c>
      <c r="C95" s="374"/>
      <c r="D95" s="383"/>
    </row>
    <row r="96" spans="1:4" ht="15" hidden="1" customHeight="1" x14ac:dyDescent="0.2">
      <c r="A96" s="381" t="s">
        <v>508</v>
      </c>
      <c r="B96" s="386">
        <v>152</v>
      </c>
      <c r="C96" s="374"/>
      <c r="D96" s="383"/>
    </row>
    <row r="97" spans="1:4" ht="15" hidden="1" customHeight="1" x14ac:dyDescent="0.2">
      <c r="A97" s="381" t="s">
        <v>509</v>
      </c>
      <c r="B97" s="386">
        <v>153</v>
      </c>
      <c r="C97" s="374"/>
      <c r="D97" s="383"/>
    </row>
    <row r="98" spans="1:4" ht="15" hidden="1" customHeight="1" x14ac:dyDescent="0.2">
      <c r="A98" s="381" t="s">
        <v>510</v>
      </c>
      <c r="B98" s="386">
        <v>154</v>
      </c>
      <c r="C98" s="374"/>
      <c r="D98" s="383"/>
    </row>
    <row r="99" spans="1:4" ht="15" hidden="1" customHeight="1" x14ac:dyDescent="0.2">
      <c r="A99" s="381" t="s">
        <v>511</v>
      </c>
      <c r="B99" s="386">
        <v>155</v>
      </c>
      <c r="C99" s="374"/>
      <c r="D99" s="383"/>
    </row>
    <row r="100" spans="1:4" ht="15" customHeight="1" x14ac:dyDescent="0.2">
      <c r="A100" s="381" t="s">
        <v>512</v>
      </c>
      <c r="B100" s="386">
        <v>156</v>
      </c>
      <c r="C100" s="374">
        <v>13419655</v>
      </c>
      <c r="D100" s="383">
        <v>14452433</v>
      </c>
    </row>
    <row r="101" spans="1:4" ht="15" customHeight="1" x14ac:dyDescent="0.2">
      <c r="A101" s="381" t="s">
        <v>513</v>
      </c>
      <c r="B101" s="386">
        <v>157</v>
      </c>
      <c r="C101" s="374">
        <v>1779618</v>
      </c>
      <c r="D101" s="383">
        <v>1709363</v>
      </c>
    </row>
    <row r="102" spans="1:4" ht="15" hidden="1" customHeight="1" x14ac:dyDescent="0.2">
      <c r="A102" s="381" t="s">
        <v>514</v>
      </c>
      <c r="B102" s="386">
        <v>158</v>
      </c>
      <c r="C102" s="374"/>
      <c r="D102" s="383"/>
    </row>
    <row r="103" spans="1:4" ht="15" hidden="1" customHeight="1" x14ac:dyDescent="0.2">
      <c r="A103" s="381" t="s">
        <v>515</v>
      </c>
      <c r="B103" s="386">
        <v>159</v>
      </c>
      <c r="C103" s="374"/>
      <c r="D103" s="383"/>
    </row>
    <row r="104" spans="1:4" ht="15" x14ac:dyDescent="0.2">
      <c r="A104" s="739" t="s">
        <v>516</v>
      </c>
      <c r="B104" s="386">
        <v>160</v>
      </c>
      <c r="C104" s="374"/>
      <c r="D104" s="383"/>
    </row>
    <row r="105" spans="1:4" ht="15" x14ac:dyDescent="0.2">
      <c r="A105" s="739" t="s">
        <v>517</v>
      </c>
      <c r="B105" s="386">
        <v>162</v>
      </c>
      <c r="C105" s="374">
        <v>0</v>
      </c>
      <c r="D105" s="383"/>
    </row>
    <row r="106" spans="1:4" ht="15" hidden="1" customHeight="1" x14ac:dyDescent="0.2">
      <c r="A106" s="381" t="s">
        <v>518</v>
      </c>
      <c r="B106" s="386">
        <v>167</v>
      </c>
      <c r="C106" s="374"/>
      <c r="D106" s="383"/>
    </row>
    <row r="107" spans="1:4" ht="15" hidden="1" customHeight="1" x14ac:dyDescent="0.2">
      <c r="A107" s="381" t="s">
        <v>519</v>
      </c>
      <c r="B107" s="386">
        <v>168</v>
      </c>
      <c r="C107" s="374"/>
      <c r="D107" s="383"/>
    </row>
    <row r="108" spans="1:4" ht="30" hidden="1" x14ac:dyDescent="0.2">
      <c r="A108" s="381" t="s">
        <v>520</v>
      </c>
      <c r="B108" s="386">
        <v>169</v>
      </c>
      <c r="C108" s="374"/>
      <c r="D108" s="383"/>
    </row>
    <row r="109" spans="1:4" ht="15" hidden="1" customHeight="1" x14ac:dyDescent="0.2">
      <c r="A109" s="381" t="s">
        <v>521</v>
      </c>
      <c r="B109" s="386">
        <v>170</v>
      </c>
      <c r="C109" s="374"/>
      <c r="D109" s="383"/>
    </row>
    <row r="110" spans="1:4" ht="15" hidden="1" customHeight="1" x14ac:dyDescent="0.2">
      <c r="A110" s="381" t="s">
        <v>522</v>
      </c>
      <c r="B110" s="386">
        <v>171</v>
      </c>
      <c r="C110" s="374"/>
      <c r="D110" s="383"/>
    </row>
    <row r="111" spans="1:4" ht="15" hidden="1" customHeight="1" x14ac:dyDescent="0.2">
      <c r="A111" s="381" t="s">
        <v>523</v>
      </c>
      <c r="B111" s="386">
        <v>172</v>
      </c>
      <c r="C111" s="374"/>
      <c r="D111" s="383"/>
    </row>
    <row r="112" spans="1:4" ht="15" hidden="1" customHeight="1" x14ac:dyDescent="0.2">
      <c r="A112" s="381" t="s">
        <v>524</v>
      </c>
      <c r="B112" s="386">
        <v>173</v>
      </c>
      <c r="C112" s="374"/>
      <c r="D112" s="383"/>
    </row>
    <row r="113" spans="1:5" ht="15" customHeight="1" x14ac:dyDescent="0.2">
      <c r="A113" s="381" t="s">
        <v>525</v>
      </c>
      <c r="B113" s="386">
        <v>174</v>
      </c>
      <c r="C113" s="374"/>
      <c r="D113" s="383"/>
    </row>
    <row r="114" spans="1:5" ht="15" customHeight="1" x14ac:dyDescent="0.2">
      <c r="A114" s="381" t="s">
        <v>526</v>
      </c>
      <c r="B114" s="386">
        <v>175</v>
      </c>
      <c r="C114" s="374"/>
      <c r="D114" s="383"/>
    </row>
    <row r="115" spans="1:5" ht="15" customHeight="1" x14ac:dyDescent="0.2">
      <c r="A115" s="381" t="s">
        <v>527</v>
      </c>
      <c r="B115" s="386">
        <v>176</v>
      </c>
      <c r="C115" s="374"/>
      <c r="D115" s="383"/>
    </row>
    <row r="116" spans="1:5" ht="30" x14ac:dyDescent="0.2">
      <c r="A116" s="377" t="s">
        <v>528</v>
      </c>
      <c r="B116" s="385">
        <v>177</v>
      </c>
      <c r="C116" s="498">
        <f>+C117+C118</f>
        <v>1287450</v>
      </c>
      <c r="D116" s="498">
        <v>1296860</v>
      </c>
    </row>
    <row r="117" spans="1:5" ht="12.75" customHeight="1" x14ac:dyDescent="0.2">
      <c r="A117" s="381" t="s">
        <v>529</v>
      </c>
      <c r="B117" s="386">
        <v>178</v>
      </c>
      <c r="C117" s="374">
        <v>60000</v>
      </c>
      <c r="D117" s="383">
        <f>+C117</f>
        <v>60000</v>
      </c>
      <c r="E117" s="199"/>
    </row>
    <row r="118" spans="1:5" ht="12.75" customHeight="1" x14ac:dyDescent="0.2">
      <c r="A118" s="381" t="s">
        <v>531</v>
      </c>
      <c r="B118" s="386">
        <v>180</v>
      </c>
      <c r="C118" s="374">
        <v>1227450</v>
      </c>
      <c r="D118" s="383">
        <v>1236860</v>
      </c>
    </row>
    <row r="119" spans="1:5" ht="15" customHeight="1" x14ac:dyDescent="0.2">
      <c r="A119" s="381" t="s">
        <v>536</v>
      </c>
      <c r="B119" s="386">
        <v>188</v>
      </c>
      <c r="C119" s="374">
        <v>12928125</v>
      </c>
      <c r="D119" s="383">
        <v>45771569</v>
      </c>
    </row>
    <row r="120" spans="1:5" ht="31.5" customHeight="1" x14ac:dyDescent="0.2">
      <c r="A120" s="377" t="s">
        <v>537</v>
      </c>
      <c r="B120" s="385">
        <v>190</v>
      </c>
      <c r="C120" s="564">
        <f>+C92+C93+C105+C113+C114+C115+C116+C119</f>
        <v>29414848</v>
      </c>
      <c r="D120" s="557">
        <f>+D92+D93+D105+D113+D114+D115+D116+D119</f>
        <v>65296148</v>
      </c>
      <c r="E120" s="496"/>
    </row>
    <row r="121" spans="1:5" ht="15" customHeight="1" x14ac:dyDescent="0.2">
      <c r="A121" s="381" t="s">
        <v>538</v>
      </c>
      <c r="B121" s="386">
        <v>191</v>
      </c>
      <c r="C121" s="374">
        <v>4212598</v>
      </c>
      <c r="D121" s="383">
        <f>+C121</f>
        <v>4212598</v>
      </c>
    </row>
    <row r="122" spans="1:5" ht="15" customHeight="1" x14ac:dyDescent="0.2">
      <c r="A122" s="381" t="s">
        <v>539</v>
      </c>
      <c r="B122" s="386">
        <v>192</v>
      </c>
      <c r="C122" s="374"/>
      <c r="D122" s="383"/>
    </row>
    <row r="123" spans="1:5" ht="15" customHeight="1" x14ac:dyDescent="0.2">
      <c r="A123" s="381" t="s">
        <v>540</v>
      </c>
      <c r="B123" s="386">
        <v>194</v>
      </c>
      <c r="C123" s="374"/>
      <c r="D123" s="383"/>
    </row>
    <row r="124" spans="1:5" ht="15" customHeight="1" x14ac:dyDescent="0.2">
      <c r="A124" s="381" t="s">
        <v>541</v>
      </c>
      <c r="B124" s="386">
        <v>195</v>
      </c>
      <c r="C124" s="374">
        <v>1530315</v>
      </c>
      <c r="D124" s="383">
        <f>+C124</f>
        <v>1530315</v>
      </c>
    </row>
    <row r="125" spans="1:5" ht="15" customHeight="1" x14ac:dyDescent="0.2">
      <c r="A125" s="381" t="s">
        <v>544</v>
      </c>
      <c r="B125" s="386">
        <v>198</v>
      </c>
      <c r="C125" s="374">
        <v>1550585</v>
      </c>
      <c r="D125" s="383">
        <f>+C125</f>
        <v>1550585</v>
      </c>
    </row>
    <row r="126" spans="1:5" ht="15" customHeight="1" x14ac:dyDescent="0.2">
      <c r="A126" s="377" t="s">
        <v>545</v>
      </c>
      <c r="B126" s="385">
        <v>199</v>
      </c>
      <c r="C126" s="498">
        <f>+C121+C122+C123+C124+C125</f>
        <v>7293498</v>
      </c>
      <c r="D126" s="498">
        <f>+D121+D122+D123+D124+D125</f>
        <v>7293498</v>
      </c>
    </row>
    <row r="127" spans="1:5" ht="15" customHeight="1" x14ac:dyDescent="0.2">
      <c r="A127" s="381" t="s">
        <v>546</v>
      </c>
      <c r="B127" s="386">
        <v>200</v>
      </c>
      <c r="C127" s="374">
        <v>32853250</v>
      </c>
      <c r="D127" s="383">
        <f>+C127</f>
        <v>32853250</v>
      </c>
    </row>
    <row r="128" spans="1:5" ht="15" customHeight="1" x14ac:dyDescent="0.2">
      <c r="A128" s="381" t="s">
        <v>547</v>
      </c>
      <c r="B128" s="386">
        <v>201</v>
      </c>
      <c r="C128" s="374"/>
      <c r="D128" s="383"/>
    </row>
    <row r="129" spans="1:4" ht="15" customHeight="1" x14ac:dyDescent="0.2">
      <c r="A129" s="381" t="s">
        <v>548</v>
      </c>
      <c r="B129" s="386">
        <v>202</v>
      </c>
      <c r="C129" s="374"/>
      <c r="D129" s="383"/>
    </row>
    <row r="130" spans="1:4" ht="15" customHeight="1" x14ac:dyDescent="0.2">
      <c r="A130" s="381" t="s">
        <v>549</v>
      </c>
      <c r="B130" s="386">
        <v>203</v>
      </c>
      <c r="C130" s="374">
        <v>8276377</v>
      </c>
      <c r="D130" s="383">
        <f>+C130</f>
        <v>8276377</v>
      </c>
    </row>
    <row r="131" spans="1:4" ht="15" customHeight="1" x14ac:dyDescent="0.2">
      <c r="A131" s="377" t="s">
        <v>550</v>
      </c>
      <c r="B131" s="385">
        <v>204</v>
      </c>
      <c r="C131" s="498">
        <f>+C127+C130</f>
        <v>41129627</v>
      </c>
      <c r="D131" s="498">
        <f>+D127+D130</f>
        <v>41129627</v>
      </c>
    </row>
    <row r="132" spans="1:4" ht="30" hidden="1" x14ac:dyDescent="0.2">
      <c r="A132" s="381" t="s">
        <v>551</v>
      </c>
      <c r="B132" s="386">
        <v>204</v>
      </c>
      <c r="C132" s="374"/>
      <c r="D132" s="383"/>
    </row>
    <row r="133" spans="1:4" ht="30" hidden="1" x14ac:dyDescent="0.2">
      <c r="A133" s="381" t="s">
        <v>552</v>
      </c>
      <c r="B133" s="386">
        <v>205</v>
      </c>
      <c r="C133" s="374"/>
      <c r="D133" s="383"/>
    </row>
    <row r="134" spans="1:4" ht="15" hidden="1" customHeight="1" x14ac:dyDescent="0.2">
      <c r="A134" s="381" t="s">
        <v>553</v>
      </c>
      <c r="B134" s="386">
        <v>206</v>
      </c>
      <c r="C134" s="374"/>
      <c r="D134" s="383"/>
    </row>
    <row r="135" spans="1:4" ht="15" hidden="1" customHeight="1" x14ac:dyDescent="0.2">
      <c r="A135" s="381" t="s">
        <v>554</v>
      </c>
      <c r="B135" s="386">
        <v>207</v>
      </c>
      <c r="C135" s="374"/>
      <c r="D135" s="383"/>
    </row>
    <row r="136" spans="1:4" ht="30" hidden="1" x14ac:dyDescent="0.2">
      <c r="A136" s="381" t="s">
        <v>555</v>
      </c>
      <c r="B136" s="386">
        <v>208</v>
      </c>
      <c r="C136" s="374"/>
      <c r="D136" s="383"/>
    </row>
    <row r="137" spans="1:4" ht="15" hidden="1" customHeight="1" x14ac:dyDescent="0.2">
      <c r="A137" s="381" t="s">
        <v>556</v>
      </c>
      <c r="B137" s="386">
        <v>209</v>
      </c>
      <c r="C137" s="374"/>
      <c r="D137" s="383"/>
    </row>
    <row r="138" spans="1:4" ht="15" hidden="1" customHeight="1" x14ac:dyDescent="0.2">
      <c r="A138" s="381" t="s">
        <v>557</v>
      </c>
      <c r="B138" s="386">
        <v>210</v>
      </c>
      <c r="C138" s="374"/>
      <c r="D138" s="383"/>
    </row>
    <row r="139" spans="1:4" ht="15" hidden="1" customHeight="1" x14ac:dyDescent="0.2">
      <c r="A139" s="381" t="s">
        <v>558</v>
      </c>
      <c r="B139" s="386">
        <v>211</v>
      </c>
      <c r="C139" s="374"/>
      <c r="D139" s="383"/>
    </row>
    <row r="140" spans="1:4" ht="15" hidden="1" customHeight="1" x14ac:dyDescent="0.2">
      <c r="A140" s="381" t="s">
        <v>559</v>
      </c>
      <c r="B140" s="386">
        <v>212</v>
      </c>
      <c r="C140" s="374"/>
      <c r="D140" s="383"/>
    </row>
    <row r="141" spans="1:4" ht="15" hidden="1" customHeight="1" x14ac:dyDescent="0.2">
      <c r="A141" s="381" t="s">
        <v>560</v>
      </c>
      <c r="B141" s="386">
        <v>213</v>
      </c>
      <c r="C141" s="374"/>
      <c r="D141" s="383"/>
    </row>
    <row r="142" spans="1:4" ht="15" hidden="1" customHeight="1" x14ac:dyDescent="0.2">
      <c r="A142" s="381" t="s">
        <v>561</v>
      </c>
      <c r="B142" s="386">
        <v>214</v>
      </c>
      <c r="C142" s="374"/>
      <c r="D142" s="383"/>
    </row>
    <row r="143" spans="1:4" ht="15" hidden="1" customHeight="1" x14ac:dyDescent="0.2">
      <c r="A143" s="381" t="s">
        <v>562</v>
      </c>
      <c r="B143" s="386">
        <v>215</v>
      </c>
      <c r="C143" s="374"/>
      <c r="D143" s="383"/>
    </row>
    <row r="144" spans="1:4" ht="30" hidden="1" x14ac:dyDescent="0.2">
      <c r="A144" s="381" t="s">
        <v>563</v>
      </c>
      <c r="B144" s="386">
        <v>216</v>
      </c>
      <c r="C144" s="374"/>
      <c r="D144" s="383"/>
    </row>
    <row r="145" spans="1:4" ht="15" hidden="1" customHeight="1" x14ac:dyDescent="0.2">
      <c r="A145" s="381" t="s">
        <v>564</v>
      </c>
      <c r="B145" s="386">
        <v>217</v>
      </c>
      <c r="C145" s="374"/>
      <c r="D145" s="383"/>
    </row>
    <row r="146" spans="1:4" ht="15" hidden="1" customHeight="1" x14ac:dyDescent="0.2">
      <c r="A146" s="381" t="s">
        <v>565</v>
      </c>
      <c r="B146" s="386">
        <v>218</v>
      </c>
      <c r="C146" s="374"/>
      <c r="D146" s="383"/>
    </row>
    <row r="147" spans="1:4" ht="30" hidden="1" x14ac:dyDescent="0.2">
      <c r="A147" s="381" t="s">
        <v>566</v>
      </c>
      <c r="B147" s="386">
        <v>219</v>
      </c>
      <c r="C147" s="374"/>
      <c r="D147" s="383"/>
    </row>
    <row r="148" spans="1:4" ht="15" hidden="1" customHeight="1" x14ac:dyDescent="0.2">
      <c r="A148" s="381" t="s">
        <v>567</v>
      </c>
      <c r="B148" s="386">
        <v>220</v>
      </c>
      <c r="C148" s="374"/>
      <c r="D148" s="383"/>
    </row>
    <row r="149" spans="1:4" ht="15" hidden="1" customHeight="1" x14ac:dyDescent="0.2">
      <c r="A149" s="381" t="s">
        <v>568</v>
      </c>
      <c r="B149" s="386">
        <v>221</v>
      </c>
      <c r="C149" s="374"/>
      <c r="D149" s="383"/>
    </row>
    <row r="150" spans="1:4" ht="15" hidden="1" customHeight="1" x14ac:dyDescent="0.2">
      <c r="A150" s="381" t="s">
        <v>569</v>
      </c>
      <c r="B150" s="386">
        <v>222</v>
      </c>
      <c r="C150" s="374"/>
      <c r="D150" s="383"/>
    </row>
    <row r="151" spans="1:4" ht="15" hidden="1" customHeight="1" x14ac:dyDescent="0.2">
      <c r="A151" s="381" t="s">
        <v>570</v>
      </c>
      <c r="B151" s="386">
        <v>223</v>
      </c>
      <c r="C151" s="374"/>
      <c r="D151" s="383"/>
    </row>
    <row r="152" spans="1:4" ht="15" hidden="1" customHeight="1" x14ac:dyDescent="0.2">
      <c r="A152" s="381" t="s">
        <v>571</v>
      </c>
      <c r="B152" s="386">
        <v>224</v>
      </c>
      <c r="C152" s="374"/>
      <c r="D152" s="383"/>
    </row>
    <row r="153" spans="1:4" ht="15" hidden="1" customHeight="1" x14ac:dyDescent="0.2">
      <c r="A153" s="381" t="s">
        <v>572</v>
      </c>
      <c r="B153" s="386">
        <v>225</v>
      </c>
      <c r="C153" s="374"/>
      <c r="D153" s="383"/>
    </row>
    <row r="154" spans="1:4" ht="15" hidden="1" customHeight="1" x14ac:dyDescent="0.2">
      <c r="A154" s="381" t="s">
        <v>573</v>
      </c>
      <c r="B154" s="386">
        <v>226</v>
      </c>
      <c r="C154" s="374"/>
      <c r="D154" s="383"/>
    </row>
    <row r="155" spans="1:4" ht="30" hidden="1" x14ac:dyDescent="0.2">
      <c r="A155" s="381" t="s">
        <v>574</v>
      </c>
      <c r="B155" s="386">
        <v>227</v>
      </c>
      <c r="C155" s="374"/>
      <c r="D155" s="383"/>
    </row>
    <row r="156" spans="1:4" ht="15" hidden="1" customHeight="1" x14ac:dyDescent="0.2">
      <c r="A156" s="381" t="s">
        <v>575</v>
      </c>
      <c r="B156" s="386">
        <v>228</v>
      </c>
      <c r="C156" s="374"/>
      <c r="D156" s="383"/>
    </row>
    <row r="157" spans="1:4" ht="15" hidden="1" customHeight="1" x14ac:dyDescent="0.2">
      <c r="A157" s="381" t="s">
        <v>576</v>
      </c>
      <c r="B157" s="386">
        <v>229</v>
      </c>
      <c r="C157" s="374"/>
      <c r="D157" s="383"/>
    </row>
    <row r="158" spans="1:4" ht="30" hidden="1" x14ac:dyDescent="0.2">
      <c r="A158" s="381" t="s">
        <v>577</v>
      </c>
      <c r="B158" s="386">
        <v>230</v>
      </c>
      <c r="C158" s="374"/>
      <c r="D158" s="383"/>
    </row>
    <row r="159" spans="1:4" ht="15" hidden="1" customHeight="1" x14ac:dyDescent="0.2">
      <c r="A159" s="381" t="s">
        <v>578</v>
      </c>
      <c r="B159" s="386">
        <v>231</v>
      </c>
      <c r="C159" s="374"/>
      <c r="D159" s="383"/>
    </row>
    <row r="160" spans="1:4" ht="15" hidden="1" customHeight="1" x14ac:dyDescent="0.2">
      <c r="A160" s="381" t="s">
        <v>579</v>
      </c>
      <c r="B160" s="386">
        <v>232</v>
      </c>
      <c r="C160" s="374"/>
      <c r="D160" s="383"/>
    </row>
    <row r="161" spans="1:4" ht="15" hidden="1" customHeight="1" x14ac:dyDescent="0.2">
      <c r="A161" s="381" t="s">
        <v>580</v>
      </c>
      <c r="B161" s="386">
        <v>233</v>
      </c>
      <c r="C161" s="374"/>
      <c r="D161" s="383"/>
    </row>
    <row r="162" spans="1:4" ht="15" hidden="1" customHeight="1" x14ac:dyDescent="0.2">
      <c r="A162" s="381" t="s">
        <v>581</v>
      </c>
      <c r="B162" s="386">
        <v>234</v>
      </c>
      <c r="C162" s="374"/>
      <c r="D162" s="383"/>
    </row>
    <row r="163" spans="1:4" ht="15" hidden="1" customHeight="1" x14ac:dyDescent="0.2">
      <c r="A163" s="381" t="s">
        <v>582</v>
      </c>
      <c r="B163" s="386">
        <v>235</v>
      </c>
      <c r="C163" s="374"/>
      <c r="D163" s="383"/>
    </row>
    <row r="164" spans="1:4" ht="15" hidden="1" customHeight="1" x14ac:dyDescent="0.2">
      <c r="A164" s="381" t="s">
        <v>583</v>
      </c>
      <c r="B164" s="386">
        <v>236</v>
      </c>
      <c r="C164" s="374"/>
      <c r="D164" s="383"/>
    </row>
    <row r="165" spans="1:4" ht="15" hidden="1" customHeight="1" x14ac:dyDescent="0.2">
      <c r="A165" s="381" t="s">
        <v>584</v>
      </c>
      <c r="B165" s="386">
        <v>237</v>
      </c>
      <c r="C165" s="374"/>
      <c r="D165" s="383"/>
    </row>
    <row r="166" spans="1:4" ht="30" hidden="1" x14ac:dyDescent="0.2">
      <c r="A166" s="381" t="s">
        <v>585</v>
      </c>
      <c r="B166" s="386">
        <v>238</v>
      </c>
      <c r="C166" s="374"/>
      <c r="D166" s="383"/>
    </row>
    <row r="167" spans="1:4" ht="30" hidden="1" x14ac:dyDescent="0.2">
      <c r="A167" s="381" t="s">
        <v>586</v>
      </c>
      <c r="B167" s="386">
        <v>239</v>
      </c>
      <c r="C167" s="374"/>
      <c r="D167" s="383"/>
    </row>
    <row r="168" spans="1:4" ht="30" hidden="1" x14ac:dyDescent="0.2">
      <c r="A168" s="381" t="s">
        <v>587</v>
      </c>
      <c r="B168" s="386">
        <v>240</v>
      </c>
      <c r="C168" s="374"/>
      <c r="D168" s="383"/>
    </row>
    <row r="169" spans="1:4" ht="15" hidden="1" customHeight="1" x14ac:dyDescent="0.2">
      <c r="A169" s="381" t="s">
        <v>588</v>
      </c>
      <c r="B169" s="386">
        <v>241</v>
      </c>
      <c r="C169" s="374"/>
      <c r="D169" s="383"/>
    </row>
    <row r="170" spans="1:4" ht="15" hidden="1" customHeight="1" x14ac:dyDescent="0.2">
      <c r="A170" s="381" t="s">
        <v>589</v>
      </c>
      <c r="B170" s="386">
        <v>242</v>
      </c>
      <c r="C170" s="374"/>
      <c r="D170" s="383"/>
    </row>
    <row r="171" spans="1:4" ht="15" hidden="1" customHeight="1" x14ac:dyDescent="0.2">
      <c r="A171" s="381" t="s">
        <v>590</v>
      </c>
      <c r="B171" s="386">
        <v>243</v>
      </c>
      <c r="C171" s="374"/>
      <c r="D171" s="383"/>
    </row>
    <row r="172" spans="1:4" ht="15" hidden="1" customHeight="1" x14ac:dyDescent="0.2">
      <c r="A172" s="381" t="s">
        <v>591</v>
      </c>
      <c r="B172" s="386">
        <v>244</v>
      </c>
      <c r="C172" s="374"/>
      <c r="D172" s="383"/>
    </row>
    <row r="173" spans="1:4" ht="15" hidden="1" customHeight="1" x14ac:dyDescent="0.2">
      <c r="A173" s="381" t="s">
        <v>592</v>
      </c>
      <c r="B173" s="386">
        <v>245</v>
      </c>
      <c r="C173" s="374"/>
      <c r="D173" s="383"/>
    </row>
    <row r="174" spans="1:4" ht="15" hidden="1" customHeight="1" x14ac:dyDescent="0.2">
      <c r="A174" s="381" t="s">
        <v>593</v>
      </c>
      <c r="B174" s="386">
        <v>246</v>
      </c>
      <c r="C174" s="374"/>
      <c r="D174" s="383"/>
    </row>
    <row r="175" spans="1:4" ht="30" hidden="1" x14ac:dyDescent="0.2">
      <c r="A175" s="381" t="s">
        <v>594</v>
      </c>
      <c r="B175" s="386">
        <v>247</v>
      </c>
      <c r="C175" s="374"/>
      <c r="D175" s="383"/>
    </row>
    <row r="176" spans="1:4" ht="15" hidden="1" customHeight="1" x14ac:dyDescent="0.2">
      <c r="A176" s="381" t="s">
        <v>595</v>
      </c>
      <c r="B176" s="386">
        <v>248</v>
      </c>
      <c r="C176" s="374"/>
      <c r="D176" s="383"/>
    </row>
    <row r="177" spans="1:4" ht="15" hidden="1" customHeight="1" x14ac:dyDescent="0.2">
      <c r="A177" s="381" t="s">
        <v>596</v>
      </c>
      <c r="B177" s="386">
        <v>249</v>
      </c>
      <c r="C177" s="374"/>
      <c r="D177" s="383"/>
    </row>
    <row r="178" spans="1:4" ht="15" hidden="1" customHeight="1" x14ac:dyDescent="0.2">
      <c r="A178" s="381" t="s">
        <v>597</v>
      </c>
      <c r="B178" s="386">
        <v>250</v>
      </c>
      <c r="C178" s="374"/>
      <c r="D178" s="383"/>
    </row>
    <row r="179" spans="1:4" ht="15" hidden="1" customHeight="1" x14ac:dyDescent="0.2">
      <c r="A179" s="381" t="s">
        <v>598</v>
      </c>
      <c r="B179" s="386">
        <v>251</v>
      </c>
      <c r="C179" s="374"/>
      <c r="D179" s="383"/>
    </row>
    <row r="180" spans="1:4" ht="15" hidden="1" customHeight="1" x14ac:dyDescent="0.2">
      <c r="A180" s="381" t="s">
        <v>599</v>
      </c>
      <c r="B180" s="386">
        <v>252</v>
      </c>
      <c r="C180" s="374"/>
      <c r="D180" s="383"/>
    </row>
    <row r="181" spans="1:4" ht="15" hidden="1" customHeight="1" x14ac:dyDescent="0.2">
      <c r="A181" s="381" t="s">
        <v>600</v>
      </c>
      <c r="B181" s="386">
        <v>253</v>
      </c>
      <c r="C181" s="374"/>
      <c r="D181" s="383"/>
    </row>
    <row r="182" spans="1:4" ht="30" hidden="1" x14ac:dyDescent="0.2">
      <c r="A182" s="381" t="s">
        <v>601</v>
      </c>
      <c r="B182" s="386">
        <v>254</v>
      </c>
      <c r="C182" s="374"/>
      <c r="D182" s="383"/>
    </row>
    <row r="183" spans="1:4" ht="15" hidden="1" customHeight="1" x14ac:dyDescent="0.2">
      <c r="A183" s="381" t="s">
        <v>602</v>
      </c>
      <c r="B183" s="386">
        <v>255</v>
      </c>
      <c r="C183" s="374"/>
      <c r="D183" s="383"/>
    </row>
    <row r="184" spans="1:4" ht="15" hidden="1" customHeight="1" x14ac:dyDescent="0.2">
      <c r="A184" s="381" t="s">
        <v>603</v>
      </c>
      <c r="B184" s="386">
        <v>256</v>
      </c>
      <c r="C184" s="374"/>
      <c r="D184" s="383"/>
    </row>
    <row r="185" spans="1:4" ht="15" hidden="1" customHeight="1" x14ac:dyDescent="0.2">
      <c r="A185" s="381" t="s">
        <v>604</v>
      </c>
      <c r="B185" s="386">
        <v>257</v>
      </c>
      <c r="C185" s="374"/>
      <c r="D185" s="383"/>
    </row>
    <row r="186" spans="1:4" ht="15" hidden="1" customHeight="1" x14ac:dyDescent="0.2">
      <c r="A186" s="381" t="s">
        <v>605</v>
      </c>
      <c r="B186" s="386">
        <v>258</v>
      </c>
      <c r="C186" s="374"/>
      <c r="D186" s="383"/>
    </row>
    <row r="187" spans="1:4" ht="15" hidden="1" customHeight="1" x14ac:dyDescent="0.2">
      <c r="A187" s="381" t="s">
        <v>606</v>
      </c>
      <c r="B187" s="386">
        <v>259</v>
      </c>
      <c r="C187" s="374"/>
      <c r="D187" s="383"/>
    </row>
    <row r="188" spans="1:4" ht="15" hidden="1" customHeight="1" x14ac:dyDescent="0.2">
      <c r="A188" s="381" t="s">
        <v>607</v>
      </c>
      <c r="B188" s="386">
        <v>260</v>
      </c>
      <c r="C188" s="374"/>
      <c r="D188" s="383"/>
    </row>
    <row r="189" spans="1:4" ht="30" hidden="1" x14ac:dyDescent="0.2">
      <c r="A189" s="381" t="s">
        <v>608</v>
      </c>
      <c r="B189" s="386">
        <v>261</v>
      </c>
      <c r="C189" s="374"/>
      <c r="D189" s="383"/>
    </row>
    <row r="190" spans="1:4" ht="15" hidden="1" customHeight="1" x14ac:dyDescent="0.2">
      <c r="A190" s="381" t="s">
        <v>609</v>
      </c>
      <c r="B190" s="386">
        <v>262</v>
      </c>
      <c r="C190" s="374"/>
      <c r="D190" s="383"/>
    </row>
    <row r="191" spans="1:4" ht="15" hidden="1" customHeight="1" x14ac:dyDescent="0.2">
      <c r="A191" s="381" t="s">
        <v>610</v>
      </c>
      <c r="B191" s="386">
        <v>263</v>
      </c>
      <c r="C191" s="374"/>
      <c r="D191" s="383"/>
    </row>
    <row r="192" spans="1:4" ht="15" hidden="1" customHeight="1" x14ac:dyDescent="0.2">
      <c r="A192" s="381" t="s">
        <v>611</v>
      </c>
      <c r="B192" s="386">
        <v>264</v>
      </c>
      <c r="C192" s="374"/>
      <c r="D192" s="383"/>
    </row>
    <row r="193" spans="1:5" ht="15.75" thickBot="1" x14ac:dyDescent="0.25">
      <c r="A193" s="754" t="s">
        <v>612</v>
      </c>
      <c r="B193" s="638">
        <v>265</v>
      </c>
      <c r="C193" s="639"/>
      <c r="D193" s="383"/>
    </row>
    <row r="194" spans="1:5" ht="12.75" customHeight="1" thickBot="1" x14ac:dyDescent="0.25">
      <c r="A194" s="630" t="s">
        <v>613</v>
      </c>
      <c r="B194" s="640">
        <v>267</v>
      </c>
      <c r="C194" s="641">
        <f>+C27+C28+C67+C90+C120+C126+C131+C193</f>
        <v>147693689</v>
      </c>
      <c r="D194" s="641">
        <f>+D27+D28+D67+D90+D120+D126+D131+D193</f>
        <v>183660238</v>
      </c>
    </row>
    <row r="195" spans="1:5" x14ac:dyDescent="0.2">
      <c r="A195" s="285"/>
      <c r="B195" s="299"/>
      <c r="C195" s="285"/>
    </row>
    <row r="196" spans="1:5" ht="18.75" x14ac:dyDescent="0.2">
      <c r="A196" s="913" t="s">
        <v>707</v>
      </c>
      <c r="B196" s="913"/>
      <c r="C196" s="913"/>
    </row>
    <row r="197" spans="1:5" ht="15.75" thickBot="1" x14ac:dyDescent="0.3">
      <c r="A197" s="912" t="s">
        <v>220</v>
      </c>
      <c r="B197" s="912"/>
      <c r="C197" s="912"/>
    </row>
    <row r="198" spans="1:5" ht="30.75" thickBot="1" x14ac:dyDescent="0.25">
      <c r="A198" s="286" t="s">
        <v>3</v>
      </c>
      <c r="B198" s="189" t="s">
        <v>221</v>
      </c>
      <c r="C198" s="287" t="s">
        <v>724</v>
      </c>
      <c r="D198" s="287" t="s">
        <v>723</v>
      </c>
    </row>
    <row r="199" spans="1:5" ht="30" hidden="1" x14ac:dyDescent="0.25">
      <c r="A199" s="300" t="s">
        <v>646</v>
      </c>
      <c r="B199" s="288">
        <v>1</v>
      </c>
      <c r="C199" s="217"/>
      <c r="D199" s="283"/>
      <c r="E199" s="283"/>
    </row>
    <row r="200" spans="1:5" ht="15" hidden="1" x14ac:dyDescent="0.25">
      <c r="A200" s="190" t="s">
        <v>647</v>
      </c>
      <c r="B200" s="289">
        <v>2</v>
      </c>
      <c r="C200" s="218"/>
    </row>
    <row r="201" spans="1:5" ht="30" hidden="1" x14ac:dyDescent="0.25">
      <c r="A201" s="190" t="s">
        <v>648</v>
      </c>
      <c r="B201" s="289">
        <v>3</v>
      </c>
      <c r="C201" s="218"/>
    </row>
    <row r="202" spans="1:5" ht="30" hidden="1" x14ac:dyDescent="0.25">
      <c r="A202" s="190" t="s">
        <v>649</v>
      </c>
      <c r="B202" s="289">
        <v>4</v>
      </c>
      <c r="C202" s="218"/>
    </row>
    <row r="203" spans="1:5" ht="15" hidden="1" x14ac:dyDescent="0.25">
      <c r="A203" s="190" t="s">
        <v>650</v>
      </c>
      <c r="B203" s="289">
        <v>5</v>
      </c>
      <c r="C203" s="223"/>
    </row>
    <row r="204" spans="1:5" ht="15" x14ac:dyDescent="0.25">
      <c r="A204" s="191" t="s">
        <v>651</v>
      </c>
      <c r="B204" s="290">
        <v>6</v>
      </c>
      <c r="C204" s="301"/>
      <c r="D204" s="499"/>
    </row>
    <row r="205" spans="1:5" ht="15" hidden="1" x14ac:dyDescent="0.25">
      <c r="A205" s="190" t="s">
        <v>652</v>
      </c>
      <c r="B205" s="289">
        <v>7</v>
      </c>
      <c r="C205" s="218"/>
      <c r="D205" s="499"/>
    </row>
    <row r="206" spans="1:5" ht="15" hidden="1" x14ac:dyDescent="0.25">
      <c r="A206" s="190" t="s">
        <v>653</v>
      </c>
      <c r="B206" s="289">
        <v>8</v>
      </c>
      <c r="C206" s="218"/>
      <c r="D206" s="499"/>
    </row>
    <row r="207" spans="1:5" ht="15" hidden="1" x14ac:dyDescent="0.25">
      <c r="A207" s="190" t="s">
        <v>654</v>
      </c>
      <c r="B207" s="289">
        <v>9</v>
      </c>
      <c r="C207" s="218"/>
      <c r="D207" s="499"/>
    </row>
    <row r="208" spans="1:5" ht="15" hidden="1" x14ac:dyDescent="0.25">
      <c r="A208" s="190" t="s">
        <v>655</v>
      </c>
      <c r="B208" s="289">
        <v>10</v>
      </c>
      <c r="C208" s="218"/>
      <c r="D208" s="499"/>
    </row>
    <row r="209" spans="1:4" ht="15" hidden="1" x14ac:dyDescent="0.25">
      <c r="A209" s="190" t="s">
        <v>656</v>
      </c>
      <c r="B209" s="289">
        <v>11</v>
      </c>
      <c r="C209" s="218"/>
      <c r="D209" s="499"/>
    </row>
    <row r="210" spans="1:4" ht="30" hidden="1" x14ac:dyDescent="0.25">
      <c r="A210" s="190" t="s">
        <v>657</v>
      </c>
      <c r="B210" s="289">
        <v>12</v>
      </c>
      <c r="C210" s="218"/>
      <c r="D210" s="499"/>
    </row>
    <row r="211" spans="1:4" ht="15" hidden="1" x14ac:dyDescent="0.25">
      <c r="A211" s="190" t="s">
        <v>658</v>
      </c>
      <c r="B211" s="289">
        <v>13</v>
      </c>
      <c r="C211" s="218"/>
      <c r="D211" s="499"/>
    </row>
    <row r="212" spans="1:4" ht="15" hidden="1" x14ac:dyDescent="0.25">
      <c r="A212" s="190" t="s">
        <v>659</v>
      </c>
      <c r="B212" s="289">
        <v>14</v>
      </c>
      <c r="C212" s="218"/>
      <c r="D212" s="499"/>
    </row>
    <row r="213" spans="1:4" ht="15" hidden="1" x14ac:dyDescent="0.25">
      <c r="A213" s="190" t="s">
        <v>660</v>
      </c>
      <c r="B213" s="289">
        <v>15</v>
      </c>
      <c r="C213" s="218"/>
      <c r="D213" s="499"/>
    </row>
    <row r="214" spans="1:4" ht="15" hidden="1" x14ac:dyDescent="0.25">
      <c r="A214" s="190" t="s">
        <v>661</v>
      </c>
      <c r="B214" s="289">
        <v>16</v>
      </c>
      <c r="C214" s="218"/>
      <c r="D214" s="499"/>
    </row>
    <row r="215" spans="1:4" ht="15" hidden="1" x14ac:dyDescent="0.25">
      <c r="A215" s="190" t="s">
        <v>662</v>
      </c>
      <c r="B215" s="289">
        <v>17</v>
      </c>
      <c r="C215" s="218"/>
      <c r="D215" s="499"/>
    </row>
    <row r="216" spans="1:4" ht="15" hidden="1" x14ac:dyDescent="0.25">
      <c r="A216" s="190" t="s">
        <v>663</v>
      </c>
      <c r="B216" s="289">
        <v>18</v>
      </c>
      <c r="C216" s="218"/>
      <c r="D216" s="499"/>
    </row>
    <row r="217" spans="1:4" ht="15" x14ac:dyDescent="0.25">
      <c r="A217" s="191" t="s">
        <v>664</v>
      </c>
      <c r="B217" s="290">
        <v>19</v>
      </c>
      <c r="C217" s="301"/>
      <c r="D217" s="499"/>
    </row>
    <row r="218" spans="1:4" ht="15" x14ac:dyDescent="0.25">
      <c r="A218" s="190" t="s">
        <v>665</v>
      </c>
      <c r="B218" s="289">
        <v>20</v>
      </c>
      <c r="C218" s="218"/>
      <c r="D218" s="499"/>
    </row>
    <row r="219" spans="1:4" ht="15" x14ac:dyDescent="0.25">
      <c r="A219" s="190" t="s">
        <v>666</v>
      </c>
      <c r="B219" s="289">
        <v>21</v>
      </c>
      <c r="C219" s="218">
        <v>3655011</v>
      </c>
      <c r="D219" s="500">
        <f>+C219</f>
        <v>3655011</v>
      </c>
    </row>
    <row r="220" spans="1:4" ht="15" x14ac:dyDescent="0.25">
      <c r="A220" s="381" t="s">
        <v>667</v>
      </c>
      <c r="B220" s="386">
        <v>22</v>
      </c>
      <c r="C220" s="683">
        <v>55159805</v>
      </c>
      <c r="D220" s="886">
        <v>55079528</v>
      </c>
    </row>
    <row r="221" spans="1:4" ht="15" x14ac:dyDescent="0.25">
      <c r="A221" s="190" t="s">
        <v>668</v>
      </c>
      <c r="B221" s="289">
        <v>23</v>
      </c>
      <c r="C221" s="218"/>
      <c r="D221" s="499"/>
    </row>
    <row r="222" spans="1:4" ht="15" x14ac:dyDescent="0.25">
      <c r="A222" s="190" t="s">
        <v>669</v>
      </c>
      <c r="B222" s="289">
        <v>24</v>
      </c>
      <c r="C222" s="218"/>
      <c r="D222" s="499"/>
    </row>
    <row r="223" spans="1:4" ht="15" x14ac:dyDescent="0.25">
      <c r="A223" s="190" t="s">
        <v>670</v>
      </c>
      <c r="B223" s="289">
        <v>25</v>
      </c>
      <c r="C223" s="218"/>
      <c r="D223" s="499"/>
    </row>
    <row r="224" spans="1:4" ht="15" hidden="1" x14ac:dyDescent="0.25">
      <c r="A224" s="190" t="s">
        <v>671</v>
      </c>
      <c r="B224" s="289">
        <v>26</v>
      </c>
      <c r="C224" s="218"/>
      <c r="D224" s="499"/>
    </row>
    <row r="225" spans="1:4" ht="15" hidden="1" x14ac:dyDescent="0.25">
      <c r="A225" s="190" t="s">
        <v>672</v>
      </c>
      <c r="B225" s="289">
        <v>27</v>
      </c>
      <c r="C225" s="218"/>
      <c r="D225" s="499"/>
    </row>
    <row r="226" spans="1:4" ht="15" x14ac:dyDescent="0.25">
      <c r="A226" s="191" t="s">
        <v>673</v>
      </c>
      <c r="B226" s="290">
        <v>28</v>
      </c>
      <c r="C226" s="301"/>
      <c r="D226" s="499"/>
    </row>
    <row r="227" spans="1:4" ht="15" x14ac:dyDescent="0.25">
      <c r="A227" s="191" t="s">
        <v>674</v>
      </c>
      <c r="B227" s="290">
        <v>29</v>
      </c>
      <c r="C227" s="301">
        <f t="shared" ref="C227:D227" si="4">+C204+C217+C218+C219+C220+C221+C222+C223+C226</f>
        <v>58814816</v>
      </c>
      <c r="D227" s="501">
        <f t="shared" si="4"/>
        <v>58734539</v>
      </c>
    </row>
    <row r="228" spans="1:4" ht="15" hidden="1" x14ac:dyDescent="0.25">
      <c r="A228" s="190" t="s">
        <v>675</v>
      </c>
      <c r="B228" s="289">
        <v>30</v>
      </c>
      <c r="C228" s="218"/>
      <c r="D228" s="499"/>
    </row>
    <row r="229" spans="1:4" ht="15" hidden="1" x14ac:dyDescent="0.25">
      <c r="A229" s="190" t="s">
        <v>676</v>
      </c>
      <c r="B229" s="289">
        <v>31</v>
      </c>
      <c r="C229" s="218"/>
      <c r="D229" s="499"/>
    </row>
    <row r="230" spans="1:4" ht="15" hidden="1" x14ac:dyDescent="0.25">
      <c r="A230" s="190" t="s">
        <v>677</v>
      </c>
      <c r="B230" s="289">
        <v>32</v>
      </c>
      <c r="C230" s="218"/>
      <c r="D230" s="499"/>
    </row>
    <row r="231" spans="1:4" ht="15" hidden="1" x14ac:dyDescent="0.25">
      <c r="A231" s="190" t="s">
        <v>678</v>
      </c>
      <c r="B231" s="289">
        <v>33</v>
      </c>
      <c r="C231" s="218"/>
      <c r="D231" s="499"/>
    </row>
    <row r="232" spans="1:4" ht="30" hidden="1" x14ac:dyDescent="0.25">
      <c r="A232" s="190" t="s">
        <v>679</v>
      </c>
      <c r="B232" s="289">
        <v>34</v>
      </c>
      <c r="C232" s="218"/>
      <c r="D232" s="499"/>
    </row>
    <row r="233" spans="1:4" ht="15" hidden="1" customHeight="1" x14ac:dyDescent="0.25">
      <c r="A233" s="190" t="s">
        <v>680</v>
      </c>
      <c r="B233" s="289">
        <v>35</v>
      </c>
      <c r="C233" s="218"/>
      <c r="D233" s="499"/>
    </row>
    <row r="234" spans="1:4" ht="15" hidden="1" x14ac:dyDescent="0.25">
      <c r="A234" s="190" t="s">
        <v>681</v>
      </c>
      <c r="B234" s="289">
        <v>36</v>
      </c>
      <c r="C234" s="218"/>
      <c r="D234" s="499"/>
    </row>
    <row r="235" spans="1:4" ht="15.75" thickBot="1" x14ac:dyDescent="0.3">
      <c r="A235" s="191" t="s">
        <v>682</v>
      </c>
      <c r="B235" s="290">
        <v>37</v>
      </c>
      <c r="C235" s="304">
        <f t="shared" ref="C235" si="5">+C228+C229+C230+C232+C233</f>
        <v>0</v>
      </c>
      <c r="D235" s="499"/>
    </row>
    <row r="236" spans="1:4" ht="15.75" thickBot="1" x14ac:dyDescent="0.3">
      <c r="A236" s="303" t="s">
        <v>685</v>
      </c>
      <c r="B236" s="296">
        <v>40</v>
      </c>
      <c r="C236" s="305">
        <f>+C227+C235</f>
        <v>58814816</v>
      </c>
      <c r="D236" s="305">
        <f>+D227+D235</f>
        <v>58734539</v>
      </c>
    </row>
    <row r="237" spans="1:4" ht="13.5" thickBot="1" x14ac:dyDescent="0.25"/>
    <row r="238" spans="1:4" ht="15.75" thickBot="1" x14ac:dyDescent="0.3">
      <c r="A238" s="294" t="s">
        <v>706</v>
      </c>
      <c r="B238" s="295"/>
      <c r="C238" s="292">
        <f>+C194+C236</f>
        <v>206508505</v>
      </c>
      <c r="D238" s="293">
        <f>+D194+D236</f>
        <v>242394777</v>
      </c>
    </row>
  </sheetData>
  <sheetProtection selectLockedCells="1" selectUnlockedCells="1"/>
  <mergeCells count="4">
    <mergeCell ref="A5:C5"/>
    <mergeCell ref="A196:C196"/>
    <mergeCell ref="A197:C197"/>
    <mergeCell ref="A3:C3"/>
  </mergeCells>
  <printOptions horizontalCentered="1"/>
  <pageMargins left="0.19652777777777777" right="0.19652777777777777" top="0.19652777777777777" bottom="0.19652777777777777" header="0.51180555555555551" footer="0.51180555555555551"/>
  <pageSetup paperSize="9" firstPageNumber="0" fitToHeight="0" orientation="portrait" r:id="rId1"/>
  <headerFooter alignWithMargins="0"/>
  <ignoredErrors>
    <ignoredError sqref="C3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workbookViewId="0">
      <pane xSplit="2" ySplit="7" topLeftCell="C79" activePane="bottomRight" state="frozen"/>
      <selection pane="topRight" activeCell="T1" sqref="T1"/>
      <selection pane="bottomLeft" activeCell="A8" sqref="A8"/>
      <selection pane="bottomRight"/>
    </sheetView>
  </sheetViews>
  <sheetFormatPr defaultColWidth="9" defaultRowHeight="12.75" x14ac:dyDescent="0.2"/>
  <cols>
    <col min="1" max="1" width="69.42578125" style="632" customWidth="1"/>
    <col min="2" max="2" width="5.42578125" style="666" customWidth="1"/>
    <col min="3" max="3" width="10.7109375" style="632" bestFit="1" customWidth="1"/>
    <col min="4" max="4" width="12.28515625" style="632" customWidth="1"/>
    <col min="5" max="5" width="14" style="632" bestFit="1" customWidth="1"/>
    <col min="6" max="210" width="9" style="632"/>
    <col min="211" max="211" width="7.140625" style="632" customWidth="1"/>
    <col min="212" max="216" width="3.28515625" style="632" customWidth="1"/>
    <col min="217" max="217" width="3.85546875" style="632" customWidth="1"/>
    <col min="218" max="221" width="3.28515625" style="632" customWidth="1"/>
    <col min="222" max="222" width="3.85546875" style="632" customWidth="1"/>
    <col min="223" max="223" width="2" style="632" customWidth="1"/>
    <col min="224" max="227" width="0" style="632" hidden="1" customWidth="1"/>
    <col min="228" max="229" width="3.28515625" style="632" customWidth="1"/>
    <col min="230" max="241" width="0" style="632" hidden="1" customWidth="1"/>
    <col min="242" max="245" width="3.28515625" style="632" customWidth="1"/>
    <col min="246" max="247" width="9" style="632"/>
    <col min="248" max="248" width="10.140625" style="632" bestFit="1" customWidth="1"/>
    <col min="249" max="466" width="9" style="632"/>
    <col min="467" max="467" width="7.140625" style="632" customWidth="1"/>
    <col min="468" max="472" width="3.28515625" style="632" customWidth="1"/>
    <col min="473" max="473" width="3.85546875" style="632" customWidth="1"/>
    <col min="474" max="477" width="3.28515625" style="632" customWidth="1"/>
    <col min="478" max="478" width="3.85546875" style="632" customWidth="1"/>
    <col min="479" max="479" width="2" style="632" customWidth="1"/>
    <col min="480" max="483" width="0" style="632" hidden="1" customWidth="1"/>
    <col min="484" max="485" width="3.28515625" style="632" customWidth="1"/>
    <col min="486" max="497" width="0" style="632" hidden="1" customWidth="1"/>
    <col min="498" max="501" width="3.28515625" style="632" customWidth="1"/>
    <col min="502" max="503" width="9" style="632"/>
    <col min="504" max="504" width="10.140625" style="632" bestFit="1" customWidth="1"/>
    <col min="505" max="722" width="9" style="632"/>
    <col min="723" max="723" width="7.140625" style="632" customWidth="1"/>
    <col min="724" max="728" width="3.28515625" style="632" customWidth="1"/>
    <col min="729" max="729" width="3.85546875" style="632" customWidth="1"/>
    <col min="730" max="733" width="3.28515625" style="632" customWidth="1"/>
    <col min="734" max="734" width="3.85546875" style="632" customWidth="1"/>
    <col min="735" max="735" width="2" style="632" customWidth="1"/>
    <col min="736" max="739" width="0" style="632" hidden="1" customWidth="1"/>
    <col min="740" max="741" width="3.28515625" style="632" customWidth="1"/>
    <col min="742" max="753" width="0" style="632" hidden="1" customWidth="1"/>
    <col min="754" max="757" width="3.28515625" style="632" customWidth="1"/>
    <col min="758" max="759" width="9" style="632"/>
    <col min="760" max="760" width="10.140625" style="632" bestFit="1" customWidth="1"/>
    <col min="761" max="978" width="9" style="632"/>
    <col min="979" max="979" width="7.140625" style="632" customWidth="1"/>
    <col min="980" max="984" width="3.28515625" style="632" customWidth="1"/>
    <col min="985" max="985" width="3.85546875" style="632" customWidth="1"/>
    <col min="986" max="989" width="3.28515625" style="632" customWidth="1"/>
    <col min="990" max="990" width="3.85546875" style="632" customWidth="1"/>
    <col min="991" max="991" width="2" style="632" customWidth="1"/>
    <col min="992" max="995" width="0" style="632" hidden="1" customWidth="1"/>
    <col min="996" max="997" width="3.28515625" style="632" customWidth="1"/>
    <col min="998" max="1009" width="0" style="632" hidden="1" customWidth="1"/>
    <col min="1010" max="1013" width="3.28515625" style="632" customWidth="1"/>
    <col min="1014" max="1015" width="9" style="632"/>
    <col min="1016" max="1016" width="10.140625" style="632" bestFit="1" customWidth="1"/>
    <col min="1017" max="1234" width="9" style="632"/>
    <col min="1235" max="1235" width="7.140625" style="632" customWidth="1"/>
    <col min="1236" max="1240" width="3.28515625" style="632" customWidth="1"/>
    <col min="1241" max="1241" width="3.85546875" style="632" customWidth="1"/>
    <col min="1242" max="1245" width="3.28515625" style="632" customWidth="1"/>
    <col min="1246" max="1246" width="3.85546875" style="632" customWidth="1"/>
    <col min="1247" max="1247" width="2" style="632" customWidth="1"/>
    <col min="1248" max="1251" width="0" style="632" hidden="1" customWidth="1"/>
    <col min="1252" max="1253" width="3.28515625" style="632" customWidth="1"/>
    <col min="1254" max="1265" width="0" style="632" hidden="1" customWidth="1"/>
    <col min="1266" max="1269" width="3.28515625" style="632" customWidth="1"/>
    <col min="1270" max="1271" width="9" style="632"/>
    <col min="1272" max="1272" width="10.140625" style="632" bestFit="1" customWidth="1"/>
    <col min="1273" max="1490" width="9" style="632"/>
    <col min="1491" max="1491" width="7.140625" style="632" customWidth="1"/>
    <col min="1492" max="1496" width="3.28515625" style="632" customWidth="1"/>
    <col min="1497" max="1497" width="3.85546875" style="632" customWidth="1"/>
    <col min="1498" max="1501" width="3.28515625" style="632" customWidth="1"/>
    <col min="1502" max="1502" width="3.85546875" style="632" customWidth="1"/>
    <col min="1503" max="1503" width="2" style="632" customWidth="1"/>
    <col min="1504" max="1507" width="0" style="632" hidden="1" customWidth="1"/>
    <col min="1508" max="1509" width="3.28515625" style="632" customWidth="1"/>
    <col min="1510" max="1521" width="0" style="632" hidden="1" customWidth="1"/>
    <col min="1522" max="1525" width="3.28515625" style="632" customWidth="1"/>
    <col min="1526" max="1527" width="9" style="632"/>
    <col min="1528" max="1528" width="10.140625" style="632" bestFit="1" customWidth="1"/>
    <col min="1529" max="1746" width="9" style="632"/>
    <col min="1747" max="1747" width="7.140625" style="632" customWidth="1"/>
    <col min="1748" max="1752" width="3.28515625" style="632" customWidth="1"/>
    <col min="1753" max="1753" width="3.85546875" style="632" customWidth="1"/>
    <col min="1754" max="1757" width="3.28515625" style="632" customWidth="1"/>
    <col min="1758" max="1758" width="3.85546875" style="632" customWidth="1"/>
    <col min="1759" max="1759" width="2" style="632" customWidth="1"/>
    <col min="1760" max="1763" width="0" style="632" hidden="1" customWidth="1"/>
    <col min="1764" max="1765" width="3.28515625" style="632" customWidth="1"/>
    <col min="1766" max="1777" width="0" style="632" hidden="1" customWidth="1"/>
    <col min="1778" max="1781" width="3.28515625" style="632" customWidth="1"/>
    <col min="1782" max="1783" width="9" style="632"/>
    <col min="1784" max="1784" width="10.140625" style="632" bestFit="1" customWidth="1"/>
    <col min="1785" max="2002" width="9" style="632"/>
    <col min="2003" max="2003" width="7.140625" style="632" customWidth="1"/>
    <col min="2004" max="2008" width="3.28515625" style="632" customWidth="1"/>
    <col min="2009" max="2009" width="3.85546875" style="632" customWidth="1"/>
    <col min="2010" max="2013" width="3.28515625" style="632" customWidth="1"/>
    <col min="2014" max="2014" width="3.85546875" style="632" customWidth="1"/>
    <col min="2015" max="2015" width="2" style="632" customWidth="1"/>
    <col min="2016" max="2019" width="0" style="632" hidden="1" customWidth="1"/>
    <col min="2020" max="2021" width="3.28515625" style="632" customWidth="1"/>
    <col min="2022" max="2033" width="0" style="632" hidden="1" customWidth="1"/>
    <col min="2034" max="2037" width="3.28515625" style="632" customWidth="1"/>
    <col min="2038" max="2039" width="9" style="632"/>
    <col min="2040" max="2040" width="10.140625" style="632" bestFit="1" customWidth="1"/>
    <col min="2041" max="2258" width="9" style="632"/>
    <col min="2259" max="2259" width="7.140625" style="632" customWidth="1"/>
    <col min="2260" max="2264" width="3.28515625" style="632" customWidth="1"/>
    <col min="2265" max="2265" width="3.85546875" style="632" customWidth="1"/>
    <col min="2266" max="2269" width="3.28515625" style="632" customWidth="1"/>
    <col min="2270" max="2270" width="3.85546875" style="632" customWidth="1"/>
    <col min="2271" max="2271" width="2" style="632" customWidth="1"/>
    <col min="2272" max="2275" width="0" style="632" hidden="1" customWidth="1"/>
    <col min="2276" max="2277" width="3.28515625" style="632" customWidth="1"/>
    <col min="2278" max="2289" width="0" style="632" hidden="1" customWidth="1"/>
    <col min="2290" max="2293" width="3.28515625" style="632" customWidth="1"/>
    <col min="2294" max="2295" width="9" style="632"/>
    <col min="2296" max="2296" width="10.140625" style="632" bestFit="1" customWidth="1"/>
    <col min="2297" max="2514" width="9" style="632"/>
    <col min="2515" max="2515" width="7.140625" style="632" customWidth="1"/>
    <col min="2516" max="2520" width="3.28515625" style="632" customWidth="1"/>
    <col min="2521" max="2521" width="3.85546875" style="632" customWidth="1"/>
    <col min="2522" max="2525" width="3.28515625" style="632" customWidth="1"/>
    <col min="2526" max="2526" width="3.85546875" style="632" customWidth="1"/>
    <col min="2527" max="2527" width="2" style="632" customWidth="1"/>
    <col min="2528" max="2531" width="0" style="632" hidden="1" customWidth="1"/>
    <col min="2532" max="2533" width="3.28515625" style="632" customWidth="1"/>
    <col min="2534" max="2545" width="0" style="632" hidden="1" customWidth="1"/>
    <col min="2546" max="2549" width="3.28515625" style="632" customWidth="1"/>
    <col min="2550" max="2551" width="9" style="632"/>
    <col min="2552" max="2552" width="10.140625" style="632" bestFit="1" customWidth="1"/>
    <col min="2553" max="2770" width="9" style="632"/>
    <col min="2771" max="2771" width="7.140625" style="632" customWidth="1"/>
    <col min="2772" max="2776" width="3.28515625" style="632" customWidth="1"/>
    <col min="2777" max="2777" width="3.85546875" style="632" customWidth="1"/>
    <col min="2778" max="2781" width="3.28515625" style="632" customWidth="1"/>
    <col min="2782" max="2782" width="3.85546875" style="632" customWidth="1"/>
    <col min="2783" max="2783" width="2" style="632" customWidth="1"/>
    <col min="2784" max="2787" width="0" style="632" hidden="1" customWidth="1"/>
    <col min="2788" max="2789" width="3.28515625" style="632" customWidth="1"/>
    <col min="2790" max="2801" width="0" style="632" hidden="1" customWidth="1"/>
    <col min="2802" max="2805" width="3.28515625" style="632" customWidth="1"/>
    <col min="2806" max="2807" width="9" style="632"/>
    <col min="2808" max="2808" width="10.140625" style="632" bestFit="1" customWidth="1"/>
    <col min="2809" max="3026" width="9" style="632"/>
    <col min="3027" max="3027" width="7.140625" style="632" customWidth="1"/>
    <col min="3028" max="3032" width="3.28515625" style="632" customWidth="1"/>
    <col min="3033" max="3033" width="3.85546875" style="632" customWidth="1"/>
    <col min="3034" max="3037" width="3.28515625" style="632" customWidth="1"/>
    <col min="3038" max="3038" width="3.85546875" style="632" customWidth="1"/>
    <col min="3039" max="3039" width="2" style="632" customWidth="1"/>
    <col min="3040" max="3043" width="0" style="632" hidden="1" customWidth="1"/>
    <col min="3044" max="3045" width="3.28515625" style="632" customWidth="1"/>
    <col min="3046" max="3057" width="0" style="632" hidden="1" customWidth="1"/>
    <col min="3058" max="3061" width="3.28515625" style="632" customWidth="1"/>
    <col min="3062" max="3063" width="9" style="632"/>
    <col min="3064" max="3064" width="10.140625" style="632" bestFit="1" customWidth="1"/>
    <col min="3065" max="3282" width="9" style="632"/>
    <col min="3283" max="3283" width="7.140625" style="632" customWidth="1"/>
    <col min="3284" max="3288" width="3.28515625" style="632" customWidth="1"/>
    <col min="3289" max="3289" width="3.85546875" style="632" customWidth="1"/>
    <col min="3290" max="3293" width="3.28515625" style="632" customWidth="1"/>
    <col min="3294" max="3294" width="3.85546875" style="632" customWidth="1"/>
    <col min="3295" max="3295" width="2" style="632" customWidth="1"/>
    <col min="3296" max="3299" width="0" style="632" hidden="1" customWidth="1"/>
    <col min="3300" max="3301" width="3.28515625" style="632" customWidth="1"/>
    <col min="3302" max="3313" width="0" style="632" hidden="1" customWidth="1"/>
    <col min="3314" max="3317" width="3.28515625" style="632" customWidth="1"/>
    <col min="3318" max="3319" width="9" style="632"/>
    <col min="3320" max="3320" width="10.140625" style="632" bestFit="1" customWidth="1"/>
    <col min="3321" max="3538" width="9" style="632"/>
    <col min="3539" max="3539" width="7.140625" style="632" customWidth="1"/>
    <col min="3540" max="3544" width="3.28515625" style="632" customWidth="1"/>
    <col min="3545" max="3545" width="3.85546875" style="632" customWidth="1"/>
    <col min="3546" max="3549" width="3.28515625" style="632" customWidth="1"/>
    <col min="3550" max="3550" width="3.85546875" style="632" customWidth="1"/>
    <col min="3551" max="3551" width="2" style="632" customWidth="1"/>
    <col min="3552" max="3555" width="0" style="632" hidden="1" customWidth="1"/>
    <col min="3556" max="3557" width="3.28515625" style="632" customWidth="1"/>
    <col min="3558" max="3569" width="0" style="632" hidden="1" customWidth="1"/>
    <col min="3570" max="3573" width="3.28515625" style="632" customWidth="1"/>
    <col min="3574" max="3575" width="9" style="632"/>
    <col min="3576" max="3576" width="10.140625" style="632" bestFit="1" customWidth="1"/>
    <col min="3577" max="3794" width="9" style="632"/>
    <col min="3795" max="3795" width="7.140625" style="632" customWidth="1"/>
    <col min="3796" max="3800" width="3.28515625" style="632" customWidth="1"/>
    <col min="3801" max="3801" width="3.85546875" style="632" customWidth="1"/>
    <col min="3802" max="3805" width="3.28515625" style="632" customWidth="1"/>
    <col min="3806" max="3806" width="3.85546875" style="632" customWidth="1"/>
    <col min="3807" max="3807" width="2" style="632" customWidth="1"/>
    <col min="3808" max="3811" width="0" style="632" hidden="1" customWidth="1"/>
    <col min="3812" max="3813" width="3.28515625" style="632" customWidth="1"/>
    <col min="3814" max="3825" width="0" style="632" hidden="1" customWidth="1"/>
    <col min="3826" max="3829" width="3.28515625" style="632" customWidth="1"/>
    <col min="3830" max="3831" width="9" style="632"/>
    <col min="3832" max="3832" width="10.140625" style="632" bestFit="1" customWidth="1"/>
    <col min="3833" max="4050" width="9" style="632"/>
    <col min="4051" max="4051" width="7.140625" style="632" customWidth="1"/>
    <col min="4052" max="4056" width="3.28515625" style="632" customWidth="1"/>
    <col min="4057" max="4057" width="3.85546875" style="632" customWidth="1"/>
    <col min="4058" max="4061" width="3.28515625" style="632" customWidth="1"/>
    <col min="4062" max="4062" width="3.85546875" style="632" customWidth="1"/>
    <col min="4063" max="4063" width="2" style="632" customWidth="1"/>
    <col min="4064" max="4067" width="0" style="632" hidden="1" customWidth="1"/>
    <col min="4068" max="4069" width="3.28515625" style="632" customWidth="1"/>
    <col min="4070" max="4081" width="0" style="632" hidden="1" customWidth="1"/>
    <col min="4082" max="4085" width="3.28515625" style="632" customWidth="1"/>
    <col min="4086" max="4087" width="9" style="632"/>
    <col min="4088" max="4088" width="10.140625" style="632" bestFit="1" customWidth="1"/>
    <col min="4089" max="4306" width="9" style="632"/>
    <col min="4307" max="4307" width="7.140625" style="632" customWidth="1"/>
    <col min="4308" max="4312" width="3.28515625" style="632" customWidth="1"/>
    <col min="4313" max="4313" width="3.85546875" style="632" customWidth="1"/>
    <col min="4314" max="4317" width="3.28515625" style="632" customWidth="1"/>
    <col min="4318" max="4318" width="3.85546875" style="632" customWidth="1"/>
    <col min="4319" max="4319" width="2" style="632" customWidth="1"/>
    <col min="4320" max="4323" width="0" style="632" hidden="1" customWidth="1"/>
    <col min="4324" max="4325" width="3.28515625" style="632" customWidth="1"/>
    <col min="4326" max="4337" width="0" style="632" hidden="1" customWidth="1"/>
    <col min="4338" max="4341" width="3.28515625" style="632" customWidth="1"/>
    <col min="4342" max="4343" width="9" style="632"/>
    <col min="4344" max="4344" width="10.140625" style="632" bestFit="1" customWidth="1"/>
    <col min="4345" max="4562" width="9" style="632"/>
    <col min="4563" max="4563" width="7.140625" style="632" customWidth="1"/>
    <col min="4564" max="4568" width="3.28515625" style="632" customWidth="1"/>
    <col min="4569" max="4569" width="3.85546875" style="632" customWidth="1"/>
    <col min="4570" max="4573" width="3.28515625" style="632" customWidth="1"/>
    <col min="4574" max="4574" width="3.85546875" style="632" customWidth="1"/>
    <col min="4575" max="4575" width="2" style="632" customWidth="1"/>
    <col min="4576" max="4579" width="0" style="632" hidden="1" customWidth="1"/>
    <col min="4580" max="4581" width="3.28515625" style="632" customWidth="1"/>
    <col min="4582" max="4593" width="0" style="632" hidden="1" customWidth="1"/>
    <col min="4594" max="4597" width="3.28515625" style="632" customWidth="1"/>
    <col min="4598" max="4599" width="9" style="632"/>
    <col min="4600" max="4600" width="10.140625" style="632" bestFit="1" customWidth="1"/>
    <col min="4601" max="4818" width="9" style="632"/>
    <col min="4819" max="4819" width="7.140625" style="632" customWidth="1"/>
    <col min="4820" max="4824" width="3.28515625" style="632" customWidth="1"/>
    <col min="4825" max="4825" width="3.85546875" style="632" customWidth="1"/>
    <col min="4826" max="4829" width="3.28515625" style="632" customWidth="1"/>
    <col min="4830" max="4830" width="3.85546875" style="632" customWidth="1"/>
    <col min="4831" max="4831" width="2" style="632" customWidth="1"/>
    <col min="4832" max="4835" width="0" style="632" hidden="1" customWidth="1"/>
    <col min="4836" max="4837" width="3.28515625" style="632" customWidth="1"/>
    <col min="4838" max="4849" width="0" style="632" hidden="1" customWidth="1"/>
    <col min="4850" max="4853" width="3.28515625" style="632" customWidth="1"/>
    <col min="4854" max="4855" width="9" style="632"/>
    <col min="4856" max="4856" width="10.140625" style="632" bestFit="1" customWidth="1"/>
    <col min="4857" max="5074" width="9" style="632"/>
    <col min="5075" max="5075" width="7.140625" style="632" customWidth="1"/>
    <col min="5076" max="5080" width="3.28515625" style="632" customWidth="1"/>
    <col min="5081" max="5081" width="3.85546875" style="632" customWidth="1"/>
    <col min="5082" max="5085" width="3.28515625" style="632" customWidth="1"/>
    <col min="5086" max="5086" width="3.85546875" style="632" customWidth="1"/>
    <col min="5087" max="5087" width="2" style="632" customWidth="1"/>
    <col min="5088" max="5091" width="0" style="632" hidden="1" customWidth="1"/>
    <col min="5092" max="5093" width="3.28515625" style="632" customWidth="1"/>
    <col min="5094" max="5105" width="0" style="632" hidden="1" customWidth="1"/>
    <col min="5106" max="5109" width="3.28515625" style="632" customWidth="1"/>
    <col min="5110" max="5111" width="9" style="632"/>
    <col min="5112" max="5112" width="10.140625" style="632" bestFit="1" customWidth="1"/>
    <col min="5113" max="5330" width="9" style="632"/>
    <col min="5331" max="5331" width="7.140625" style="632" customWidth="1"/>
    <col min="5332" max="5336" width="3.28515625" style="632" customWidth="1"/>
    <col min="5337" max="5337" width="3.85546875" style="632" customWidth="1"/>
    <col min="5338" max="5341" width="3.28515625" style="632" customWidth="1"/>
    <col min="5342" max="5342" width="3.85546875" style="632" customWidth="1"/>
    <col min="5343" max="5343" width="2" style="632" customWidth="1"/>
    <col min="5344" max="5347" width="0" style="632" hidden="1" customWidth="1"/>
    <col min="5348" max="5349" width="3.28515625" style="632" customWidth="1"/>
    <col min="5350" max="5361" width="0" style="632" hidden="1" customWidth="1"/>
    <col min="5362" max="5365" width="3.28515625" style="632" customWidth="1"/>
    <col min="5366" max="5367" width="9" style="632"/>
    <col min="5368" max="5368" width="10.140625" style="632" bestFit="1" customWidth="1"/>
    <col min="5369" max="5586" width="9" style="632"/>
    <col min="5587" max="5587" width="7.140625" style="632" customWidth="1"/>
    <col min="5588" max="5592" width="3.28515625" style="632" customWidth="1"/>
    <col min="5593" max="5593" width="3.85546875" style="632" customWidth="1"/>
    <col min="5594" max="5597" width="3.28515625" style="632" customWidth="1"/>
    <col min="5598" max="5598" width="3.85546875" style="632" customWidth="1"/>
    <col min="5599" max="5599" width="2" style="632" customWidth="1"/>
    <col min="5600" max="5603" width="0" style="632" hidden="1" customWidth="1"/>
    <col min="5604" max="5605" width="3.28515625" style="632" customWidth="1"/>
    <col min="5606" max="5617" width="0" style="632" hidden="1" customWidth="1"/>
    <col min="5618" max="5621" width="3.28515625" style="632" customWidth="1"/>
    <col min="5622" max="5623" width="9" style="632"/>
    <col min="5624" max="5624" width="10.140625" style="632" bestFit="1" customWidth="1"/>
    <col min="5625" max="5842" width="9" style="632"/>
    <col min="5843" max="5843" width="7.140625" style="632" customWidth="1"/>
    <col min="5844" max="5848" width="3.28515625" style="632" customWidth="1"/>
    <col min="5849" max="5849" width="3.85546875" style="632" customWidth="1"/>
    <col min="5850" max="5853" width="3.28515625" style="632" customWidth="1"/>
    <col min="5854" max="5854" width="3.85546875" style="632" customWidth="1"/>
    <col min="5855" max="5855" width="2" style="632" customWidth="1"/>
    <col min="5856" max="5859" width="0" style="632" hidden="1" customWidth="1"/>
    <col min="5860" max="5861" width="3.28515625" style="632" customWidth="1"/>
    <col min="5862" max="5873" width="0" style="632" hidden="1" customWidth="1"/>
    <col min="5874" max="5877" width="3.28515625" style="632" customWidth="1"/>
    <col min="5878" max="5879" width="9" style="632"/>
    <col min="5880" max="5880" width="10.140625" style="632" bestFit="1" customWidth="1"/>
    <col min="5881" max="6098" width="9" style="632"/>
    <col min="6099" max="6099" width="7.140625" style="632" customWidth="1"/>
    <col min="6100" max="6104" width="3.28515625" style="632" customWidth="1"/>
    <col min="6105" max="6105" width="3.85546875" style="632" customWidth="1"/>
    <col min="6106" max="6109" width="3.28515625" style="632" customWidth="1"/>
    <col min="6110" max="6110" width="3.85546875" style="632" customWidth="1"/>
    <col min="6111" max="6111" width="2" style="632" customWidth="1"/>
    <col min="6112" max="6115" width="0" style="632" hidden="1" customWidth="1"/>
    <col min="6116" max="6117" width="3.28515625" style="632" customWidth="1"/>
    <col min="6118" max="6129" width="0" style="632" hidden="1" customWidth="1"/>
    <col min="6130" max="6133" width="3.28515625" style="632" customWidth="1"/>
    <col min="6134" max="6135" width="9" style="632"/>
    <col min="6136" max="6136" width="10.140625" style="632" bestFit="1" customWidth="1"/>
    <col min="6137" max="6354" width="9" style="632"/>
    <col min="6355" max="6355" width="7.140625" style="632" customWidth="1"/>
    <col min="6356" max="6360" width="3.28515625" style="632" customWidth="1"/>
    <col min="6361" max="6361" width="3.85546875" style="632" customWidth="1"/>
    <col min="6362" max="6365" width="3.28515625" style="632" customWidth="1"/>
    <col min="6366" max="6366" width="3.85546875" style="632" customWidth="1"/>
    <col min="6367" max="6367" width="2" style="632" customWidth="1"/>
    <col min="6368" max="6371" width="0" style="632" hidden="1" customWidth="1"/>
    <col min="6372" max="6373" width="3.28515625" style="632" customWidth="1"/>
    <col min="6374" max="6385" width="0" style="632" hidden="1" customWidth="1"/>
    <col min="6386" max="6389" width="3.28515625" style="632" customWidth="1"/>
    <col min="6390" max="6391" width="9" style="632"/>
    <col min="6392" max="6392" width="10.140625" style="632" bestFit="1" customWidth="1"/>
    <col min="6393" max="6610" width="9" style="632"/>
    <col min="6611" max="6611" width="7.140625" style="632" customWidth="1"/>
    <col min="6612" max="6616" width="3.28515625" style="632" customWidth="1"/>
    <col min="6617" max="6617" width="3.85546875" style="632" customWidth="1"/>
    <col min="6618" max="6621" width="3.28515625" style="632" customWidth="1"/>
    <col min="6622" max="6622" width="3.85546875" style="632" customWidth="1"/>
    <col min="6623" max="6623" width="2" style="632" customWidth="1"/>
    <col min="6624" max="6627" width="0" style="632" hidden="1" customWidth="1"/>
    <col min="6628" max="6629" width="3.28515625" style="632" customWidth="1"/>
    <col min="6630" max="6641" width="0" style="632" hidden="1" customWidth="1"/>
    <col min="6642" max="6645" width="3.28515625" style="632" customWidth="1"/>
    <col min="6646" max="6647" width="9" style="632"/>
    <col min="6648" max="6648" width="10.140625" style="632" bestFit="1" customWidth="1"/>
    <col min="6649" max="6866" width="9" style="632"/>
    <col min="6867" max="6867" width="7.140625" style="632" customWidth="1"/>
    <col min="6868" max="6872" width="3.28515625" style="632" customWidth="1"/>
    <col min="6873" max="6873" width="3.85546875" style="632" customWidth="1"/>
    <col min="6874" max="6877" width="3.28515625" style="632" customWidth="1"/>
    <col min="6878" max="6878" width="3.85546875" style="632" customWidth="1"/>
    <col min="6879" max="6879" width="2" style="632" customWidth="1"/>
    <col min="6880" max="6883" width="0" style="632" hidden="1" customWidth="1"/>
    <col min="6884" max="6885" width="3.28515625" style="632" customWidth="1"/>
    <col min="6886" max="6897" width="0" style="632" hidden="1" customWidth="1"/>
    <col min="6898" max="6901" width="3.28515625" style="632" customWidth="1"/>
    <col min="6902" max="6903" width="9" style="632"/>
    <col min="6904" max="6904" width="10.140625" style="632" bestFit="1" customWidth="1"/>
    <col min="6905" max="7122" width="9" style="632"/>
    <col min="7123" max="7123" width="7.140625" style="632" customWidth="1"/>
    <col min="7124" max="7128" width="3.28515625" style="632" customWidth="1"/>
    <col min="7129" max="7129" width="3.85546875" style="632" customWidth="1"/>
    <col min="7130" max="7133" width="3.28515625" style="632" customWidth="1"/>
    <col min="7134" max="7134" width="3.85546875" style="632" customWidth="1"/>
    <col min="7135" max="7135" width="2" style="632" customWidth="1"/>
    <col min="7136" max="7139" width="0" style="632" hidden="1" customWidth="1"/>
    <col min="7140" max="7141" width="3.28515625" style="632" customWidth="1"/>
    <col min="7142" max="7153" width="0" style="632" hidden="1" customWidth="1"/>
    <col min="7154" max="7157" width="3.28515625" style="632" customWidth="1"/>
    <col min="7158" max="7159" width="9" style="632"/>
    <col min="7160" max="7160" width="10.140625" style="632" bestFit="1" customWidth="1"/>
    <col min="7161" max="7378" width="9" style="632"/>
    <col min="7379" max="7379" width="7.140625" style="632" customWidth="1"/>
    <col min="7380" max="7384" width="3.28515625" style="632" customWidth="1"/>
    <col min="7385" max="7385" width="3.85546875" style="632" customWidth="1"/>
    <col min="7386" max="7389" width="3.28515625" style="632" customWidth="1"/>
    <col min="7390" max="7390" width="3.85546875" style="632" customWidth="1"/>
    <col min="7391" max="7391" width="2" style="632" customWidth="1"/>
    <col min="7392" max="7395" width="0" style="632" hidden="1" customWidth="1"/>
    <col min="7396" max="7397" width="3.28515625" style="632" customWidth="1"/>
    <col min="7398" max="7409" width="0" style="632" hidden="1" customWidth="1"/>
    <col min="7410" max="7413" width="3.28515625" style="632" customWidth="1"/>
    <col min="7414" max="7415" width="9" style="632"/>
    <col min="7416" max="7416" width="10.140625" style="632" bestFit="1" customWidth="1"/>
    <col min="7417" max="7634" width="9" style="632"/>
    <col min="7635" max="7635" width="7.140625" style="632" customWidth="1"/>
    <col min="7636" max="7640" width="3.28515625" style="632" customWidth="1"/>
    <col min="7641" max="7641" width="3.85546875" style="632" customWidth="1"/>
    <col min="7642" max="7645" width="3.28515625" style="632" customWidth="1"/>
    <col min="7646" max="7646" width="3.85546875" style="632" customWidth="1"/>
    <col min="7647" max="7647" width="2" style="632" customWidth="1"/>
    <col min="7648" max="7651" width="0" style="632" hidden="1" customWidth="1"/>
    <col min="7652" max="7653" width="3.28515625" style="632" customWidth="1"/>
    <col min="7654" max="7665" width="0" style="632" hidden="1" customWidth="1"/>
    <col min="7666" max="7669" width="3.28515625" style="632" customWidth="1"/>
    <col min="7670" max="7671" width="9" style="632"/>
    <col min="7672" max="7672" width="10.140625" style="632" bestFit="1" customWidth="1"/>
    <col min="7673" max="7890" width="9" style="632"/>
    <col min="7891" max="7891" width="7.140625" style="632" customWidth="1"/>
    <col min="7892" max="7896" width="3.28515625" style="632" customWidth="1"/>
    <col min="7897" max="7897" width="3.85546875" style="632" customWidth="1"/>
    <col min="7898" max="7901" width="3.28515625" style="632" customWidth="1"/>
    <col min="7902" max="7902" width="3.85546875" style="632" customWidth="1"/>
    <col min="7903" max="7903" width="2" style="632" customWidth="1"/>
    <col min="7904" max="7907" width="0" style="632" hidden="1" customWidth="1"/>
    <col min="7908" max="7909" width="3.28515625" style="632" customWidth="1"/>
    <col min="7910" max="7921" width="0" style="632" hidden="1" customWidth="1"/>
    <col min="7922" max="7925" width="3.28515625" style="632" customWidth="1"/>
    <col min="7926" max="7927" width="9" style="632"/>
    <col min="7928" max="7928" width="10.140625" style="632" bestFit="1" customWidth="1"/>
    <col min="7929" max="8146" width="9" style="632"/>
    <col min="8147" max="8147" width="7.140625" style="632" customWidth="1"/>
    <col min="8148" max="8152" width="3.28515625" style="632" customWidth="1"/>
    <col min="8153" max="8153" width="3.85546875" style="632" customWidth="1"/>
    <col min="8154" max="8157" width="3.28515625" style="632" customWidth="1"/>
    <col min="8158" max="8158" width="3.85546875" style="632" customWidth="1"/>
    <col min="8159" max="8159" width="2" style="632" customWidth="1"/>
    <col min="8160" max="8163" width="0" style="632" hidden="1" customWidth="1"/>
    <col min="8164" max="8165" width="3.28515625" style="632" customWidth="1"/>
    <col min="8166" max="8177" width="0" style="632" hidden="1" customWidth="1"/>
    <col min="8178" max="8181" width="3.28515625" style="632" customWidth="1"/>
    <col min="8182" max="8183" width="9" style="632"/>
    <col min="8184" max="8184" width="10.140625" style="632" bestFit="1" customWidth="1"/>
    <col min="8185" max="8402" width="9" style="632"/>
    <col min="8403" max="8403" width="7.140625" style="632" customWidth="1"/>
    <col min="8404" max="8408" width="3.28515625" style="632" customWidth="1"/>
    <col min="8409" max="8409" width="3.85546875" style="632" customWidth="1"/>
    <col min="8410" max="8413" width="3.28515625" style="632" customWidth="1"/>
    <col min="8414" max="8414" width="3.85546875" style="632" customWidth="1"/>
    <col min="8415" max="8415" width="2" style="632" customWidth="1"/>
    <col min="8416" max="8419" width="0" style="632" hidden="1" customWidth="1"/>
    <col min="8420" max="8421" width="3.28515625" style="632" customWidth="1"/>
    <col min="8422" max="8433" width="0" style="632" hidden="1" customWidth="1"/>
    <col min="8434" max="8437" width="3.28515625" style="632" customWidth="1"/>
    <col min="8438" max="8439" width="9" style="632"/>
    <col min="8440" max="8440" width="10.140625" style="632" bestFit="1" customWidth="1"/>
    <col min="8441" max="8658" width="9" style="632"/>
    <col min="8659" max="8659" width="7.140625" style="632" customWidth="1"/>
    <col min="8660" max="8664" width="3.28515625" style="632" customWidth="1"/>
    <col min="8665" max="8665" width="3.85546875" style="632" customWidth="1"/>
    <col min="8666" max="8669" width="3.28515625" style="632" customWidth="1"/>
    <col min="8670" max="8670" width="3.85546875" style="632" customWidth="1"/>
    <col min="8671" max="8671" width="2" style="632" customWidth="1"/>
    <col min="8672" max="8675" width="0" style="632" hidden="1" customWidth="1"/>
    <col min="8676" max="8677" width="3.28515625" style="632" customWidth="1"/>
    <col min="8678" max="8689" width="0" style="632" hidden="1" customWidth="1"/>
    <col min="8690" max="8693" width="3.28515625" style="632" customWidth="1"/>
    <col min="8694" max="8695" width="9" style="632"/>
    <col min="8696" max="8696" width="10.140625" style="632" bestFit="1" customWidth="1"/>
    <col min="8697" max="8914" width="9" style="632"/>
    <col min="8915" max="8915" width="7.140625" style="632" customWidth="1"/>
    <col min="8916" max="8920" width="3.28515625" style="632" customWidth="1"/>
    <col min="8921" max="8921" width="3.85546875" style="632" customWidth="1"/>
    <col min="8922" max="8925" width="3.28515625" style="632" customWidth="1"/>
    <col min="8926" max="8926" width="3.85546875" style="632" customWidth="1"/>
    <col min="8927" max="8927" width="2" style="632" customWidth="1"/>
    <col min="8928" max="8931" width="0" style="632" hidden="1" customWidth="1"/>
    <col min="8932" max="8933" width="3.28515625" style="632" customWidth="1"/>
    <col min="8934" max="8945" width="0" style="632" hidden="1" customWidth="1"/>
    <col min="8946" max="8949" width="3.28515625" style="632" customWidth="1"/>
    <col min="8950" max="8951" width="9" style="632"/>
    <col min="8952" max="8952" width="10.140625" style="632" bestFit="1" customWidth="1"/>
    <col min="8953" max="9170" width="9" style="632"/>
    <col min="9171" max="9171" width="7.140625" style="632" customWidth="1"/>
    <col min="9172" max="9176" width="3.28515625" style="632" customWidth="1"/>
    <col min="9177" max="9177" width="3.85546875" style="632" customWidth="1"/>
    <col min="9178" max="9181" width="3.28515625" style="632" customWidth="1"/>
    <col min="9182" max="9182" width="3.85546875" style="632" customWidth="1"/>
    <col min="9183" max="9183" width="2" style="632" customWidth="1"/>
    <col min="9184" max="9187" width="0" style="632" hidden="1" customWidth="1"/>
    <col min="9188" max="9189" width="3.28515625" style="632" customWidth="1"/>
    <col min="9190" max="9201" width="0" style="632" hidden="1" customWidth="1"/>
    <col min="9202" max="9205" width="3.28515625" style="632" customWidth="1"/>
    <col min="9206" max="9207" width="9" style="632"/>
    <col min="9208" max="9208" width="10.140625" style="632" bestFit="1" customWidth="1"/>
    <col min="9209" max="9426" width="9" style="632"/>
    <col min="9427" max="9427" width="7.140625" style="632" customWidth="1"/>
    <col min="9428" max="9432" width="3.28515625" style="632" customWidth="1"/>
    <col min="9433" max="9433" width="3.85546875" style="632" customWidth="1"/>
    <col min="9434" max="9437" width="3.28515625" style="632" customWidth="1"/>
    <col min="9438" max="9438" width="3.85546875" style="632" customWidth="1"/>
    <col min="9439" max="9439" width="2" style="632" customWidth="1"/>
    <col min="9440" max="9443" width="0" style="632" hidden="1" customWidth="1"/>
    <col min="9444" max="9445" width="3.28515625" style="632" customWidth="1"/>
    <col min="9446" max="9457" width="0" style="632" hidden="1" customWidth="1"/>
    <col min="9458" max="9461" width="3.28515625" style="632" customWidth="1"/>
    <col min="9462" max="9463" width="9" style="632"/>
    <col min="9464" max="9464" width="10.140625" style="632" bestFit="1" customWidth="1"/>
    <col min="9465" max="9682" width="9" style="632"/>
    <col min="9683" max="9683" width="7.140625" style="632" customWidth="1"/>
    <col min="9684" max="9688" width="3.28515625" style="632" customWidth="1"/>
    <col min="9689" max="9689" width="3.85546875" style="632" customWidth="1"/>
    <col min="9690" max="9693" width="3.28515625" style="632" customWidth="1"/>
    <col min="9694" max="9694" width="3.85546875" style="632" customWidth="1"/>
    <col min="9695" max="9695" width="2" style="632" customWidth="1"/>
    <col min="9696" max="9699" width="0" style="632" hidden="1" customWidth="1"/>
    <col min="9700" max="9701" width="3.28515625" style="632" customWidth="1"/>
    <col min="9702" max="9713" width="0" style="632" hidden="1" customWidth="1"/>
    <col min="9714" max="9717" width="3.28515625" style="632" customWidth="1"/>
    <col min="9718" max="9719" width="9" style="632"/>
    <col min="9720" max="9720" width="10.140625" style="632" bestFit="1" customWidth="1"/>
    <col min="9721" max="9938" width="9" style="632"/>
    <col min="9939" max="9939" width="7.140625" style="632" customWidth="1"/>
    <col min="9940" max="9944" width="3.28515625" style="632" customWidth="1"/>
    <col min="9945" max="9945" width="3.85546875" style="632" customWidth="1"/>
    <col min="9946" max="9949" width="3.28515625" style="632" customWidth="1"/>
    <col min="9950" max="9950" width="3.85546875" style="632" customWidth="1"/>
    <col min="9951" max="9951" width="2" style="632" customWidth="1"/>
    <col min="9952" max="9955" width="0" style="632" hidden="1" customWidth="1"/>
    <col min="9956" max="9957" width="3.28515625" style="632" customWidth="1"/>
    <col min="9958" max="9969" width="0" style="632" hidden="1" customWidth="1"/>
    <col min="9970" max="9973" width="3.28515625" style="632" customWidth="1"/>
    <col min="9974" max="9975" width="9" style="632"/>
    <col min="9976" max="9976" width="10.140625" style="632" bestFit="1" customWidth="1"/>
    <col min="9977" max="10194" width="9" style="632"/>
    <col min="10195" max="10195" width="7.140625" style="632" customWidth="1"/>
    <col min="10196" max="10200" width="3.28515625" style="632" customWidth="1"/>
    <col min="10201" max="10201" width="3.85546875" style="632" customWidth="1"/>
    <col min="10202" max="10205" width="3.28515625" style="632" customWidth="1"/>
    <col min="10206" max="10206" width="3.85546875" style="632" customWidth="1"/>
    <col min="10207" max="10207" width="2" style="632" customWidth="1"/>
    <col min="10208" max="10211" width="0" style="632" hidden="1" customWidth="1"/>
    <col min="10212" max="10213" width="3.28515625" style="632" customWidth="1"/>
    <col min="10214" max="10225" width="0" style="632" hidden="1" customWidth="1"/>
    <col min="10226" max="10229" width="3.28515625" style="632" customWidth="1"/>
    <col min="10230" max="10231" width="9" style="632"/>
    <col min="10232" max="10232" width="10.140625" style="632" bestFit="1" customWidth="1"/>
    <col min="10233" max="10450" width="9" style="632"/>
    <col min="10451" max="10451" width="7.140625" style="632" customWidth="1"/>
    <col min="10452" max="10456" width="3.28515625" style="632" customWidth="1"/>
    <col min="10457" max="10457" width="3.85546875" style="632" customWidth="1"/>
    <col min="10458" max="10461" width="3.28515625" style="632" customWidth="1"/>
    <col min="10462" max="10462" width="3.85546875" style="632" customWidth="1"/>
    <col min="10463" max="10463" width="2" style="632" customWidth="1"/>
    <col min="10464" max="10467" width="0" style="632" hidden="1" customWidth="1"/>
    <col min="10468" max="10469" width="3.28515625" style="632" customWidth="1"/>
    <col min="10470" max="10481" width="0" style="632" hidden="1" customWidth="1"/>
    <col min="10482" max="10485" width="3.28515625" style="632" customWidth="1"/>
    <col min="10486" max="10487" width="9" style="632"/>
    <col min="10488" max="10488" width="10.140625" style="632" bestFit="1" customWidth="1"/>
    <col min="10489" max="10706" width="9" style="632"/>
    <col min="10707" max="10707" width="7.140625" style="632" customWidth="1"/>
    <col min="10708" max="10712" width="3.28515625" style="632" customWidth="1"/>
    <col min="10713" max="10713" width="3.85546875" style="632" customWidth="1"/>
    <col min="10714" max="10717" width="3.28515625" style="632" customWidth="1"/>
    <col min="10718" max="10718" width="3.85546875" style="632" customWidth="1"/>
    <col min="10719" max="10719" width="2" style="632" customWidth="1"/>
    <col min="10720" max="10723" width="0" style="632" hidden="1" customWidth="1"/>
    <col min="10724" max="10725" width="3.28515625" style="632" customWidth="1"/>
    <col min="10726" max="10737" width="0" style="632" hidden="1" customWidth="1"/>
    <col min="10738" max="10741" width="3.28515625" style="632" customWidth="1"/>
    <col min="10742" max="10743" width="9" style="632"/>
    <col min="10744" max="10744" width="10.140625" style="632" bestFit="1" customWidth="1"/>
    <col min="10745" max="10962" width="9" style="632"/>
    <col min="10963" max="10963" width="7.140625" style="632" customWidth="1"/>
    <col min="10964" max="10968" width="3.28515625" style="632" customWidth="1"/>
    <col min="10969" max="10969" width="3.85546875" style="632" customWidth="1"/>
    <col min="10970" max="10973" width="3.28515625" style="632" customWidth="1"/>
    <col min="10974" max="10974" width="3.85546875" style="632" customWidth="1"/>
    <col min="10975" max="10975" width="2" style="632" customWidth="1"/>
    <col min="10976" max="10979" width="0" style="632" hidden="1" customWidth="1"/>
    <col min="10980" max="10981" width="3.28515625" style="632" customWidth="1"/>
    <col min="10982" max="10993" width="0" style="632" hidden="1" customWidth="1"/>
    <col min="10994" max="10997" width="3.28515625" style="632" customWidth="1"/>
    <col min="10998" max="10999" width="9" style="632"/>
    <col min="11000" max="11000" width="10.140625" style="632" bestFit="1" customWidth="1"/>
    <col min="11001" max="11218" width="9" style="632"/>
    <col min="11219" max="11219" width="7.140625" style="632" customWidth="1"/>
    <col min="11220" max="11224" width="3.28515625" style="632" customWidth="1"/>
    <col min="11225" max="11225" width="3.85546875" style="632" customWidth="1"/>
    <col min="11226" max="11229" width="3.28515625" style="632" customWidth="1"/>
    <col min="11230" max="11230" width="3.85546875" style="632" customWidth="1"/>
    <col min="11231" max="11231" width="2" style="632" customWidth="1"/>
    <col min="11232" max="11235" width="0" style="632" hidden="1" customWidth="1"/>
    <col min="11236" max="11237" width="3.28515625" style="632" customWidth="1"/>
    <col min="11238" max="11249" width="0" style="632" hidden="1" customWidth="1"/>
    <col min="11250" max="11253" width="3.28515625" style="632" customWidth="1"/>
    <col min="11254" max="11255" width="9" style="632"/>
    <col min="11256" max="11256" width="10.140625" style="632" bestFit="1" customWidth="1"/>
    <col min="11257" max="11474" width="9" style="632"/>
    <col min="11475" max="11475" width="7.140625" style="632" customWidth="1"/>
    <col min="11476" max="11480" width="3.28515625" style="632" customWidth="1"/>
    <col min="11481" max="11481" width="3.85546875" style="632" customWidth="1"/>
    <col min="11482" max="11485" width="3.28515625" style="632" customWidth="1"/>
    <col min="11486" max="11486" width="3.85546875" style="632" customWidth="1"/>
    <col min="11487" max="11487" width="2" style="632" customWidth="1"/>
    <col min="11488" max="11491" width="0" style="632" hidden="1" customWidth="1"/>
    <col min="11492" max="11493" width="3.28515625" style="632" customWidth="1"/>
    <col min="11494" max="11505" width="0" style="632" hidden="1" customWidth="1"/>
    <col min="11506" max="11509" width="3.28515625" style="632" customWidth="1"/>
    <col min="11510" max="11511" width="9" style="632"/>
    <col min="11512" max="11512" width="10.140625" style="632" bestFit="1" customWidth="1"/>
    <col min="11513" max="11730" width="9" style="632"/>
    <col min="11731" max="11731" width="7.140625" style="632" customWidth="1"/>
    <col min="11732" max="11736" width="3.28515625" style="632" customWidth="1"/>
    <col min="11737" max="11737" width="3.85546875" style="632" customWidth="1"/>
    <col min="11738" max="11741" width="3.28515625" style="632" customWidth="1"/>
    <col min="11742" max="11742" width="3.85546875" style="632" customWidth="1"/>
    <col min="11743" max="11743" width="2" style="632" customWidth="1"/>
    <col min="11744" max="11747" width="0" style="632" hidden="1" customWidth="1"/>
    <col min="11748" max="11749" width="3.28515625" style="632" customWidth="1"/>
    <col min="11750" max="11761" width="0" style="632" hidden="1" customWidth="1"/>
    <col min="11762" max="11765" width="3.28515625" style="632" customWidth="1"/>
    <col min="11766" max="11767" width="9" style="632"/>
    <col min="11768" max="11768" width="10.140625" style="632" bestFit="1" customWidth="1"/>
    <col min="11769" max="11986" width="9" style="632"/>
    <col min="11987" max="11987" width="7.140625" style="632" customWidth="1"/>
    <col min="11988" max="11992" width="3.28515625" style="632" customWidth="1"/>
    <col min="11993" max="11993" width="3.85546875" style="632" customWidth="1"/>
    <col min="11994" max="11997" width="3.28515625" style="632" customWidth="1"/>
    <col min="11998" max="11998" width="3.85546875" style="632" customWidth="1"/>
    <col min="11999" max="11999" width="2" style="632" customWidth="1"/>
    <col min="12000" max="12003" width="0" style="632" hidden="1" customWidth="1"/>
    <col min="12004" max="12005" width="3.28515625" style="632" customWidth="1"/>
    <col min="12006" max="12017" width="0" style="632" hidden="1" customWidth="1"/>
    <col min="12018" max="12021" width="3.28515625" style="632" customWidth="1"/>
    <col min="12022" max="12023" width="9" style="632"/>
    <col min="12024" max="12024" width="10.140625" style="632" bestFit="1" customWidth="1"/>
    <col min="12025" max="12242" width="9" style="632"/>
    <col min="12243" max="12243" width="7.140625" style="632" customWidth="1"/>
    <col min="12244" max="12248" width="3.28515625" style="632" customWidth="1"/>
    <col min="12249" max="12249" width="3.85546875" style="632" customWidth="1"/>
    <col min="12250" max="12253" width="3.28515625" style="632" customWidth="1"/>
    <col min="12254" max="12254" width="3.85546875" style="632" customWidth="1"/>
    <col min="12255" max="12255" width="2" style="632" customWidth="1"/>
    <col min="12256" max="12259" width="0" style="632" hidden="1" customWidth="1"/>
    <col min="12260" max="12261" width="3.28515625" style="632" customWidth="1"/>
    <col min="12262" max="12273" width="0" style="632" hidden="1" customWidth="1"/>
    <col min="12274" max="12277" width="3.28515625" style="632" customWidth="1"/>
    <col min="12278" max="12279" width="9" style="632"/>
    <col min="12280" max="12280" width="10.140625" style="632" bestFit="1" customWidth="1"/>
    <col min="12281" max="12498" width="9" style="632"/>
    <col min="12499" max="12499" width="7.140625" style="632" customWidth="1"/>
    <col min="12500" max="12504" width="3.28515625" style="632" customWidth="1"/>
    <col min="12505" max="12505" width="3.85546875" style="632" customWidth="1"/>
    <col min="12506" max="12509" width="3.28515625" style="632" customWidth="1"/>
    <col min="12510" max="12510" width="3.85546875" style="632" customWidth="1"/>
    <col min="12511" max="12511" width="2" style="632" customWidth="1"/>
    <col min="12512" max="12515" width="0" style="632" hidden="1" customWidth="1"/>
    <col min="12516" max="12517" width="3.28515625" style="632" customWidth="1"/>
    <col min="12518" max="12529" width="0" style="632" hidden="1" customWidth="1"/>
    <col min="12530" max="12533" width="3.28515625" style="632" customWidth="1"/>
    <col min="12534" max="12535" width="9" style="632"/>
    <col min="12536" max="12536" width="10.140625" style="632" bestFit="1" customWidth="1"/>
    <col min="12537" max="12754" width="9" style="632"/>
    <col min="12755" max="12755" width="7.140625" style="632" customWidth="1"/>
    <col min="12756" max="12760" width="3.28515625" style="632" customWidth="1"/>
    <col min="12761" max="12761" width="3.85546875" style="632" customWidth="1"/>
    <col min="12762" max="12765" width="3.28515625" style="632" customWidth="1"/>
    <col min="12766" max="12766" width="3.85546875" style="632" customWidth="1"/>
    <col min="12767" max="12767" width="2" style="632" customWidth="1"/>
    <col min="12768" max="12771" width="0" style="632" hidden="1" customWidth="1"/>
    <col min="12772" max="12773" width="3.28515625" style="632" customWidth="1"/>
    <col min="12774" max="12785" width="0" style="632" hidden="1" customWidth="1"/>
    <col min="12786" max="12789" width="3.28515625" style="632" customWidth="1"/>
    <col min="12790" max="12791" width="9" style="632"/>
    <col min="12792" max="12792" width="10.140625" style="632" bestFit="1" customWidth="1"/>
    <col min="12793" max="13010" width="9" style="632"/>
    <col min="13011" max="13011" width="7.140625" style="632" customWidth="1"/>
    <col min="13012" max="13016" width="3.28515625" style="632" customWidth="1"/>
    <col min="13017" max="13017" width="3.85546875" style="632" customWidth="1"/>
    <col min="13018" max="13021" width="3.28515625" style="632" customWidth="1"/>
    <col min="13022" max="13022" width="3.85546875" style="632" customWidth="1"/>
    <col min="13023" max="13023" width="2" style="632" customWidth="1"/>
    <col min="13024" max="13027" width="0" style="632" hidden="1" customWidth="1"/>
    <col min="13028" max="13029" width="3.28515625" style="632" customWidth="1"/>
    <col min="13030" max="13041" width="0" style="632" hidden="1" customWidth="1"/>
    <col min="13042" max="13045" width="3.28515625" style="632" customWidth="1"/>
    <col min="13046" max="13047" width="9" style="632"/>
    <col min="13048" max="13048" width="10.140625" style="632" bestFit="1" customWidth="1"/>
    <col min="13049" max="13266" width="9" style="632"/>
    <col min="13267" max="13267" width="7.140625" style="632" customWidth="1"/>
    <col min="13268" max="13272" width="3.28515625" style="632" customWidth="1"/>
    <col min="13273" max="13273" width="3.85546875" style="632" customWidth="1"/>
    <col min="13274" max="13277" width="3.28515625" style="632" customWidth="1"/>
    <col min="13278" max="13278" width="3.85546875" style="632" customWidth="1"/>
    <col min="13279" max="13279" width="2" style="632" customWidth="1"/>
    <col min="13280" max="13283" width="0" style="632" hidden="1" customWidth="1"/>
    <col min="13284" max="13285" width="3.28515625" style="632" customWidth="1"/>
    <col min="13286" max="13297" width="0" style="632" hidden="1" customWidth="1"/>
    <col min="13298" max="13301" width="3.28515625" style="632" customWidth="1"/>
    <col min="13302" max="13303" width="9" style="632"/>
    <col min="13304" max="13304" width="10.140625" style="632" bestFit="1" customWidth="1"/>
    <col min="13305" max="13522" width="9" style="632"/>
    <col min="13523" max="13523" width="7.140625" style="632" customWidth="1"/>
    <col min="13524" max="13528" width="3.28515625" style="632" customWidth="1"/>
    <col min="13529" max="13529" width="3.85546875" style="632" customWidth="1"/>
    <col min="13530" max="13533" width="3.28515625" style="632" customWidth="1"/>
    <col min="13534" max="13534" width="3.85546875" style="632" customWidth="1"/>
    <col min="13535" max="13535" width="2" style="632" customWidth="1"/>
    <col min="13536" max="13539" width="0" style="632" hidden="1" customWidth="1"/>
    <col min="13540" max="13541" width="3.28515625" style="632" customWidth="1"/>
    <col min="13542" max="13553" width="0" style="632" hidden="1" customWidth="1"/>
    <col min="13554" max="13557" width="3.28515625" style="632" customWidth="1"/>
    <col min="13558" max="13559" width="9" style="632"/>
    <col min="13560" max="13560" width="10.140625" style="632" bestFit="1" customWidth="1"/>
    <col min="13561" max="13778" width="9" style="632"/>
    <col min="13779" max="13779" width="7.140625" style="632" customWidth="1"/>
    <col min="13780" max="13784" width="3.28515625" style="632" customWidth="1"/>
    <col min="13785" max="13785" width="3.85546875" style="632" customWidth="1"/>
    <col min="13786" max="13789" width="3.28515625" style="632" customWidth="1"/>
    <col min="13790" max="13790" width="3.85546875" style="632" customWidth="1"/>
    <col min="13791" max="13791" width="2" style="632" customWidth="1"/>
    <col min="13792" max="13795" width="0" style="632" hidden="1" customWidth="1"/>
    <col min="13796" max="13797" width="3.28515625" style="632" customWidth="1"/>
    <col min="13798" max="13809" width="0" style="632" hidden="1" customWidth="1"/>
    <col min="13810" max="13813" width="3.28515625" style="632" customWidth="1"/>
    <col min="13814" max="13815" width="9" style="632"/>
    <col min="13816" max="13816" width="10.140625" style="632" bestFit="1" customWidth="1"/>
    <col min="13817" max="14034" width="9" style="632"/>
    <col min="14035" max="14035" width="7.140625" style="632" customWidth="1"/>
    <col min="14036" max="14040" width="3.28515625" style="632" customWidth="1"/>
    <col min="14041" max="14041" width="3.85546875" style="632" customWidth="1"/>
    <col min="14042" max="14045" width="3.28515625" style="632" customWidth="1"/>
    <col min="14046" max="14046" width="3.85546875" style="632" customWidth="1"/>
    <col min="14047" max="14047" width="2" style="632" customWidth="1"/>
    <col min="14048" max="14051" width="0" style="632" hidden="1" customWidth="1"/>
    <col min="14052" max="14053" width="3.28515625" style="632" customWidth="1"/>
    <col min="14054" max="14065" width="0" style="632" hidden="1" customWidth="1"/>
    <col min="14066" max="14069" width="3.28515625" style="632" customWidth="1"/>
    <col min="14070" max="14071" width="9" style="632"/>
    <col min="14072" max="14072" width="10.140625" style="632" bestFit="1" customWidth="1"/>
    <col min="14073" max="14290" width="9" style="632"/>
    <col min="14291" max="14291" width="7.140625" style="632" customWidth="1"/>
    <col min="14292" max="14296" width="3.28515625" style="632" customWidth="1"/>
    <col min="14297" max="14297" width="3.85546875" style="632" customWidth="1"/>
    <col min="14298" max="14301" width="3.28515625" style="632" customWidth="1"/>
    <col min="14302" max="14302" width="3.85546875" style="632" customWidth="1"/>
    <col min="14303" max="14303" width="2" style="632" customWidth="1"/>
    <col min="14304" max="14307" width="0" style="632" hidden="1" customWidth="1"/>
    <col min="14308" max="14309" width="3.28515625" style="632" customWidth="1"/>
    <col min="14310" max="14321" width="0" style="632" hidden="1" customWidth="1"/>
    <col min="14322" max="14325" width="3.28515625" style="632" customWidth="1"/>
    <col min="14326" max="14327" width="9" style="632"/>
    <col min="14328" max="14328" width="10.140625" style="632" bestFit="1" customWidth="1"/>
    <col min="14329" max="14546" width="9" style="632"/>
    <col min="14547" max="14547" width="7.140625" style="632" customWidth="1"/>
    <col min="14548" max="14552" width="3.28515625" style="632" customWidth="1"/>
    <col min="14553" max="14553" width="3.85546875" style="632" customWidth="1"/>
    <col min="14554" max="14557" width="3.28515625" style="632" customWidth="1"/>
    <col min="14558" max="14558" width="3.85546875" style="632" customWidth="1"/>
    <col min="14559" max="14559" width="2" style="632" customWidth="1"/>
    <col min="14560" max="14563" width="0" style="632" hidden="1" customWidth="1"/>
    <col min="14564" max="14565" width="3.28515625" style="632" customWidth="1"/>
    <col min="14566" max="14577" width="0" style="632" hidden="1" customWidth="1"/>
    <col min="14578" max="14581" width="3.28515625" style="632" customWidth="1"/>
    <col min="14582" max="14583" width="9" style="632"/>
    <col min="14584" max="14584" width="10.140625" style="632" bestFit="1" customWidth="1"/>
    <col min="14585" max="14802" width="9" style="632"/>
    <col min="14803" max="14803" width="7.140625" style="632" customWidth="1"/>
    <col min="14804" max="14808" width="3.28515625" style="632" customWidth="1"/>
    <col min="14809" max="14809" width="3.85546875" style="632" customWidth="1"/>
    <col min="14810" max="14813" width="3.28515625" style="632" customWidth="1"/>
    <col min="14814" max="14814" width="3.85546875" style="632" customWidth="1"/>
    <col min="14815" max="14815" width="2" style="632" customWidth="1"/>
    <col min="14816" max="14819" width="0" style="632" hidden="1" customWidth="1"/>
    <col min="14820" max="14821" width="3.28515625" style="632" customWidth="1"/>
    <col min="14822" max="14833" width="0" style="632" hidden="1" customWidth="1"/>
    <col min="14834" max="14837" width="3.28515625" style="632" customWidth="1"/>
    <col min="14838" max="14839" width="9" style="632"/>
    <col min="14840" max="14840" width="10.140625" style="632" bestFit="1" customWidth="1"/>
    <col min="14841" max="15058" width="9" style="632"/>
    <col min="15059" max="15059" width="7.140625" style="632" customWidth="1"/>
    <col min="15060" max="15064" width="3.28515625" style="632" customWidth="1"/>
    <col min="15065" max="15065" width="3.85546875" style="632" customWidth="1"/>
    <col min="15066" max="15069" width="3.28515625" style="632" customWidth="1"/>
    <col min="15070" max="15070" width="3.85546875" style="632" customWidth="1"/>
    <col min="15071" max="15071" width="2" style="632" customWidth="1"/>
    <col min="15072" max="15075" width="0" style="632" hidden="1" customWidth="1"/>
    <col min="15076" max="15077" width="3.28515625" style="632" customWidth="1"/>
    <col min="15078" max="15089" width="0" style="632" hidden="1" customWidth="1"/>
    <col min="15090" max="15093" width="3.28515625" style="632" customWidth="1"/>
    <col min="15094" max="15095" width="9" style="632"/>
    <col min="15096" max="15096" width="10.140625" style="632" bestFit="1" customWidth="1"/>
    <col min="15097" max="15314" width="9" style="632"/>
    <col min="15315" max="15315" width="7.140625" style="632" customWidth="1"/>
    <col min="15316" max="15320" width="3.28515625" style="632" customWidth="1"/>
    <col min="15321" max="15321" width="3.85546875" style="632" customWidth="1"/>
    <col min="15322" max="15325" width="3.28515625" style="632" customWidth="1"/>
    <col min="15326" max="15326" width="3.85546875" style="632" customWidth="1"/>
    <col min="15327" max="15327" width="2" style="632" customWidth="1"/>
    <col min="15328" max="15331" width="0" style="632" hidden="1" customWidth="1"/>
    <col min="15332" max="15333" width="3.28515625" style="632" customWidth="1"/>
    <col min="15334" max="15345" width="0" style="632" hidden="1" customWidth="1"/>
    <col min="15346" max="15349" width="3.28515625" style="632" customWidth="1"/>
    <col min="15350" max="15351" width="9" style="632"/>
    <col min="15352" max="15352" width="10.140625" style="632" bestFit="1" customWidth="1"/>
    <col min="15353" max="15570" width="9" style="632"/>
    <col min="15571" max="15571" width="7.140625" style="632" customWidth="1"/>
    <col min="15572" max="15576" width="3.28515625" style="632" customWidth="1"/>
    <col min="15577" max="15577" width="3.85546875" style="632" customWidth="1"/>
    <col min="15578" max="15581" width="3.28515625" style="632" customWidth="1"/>
    <col min="15582" max="15582" width="3.85546875" style="632" customWidth="1"/>
    <col min="15583" max="15583" width="2" style="632" customWidth="1"/>
    <col min="15584" max="15587" width="0" style="632" hidden="1" customWidth="1"/>
    <col min="15588" max="15589" width="3.28515625" style="632" customWidth="1"/>
    <col min="15590" max="15601" width="0" style="632" hidden="1" customWidth="1"/>
    <col min="15602" max="15605" width="3.28515625" style="632" customWidth="1"/>
    <col min="15606" max="15607" width="9" style="632"/>
    <col min="15608" max="15608" width="10.140625" style="632" bestFit="1" customWidth="1"/>
    <col min="15609" max="15826" width="9" style="632"/>
    <col min="15827" max="15827" width="7.140625" style="632" customWidth="1"/>
    <col min="15828" max="15832" width="3.28515625" style="632" customWidth="1"/>
    <col min="15833" max="15833" width="3.85546875" style="632" customWidth="1"/>
    <col min="15834" max="15837" width="3.28515625" style="632" customWidth="1"/>
    <col min="15838" max="15838" width="3.85546875" style="632" customWidth="1"/>
    <col min="15839" max="15839" width="2" style="632" customWidth="1"/>
    <col min="15840" max="15843" width="0" style="632" hidden="1" customWidth="1"/>
    <col min="15844" max="15845" width="3.28515625" style="632" customWidth="1"/>
    <col min="15846" max="15857" width="0" style="632" hidden="1" customWidth="1"/>
    <col min="15858" max="15861" width="3.28515625" style="632" customWidth="1"/>
    <col min="15862" max="15863" width="9" style="632"/>
    <col min="15864" max="15864" width="10.140625" style="632" bestFit="1" customWidth="1"/>
    <col min="15865" max="16082" width="9" style="632"/>
    <col min="16083" max="16083" width="7.140625" style="632" customWidth="1"/>
    <col min="16084" max="16088" width="3.28515625" style="632" customWidth="1"/>
    <col min="16089" max="16089" width="3.85546875" style="632" customWidth="1"/>
    <col min="16090" max="16093" width="3.28515625" style="632" customWidth="1"/>
    <col min="16094" max="16094" width="3.85546875" style="632" customWidth="1"/>
    <col min="16095" max="16095" width="2" style="632" customWidth="1"/>
    <col min="16096" max="16099" width="0" style="632" hidden="1" customWidth="1"/>
    <col min="16100" max="16101" width="3.28515625" style="632" customWidth="1"/>
    <col min="16102" max="16113" width="0" style="632" hidden="1" customWidth="1"/>
    <col min="16114" max="16117" width="3.28515625" style="632" customWidth="1"/>
    <col min="16118" max="16119" width="9" style="632"/>
    <col min="16120" max="16120" width="10.140625" style="632" bestFit="1" customWidth="1"/>
    <col min="16121" max="16384" width="9" style="632"/>
  </cols>
  <sheetData>
    <row r="1" spans="1:4" x14ac:dyDescent="0.2">
      <c r="A1" s="643" t="s">
        <v>787</v>
      </c>
      <c r="C1" s="644"/>
    </row>
    <row r="2" spans="1:4" x14ac:dyDescent="0.2">
      <c r="A2" s="642"/>
      <c r="B2" s="645"/>
      <c r="C2" s="644"/>
    </row>
    <row r="3" spans="1:4" ht="18.75" x14ac:dyDescent="0.2">
      <c r="A3" s="910" t="s">
        <v>708</v>
      </c>
      <c r="B3" s="910"/>
      <c r="C3" s="910"/>
    </row>
    <row r="4" spans="1:4" s="647" customFormat="1" ht="9.9499999999999993" customHeight="1" x14ac:dyDescent="0.2">
      <c r="A4" s="646"/>
      <c r="B4" s="646"/>
      <c r="C4" s="646"/>
    </row>
    <row r="5" spans="1:4" ht="15" customHeight="1" x14ac:dyDescent="0.2">
      <c r="A5" s="911" t="s">
        <v>405</v>
      </c>
      <c r="B5" s="911"/>
      <c r="C5" s="911"/>
    </row>
    <row r="6" spans="1:4" ht="15.75" thickBot="1" x14ac:dyDescent="0.3">
      <c r="A6" s="909" t="s">
        <v>220</v>
      </c>
      <c r="B6" s="909"/>
      <c r="C6" s="909"/>
      <c r="D6" s="648"/>
    </row>
    <row r="7" spans="1:4" ht="45.75" thickBot="1" x14ac:dyDescent="0.25">
      <c r="A7" s="635" t="s">
        <v>3</v>
      </c>
      <c r="B7" s="598" t="s">
        <v>221</v>
      </c>
      <c r="C7" s="636" t="s">
        <v>724</v>
      </c>
      <c r="D7" s="649" t="s">
        <v>723</v>
      </c>
    </row>
    <row r="8" spans="1:4" ht="15" customHeight="1" x14ac:dyDescent="0.2">
      <c r="A8" s="650" t="s">
        <v>406</v>
      </c>
      <c r="B8" s="651">
        <v>1</v>
      </c>
      <c r="C8" s="652">
        <v>35481736</v>
      </c>
      <c r="D8" s="653">
        <v>35038484</v>
      </c>
    </row>
    <row r="9" spans="1:4" ht="15" customHeight="1" x14ac:dyDescent="0.2">
      <c r="A9" s="552" t="s">
        <v>407</v>
      </c>
      <c r="B9" s="553">
        <v>2</v>
      </c>
      <c r="C9" s="503"/>
      <c r="D9" s="541">
        <v>1000000</v>
      </c>
    </row>
    <row r="10" spans="1:4" ht="15" customHeight="1" x14ac:dyDescent="0.2">
      <c r="A10" s="552" t="s">
        <v>408</v>
      </c>
      <c r="B10" s="553">
        <v>3</v>
      </c>
      <c r="C10" s="503"/>
      <c r="D10" s="541"/>
    </row>
    <row r="11" spans="1:4" ht="15" customHeight="1" x14ac:dyDescent="0.2">
      <c r="A11" s="552" t="s">
        <v>409</v>
      </c>
      <c r="B11" s="553">
        <v>4</v>
      </c>
      <c r="C11" s="503">
        <v>1000000</v>
      </c>
      <c r="D11" s="541">
        <v>0</v>
      </c>
    </row>
    <row r="12" spans="1:4" ht="15" customHeight="1" x14ac:dyDescent="0.2">
      <c r="A12" s="552" t="s">
        <v>410</v>
      </c>
      <c r="B12" s="553">
        <v>5</v>
      </c>
      <c r="C12" s="503"/>
      <c r="D12" s="541"/>
    </row>
    <row r="13" spans="1:4" ht="15" customHeight="1" x14ac:dyDescent="0.2">
      <c r="A13" s="552" t="s">
        <v>411</v>
      </c>
      <c r="B13" s="553">
        <v>6</v>
      </c>
      <c r="C13" s="503">
        <v>785610</v>
      </c>
      <c r="D13" s="541">
        <v>639450</v>
      </c>
    </row>
    <row r="14" spans="1:4" ht="15" customHeight="1" x14ac:dyDescent="0.2">
      <c r="A14" s="552" t="s">
        <v>412</v>
      </c>
      <c r="B14" s="553">
        <v>7</v>
      </c>
      <c r="C14" s="503"/>
      <c r="D14" s="541"/>
    </row>
    <row r="15" spans="1:4" ht="15" customHeight="1" x14ac:dyDescent="0.2">
      <c r="A15" s="552" t="s">
        <v>413</v>
      </c>
      <c r="B15" s="553">
        <v>8</v>
      </c>
      <c r="C15" s="503"/>
      <c r="D15" s="541"/>
    </row>
    <row r="16" spans="1:4" ht="15" customHeight="1" x14ac:dyDescent="0.2">
      <c r="A16" s="552" t="s">
        <v>414</v>
      </c>
      <c r="B16" s="654">
        <v>9</v>
      </c>
      <c r="C16" s="503">
        <v>95000</v>
      </c>
      <c r="D16" s="541">
        <v>72900</v>
      </c>
    </row>
    <row r="17" spans="1:4" ht="15" customHeight="1" x14ac:dyDescent="0.2">
      <c r="A17" s="655" t="s">
        <v>415</v>
      </c>
      <c r="B17" s="386">
        <v>10</v>
      </c>
      <c r="C17" s="503"/>
      <c r="D17" s="541"/>
    </row>
    <row r="18" spans="1:4" ht="15" customHeight="1" x14ac:dyDescent="0.2">
      <c r="A18" s="655" t="s">
        <v>416</v>
      </c>
      <c r="B18" s="386">
        <v>11</v>
      </c>
      <c r="C18" s="503"/>
      <c r="D18" s="541"/>
    </row>
    <row r="19" spans="1:4" ht="15" customHeight="1" x14ac:dyDescent="0.2">
      <c r="A19" s="552" t="s">
        <v>418</v>
      </c>
      <c r="B19" s="656">
        <v>13</v>
      </c>
      <c r="C19" s="503">
        <v>1296000</v>
      </c>
      <c r="D19" s="541">
        <v>1517395</v>
      </c>
    </row>
    <row r="20" spans="1:4" ht="15" customHeight="1" x14ac:dyDescent="0.2">
      <c r="A20" s="552" t="s">
        <v>419</v>
      </c>
      <c r="B20" s="553">
        <v>14</v>
      </c>
      <c r="C20" s="503"/>
      <c r="D20" s="541"/>
    </row>
    <row r="21" spans="1:4" ht="15" customHeight="1" x14ac:dyDescent="0.2">
      <c r="A21" s="554" t="s">
        <v>420</v>
      </c>
      <c r="B21" s="555">
        <v>15</v>
      </c>
      <c r="C21" s="556">
        <f t="shared" ref="C21:D21" si="0">SUM(C8:C19)</f>
        <v>38658346</v>
      </c>
      <c r="D21" s="557">
        <f t="shared" si="0"/>
        <v>38268229</v>
      </c>
    </row>
    <row r="22" spans="1:4" ht="15" customHeight="1" x14ac:dyDescent="0.2">
      <c r="A22" s="552" t="s">
        <v>421</v>
      </c>
      <c r="B22" s="553">
        <v>16</v>
      </c>
      <c r="C22" s="503"/>
      <c r="D22" s="542"/>
    </row>
    <row r="23" spans="1:4" ht="30" x14ac:dyDescent="0.2">
      <c r="A23" s="552" t="s">
        <v>422</v>
      </c>
      <c r="B23" s="553">
        <v>17</v>
      </c>
      <c r="C23" s="503"/>
      <c r="D23" s="542"/>
    </row>
    <row r="24" spans="1:4" ht="15" customHeight="1" x14ac:dyDescent="0.2">
      <c r="A24" s="552" t="s">
        <v>423</v>
      </c>
      <c r="B24" s="553">
        <v>18</v>
      </c>
      <c r="C24" s="503">
        <v>7000</v>
      </c>
      <c r="D24" s="541">
        <v>5311</v>
      </c>
    </row>
    <row r="25" spans="1:4" ht="15" customHeight="1" x14ac:dyDescent="0.2">
      <c r="A25" s="554" t="s">
        <v>424</v>
      </c>
      <c r="B25" s="555">
        <v>19</v>
      </c>
      <c r="C25" s="556">
        <f t="shared" ref="C25:D25" si="1">SUM(C22:C24)</f>
        <v>7000</v>
      </c>
      <c r="D25" s="557">
        <f t="shared" si="1"/>
        <v>5311</v>
      </c>
    </row>
    <row r="26" spans="1:4" ht="15" customHeight="1" x14ac:dyDescent="0.2">
      <c r="A26" s="554" t="s">
        <v>425</v>
      </c>
      <c r="B26" s="555">
        <v>20</v>
      </c>
      <c r="C26" s="556">
        <f>+C21+C25</f>
        <v>38665346</v>
      </c>
      <c r="D26" s="557">
        <f>+D21+D25</f>
        <v>38273540</v>
      </c>
    </row>
    <row r="27" spans="1:4" ht="15" customHeight="1" x14ac:dyDescent="0.2">
      <c r="A27" s="554" t="s">
        <v>426</v>
      </c>
      <c r="B27" s="555">
        <v>21</v>
      </c>
      <c r="C27" s="556">
        <f>SUM(C28:C30)</f>
        <v>6768771</v>
      </c>
      <c r="D27" s="557">
        <f>SUM(D28:D30)</f>
        <v>6392842</v>
      </c>
    </row>
    <row r="28" spans="1:4" ht="15" customHeight="1" x14ac:dyDescent="0.2">
      <c r="A28" s="552" t="s">
        <v>427</v>
      </c>
      <c r="B28" s="553">
        <v>22</v>
      </c>
      <c r="C28" s="503">
        <v>6767532</v>
      </c>
      <c r="D28" s="541">
        <v>6344640</v>
      </c>
    </row>
    <row r="29" spans="1:4" ht="15" customHeight="1" x14ac:dyDescent="0.2">
      <c r="A29" s="552" t="s">
        <v>430</v>
      </c>
      <c r="B29" s="553">
        <v>25</v>
      </c>
      <c r="C29" s="503"/>
      <c r="D29" s="541">
        <v>40690</v>
      </c>
    </row>
    <row r="30" spans="1:4" ht="15" customHeight="1" x14ac:dyDescent="0.2">
      <c r="A30" s="552" t="s">
        <v>432</v>
      </c>
      <c r="B30" s="553">
        <v>27</v>
      </c>
      <c r="C30" s="503">
        <v>1239</v>
      </c>
      <c r="D30" s="541">
        <v>7512</v>
      </c>
    </row>
    <row r="31" spans="1:4" ht="15" customHeight="1" x14ac:dyDescent="0.2">
      <c r="A31" s="552" t="s">
        <v>433</v>
      </c>
      <c r="B31" s="553">
        <v>28</v>
      </c>
      <c r="C31" s="503">
        <v>270000</v>
      </c>
      <c r="D31" s="541">
        <f>+C31</f>
        <v>270000</v>
      </c>
    </row>
    <row r="32" spans="1:4" ht="15" customHeight="1" x14ac:dyDescent="0.2">
      <c r="A32" s="552" t="s">
        <v>434</v>
      </c>
      <c r="B32" s="553">
        <v>29</v>
      </c>
      <c r="C32" s="503">
        <v>12200000</v>
      </c>
      <c r="D32" s="541">
        <f>+C32-9186</f>
        <v>12190814</v>
      </c>
    </row>
    <row r="33" spans="1:4" ht="15" customHeight="1" x14ac:dyDescent="0.2">
      <c r="A33" s="552" t="s">
        <v>435</v>
      </c>
      <c r="B33" s="553">
        <v>30</v>
      </c>
      <c r="C33" s="503"/>
      <c r="D33" s="541"/>
    </row>
    <row r="34" spans="1:4" ht="15" customHeight="1" x14ac:dyDescent="0.2">
      <c r="A34" s="554" t="s">
        <v>436</v>
      </c>
      <c r="B34" s="555">
        <v>31</v>
      </c>
      <c r="C34" s="556">
        <f t="shared" ref="C34:D34" si="2">SUM(C31:C33)</f>
        <v>12470000</v>
      </c>
      <c r="D34" s="557">
        <f t="shared" si="2"/>
        <v>12460814</v>
      </c>
    </row>
    <row r="35" spans="1:4" ht="15" customHeight="1" x14ac:dyDescent="0.2">
      <c r="A35" s="552" t="s">
        <v>437</v>
      </c>
      <c r="B35" s="553">
        <v>32</v>
      </c>
      <c r="C35" s="503">
        <v>60000</v>
      </c>
      <c r="D35" s="541">
        <v>101403</v>
      </c>
    </row>
    <row r="36" spans="1:4" ht="15" customHeight="1" x14ac:dyDescent="0.2">
      <c r="A36" s="552" t="s">
        <v>438</v>
      </c>
      <c r="B36" s="553">
        <v>33</v>
      </c>
      <c r="C36" s="503">
        <v>150000</v>
      </c>
      <c r="D36" s="541">
        <f>+C36+35000</f>
        <v>185000</v>
      </c>
    </row>
    <row r="37" spans="1:4" ht="15" customHeight="1" x14ac:dyDescent="0.2">
      <c r="A37" s="554" t="s">
        <v>439</v>
      </c>
      <c r="B37" s="555">
        <v>34</v>
      </c>
      <c r="C37" s="556">
        <f t="shared" ref="C37:D37" si="3">SUM(C35:C36)</f>
        <v>210000</v>
      </c>
      <c r="D37" s="557">
        <f t="shared" si="3"/>
        <v>286403</v>
      </c>
    </row>
    <row r="38" spans="1:4" ht="15" customHeight="1" x14ac:dyDescent="0.2">
      <c r="A38" s="552" t="s">
        <v>440</v>
      </c>
      <c r="B38" s="553">
        <v>35</v>
      </c>
      <c r="C38" s="503">
        <v>1800000</v>
      </c>
      <c r="D38" s="541">
        <f>+C38+231000</f>
        <v>2031000</v>
      </c>
    </row>
    <row r="39" spans="1:4" ht="15" customHeight="1" x14ac:dyDescent="0.2">
      <c r="A39" s="552" t="s">
        <v>441</v>
      </c>
      <c r="B39" s="553">
        <v>36</v>
      </c>
      <c r="C39" s="503"/>
      <c r="D39" s="541"/>
    </row>
    <row r="40" spans="1:4" ht="15" customHeight="1" x14ac:dyDescent="0.2">
      <c r="A40" s="552" t="s">
        <v>442</v>
      </c>
      <c r="B40" s="553">
        <v>37</v>
      </c>
      <c r="C40" s="503"/>
      <c r="D40" s="541"/>
    </row>
    <row r="41" spans="1:4" ht="15" customHeight="1" x14ac:dyDescent="0.2">
      <c r="A41" s="552" t="s">
        <v>444</v>
      </c>
      <c r="B41" s="553">
        <v>39</v>
      </c>
      <c r="C41" s="503">
        <v>773000</v>
      </c>
      <c r="D41" s="541">
        <v>995380</v>
      </c>
    </row>
    <row r="42" spans="1:4" ht="15" customHeight="1" x14ac:dyDescent="0.2">
      <c r="A42" s="552" t="s">
        <v>445</v>
      </c>
      <c r="B42" s="553">
        <v>40</v>
      </c>
      <c r="C42" s="503"/>
      <c r="D42" s="541"/>
    </row>
    <row r="43" spans="1:4" ht="15" customHeight="1" x14ac:dyDescent="0.2">
      <c r="A43" s="552" t="s">
        <v>447</v>
      </c>
      <c r="B43" s="553">
        <v>42</v>
      </c>
      <c r="C43" s="503">
        <v>180000</v>
      </c>
      <c r="D43" s="541">
        <f>+C43</f>
        <v>180000</v>
      </c>
    </row>
    <row r="44" spans="1:4" ht="15" customHeight="1" x14ac:dyDescent="0.2">
      <c r="A44" s="552" t="s">
        <v>448</v>
      </c>
      <c r="B44" s="553">
        <v>43</v>
      </c>
      <c r="C44" s="503">
        <v>420000</v>
      </c>
      <c r="D44" s="541">
        <v>556201</v>
      </c>
    </row>
    <row r="45" spans="1:4" ht="15" customHeight="1" x14ac:dyDescent="0.2">
      <c r="A45" s="554" t="s">
        <v>450</v>
      </c>
      <c r="B45" s="555">
        <v>45</v>
      </c>
      <c r="C45" s="556">
        <f>+C38+C41+C43+C44</f>
        <v>3173000</v>
      </c>
      <c r="D45" s="557">
        <f>+D38+D41+D43+D44</f>
        <v>3762581</v>
      </c>
    </row>
    <row r="46" spans="1:4" ht="15" customHeight="1" x14ac:dyDescent="0.2">
      <c r="A46" s="552" t="s">
        <v>451</v>
      </c>
      <c r="B46" s="553">
        <v>46</v>
      </c>
      <c r="C46" s="503"/>
      <c r="D46" s="541">
        <v>9186</v>
      </c>
    </row>
    <row r="47" spans="1:4" ht="15" customHeight="1" x14ac:dyDescent="0.2">
      <c r="A47" s="552" t="s">
        <v>452</v>
      </c>
      <c r="B47" s="553">
        <v>47</v>
      </c>
      <c r="C47" s="503"/>
      <c r="D47" s="541"/>
    </row>
    <row r="48" spans="1:4" ht="15" customHeight="1" x14ac:dyDescent="0.2">
      <c r="A48" s="552" t="s">
        <v>453</v>
      </c>
      <c r="B48" s="553">
        <v>48</v>
      </c>
      <c r="C48" s="503">
        <f>+C46+C47</f>
        <v>0</v>
      </c>
      <c r="D48" s="545">
        <f>+D46+D47</f>
        <v>9186</v>
      </c>
    </row>
    <row r="49" spans="1:4" ht="15" customHeight="1" x14ac:dyDescent="0.2">
      <c r="A49" s="552" t="s">
        <v>454</v>
      </c>
      <c r="B49" s="553">
        <v>49</v>
      </c>
      <c r="C49" s="503">
        <v>4280310</v>
      </c>
      <c r="D49" s="541">
        <v>4286237</v>
      </c>
    </row>
    <row r="50" spans="1:4" ht="15" customHeight="1" x14ac:dyDescent="0.2">
      <c r="A50" s="552" t="s">
        <v>455</v>
      </c>
      <c r="B50" s="553">
        <v>50</v>
      </c>
      <c r="C50" s="503">
        <v>500000</v>
      </c>
      <c r="D50" s="541">
        <f>+C50</f>
        <v>500000</v>
      </c>
    </row>
    <row r="51" spans="1:4" ht="15" customHeight="1" x14ac:dyDescent="0.2">
      <c r="A51" s="552" t="s">
        <v>456</v>
      </c>
      <c r="B51" s="553">
        <v>51</v>
      </c>
      <c r="C51" s="503">
        <v>500</v>
      </c>
      <c r="D51" s="541">
        <f>+C51</f>
        <v>500</v>
      </c>
    </row>
    <row r="52" spans="1:4" ht="15" hidden="1" customHeight="1" x14ac:dyDescent="0.2">
      <c r="A52" s="552" t="s">
        <v>457</v>
      </c>
      <c r="B52" s="553">
        <v>52</v>
      </c>
      <c r="C52" s="503"/>
      <c r="D52" s="541"/>
    </row>
    <row r="53" spans="1:4" ht="15" hidden="1" customHeight="1" x14ac:dyDescent="0.2">
      <c r="A53" s="552" t="s">
        <v>458</v>
      </c>
      <c r="B53" s="553">
        <v>53</v>
      </c>
      <c r="C53" s="503"/>
      <c r="D53" s="541"/>
    </row>
    <row r="54" spans="1:4" ht="15" customHeight="1" x14ac:dyDescent="0.2">
      <c r="A54" s="552" t="s">
        <v>459</v>
      </c>
      <c r="B54" s="553">
        <v>54</v>
      </c>
      <c r="C54" s="503"/>
      <c r="D54" s="541"/>
    </row>
    <row r="55" spans="1:4" ht="15" hidden="1" customHeight="1" x14ac:dyDescent="0.2">
      <c r="A55" s="552" t="s">
        <v>460</v>
      </c>
      <c r="B55" s="553">
        <v>55</v>
      </c>
      <c r="C55" s="503"/>
      <c r="D55" s="541"/>
    </row>
    <row r="56" spans="1:4" ht="15" hidden="1" customHeight="1" x14ac:dyDescent="0.2">
      <c r="A56" s="552" t="s">
        <v>461</v>
      </c>
      <c r="B56" s="553">
        <v>56</v>
      </c>
      <c r="C56" s="503"/>
      <c r="D56" s="541"/>
    </row>
    <row r="57" spans="1:4" ht="15" hidden="1" customHeight="1" x14ac:dyDescent="0.2">
      <c r="A57" s="552" t="s">
        <v>462</v>
      </c>
      <c r="B57" s="553">
        <v>57</v>
      </c>
      <c r="C57" s="503"/>
      <c r="D57" s="541"/>
    </row>
    <row r="58" spans="1:4" ht="15" customHeight="1" x14ac:dyDescent="0.2">
      <c r="A58" s="552" t="s">
        <v>463</v>
      </c>
      <c r="B58" s="553">
        <v>58</v>
      </c>
      <c r="C58" s="503">
        <v>100</v>
      </c>
      <c r="D58" s="541">
        <f>+C58+5000</f>
        <v>5100</v>
      </c>
    </row>
    <row r="59" spans="1:4" ht="15" customHeight="1" x14ac:dyDescent="0.2">
      <c r="A59" s="554" t="s">
        <v>464</v>
      </c>
      <c r="B59" s="555">
        <v>59</v>
      </c>
      <c r="C59" s="556">
        <f t="shared" ref="C59:D59" si="4">+C49+C50+C51+C54+C58</f>
        <v>4780910</v>
      </c>
      <c r="D59" s="557">
        <f t="shared" si="4"/>
        <v>4791837</v>
      </c>
    </row>
    <row r="60" spans="1:4" ht="15" customHeight="1" x14ac:dyDescent="0.2">
      <c r="A60" s="558" t="s">
        <v>465</v>
      </c>
      <c r="B60" s="559">
        <v>60</v>
      </c>
      <c r="C60" s="560">
        <f>+C34+C37+C45+C59</f>
        <v>20633910</v>
      </c>
      <c r="D60" s="549">
        <f>+D34+D37+D45+D48+D59</f>
        <v>21310821</v>
      </c>
    </row>
    <row r="61" spans="1:4" ht="15" customHeight="1" x14ac:dyDescent="0.2">
      <c r="A61" s="552" t="s">
        <v>499</v>
      </c>
      <c r="B61" s="553">
        <v>122</v>
      </c>
      <c r="C61" s="503"/>
      <c r="D61" s="541"/>
    </row>
    <row r="62" spans="1:4" ht="15" customHeight="1" x14ac:dyDescent="0.2">
      <c r="A62" s="552" t="s">
        <v>500</v>
      </c>
      <c r="B62" s="553">
        <v>123</v>
      </c>
      <c r="C62" s="503"/>
      <c r="D62" s="541"/>
    </row>
    <row r="63" spans="1:4" ht="15" customHeight="1" x14ac:dyDescent="0.2">
      <c r="A63" s="552" t="s">
        <v>501</v>
      </c>
      <c r="B63" s="553">
        <v>125</v>
      </c>
      <c r="C63" s="503"/>
      <c r="D63" s="541">
        <v>47874</v>
      </c>
    </row>
    <row r="64" spans="1:4" ht="15" customHeight="1" x14ac:dyDescent="0.2">
      <c r="A64" s="554" t="s">
        <v>736</v>
      </c>
      <c r="B64" s="555">
        <v>126</v>
      </c>
      <c r="C64" s="556">
        <f t="shared" ref="C64:D64" si="5">SUM(C61:C63)</f>
        <v>0</v>
      </c>
      <c r="D64" s="557">
        <f t="shared" si="5"/>
        <v>47874</v>
      </c>
    </row>
    <row r="65" spans="1:5" ht="30" customHeight="1" x14ac:dyDescent="0.2">
      <c r="A65" s="554" t="s">
        <v>737</v>
      </c>
      <c r="B65" s="555">
        <v>190</v>
      </c>
      <c r="C65" s="503"/>
      <c r="D65" s="545">
        <f>+D64</f>
        <v>47874</v>
      </c>
    </row>
    <row r="66" spans="1:5" ht="15" customHeight="1" x14ac:dyDescent="0.2">
      <c r="A66" s="552" t="s">
        <v>538</v>
      </c>
      <c r="B66" s="553">
        <v>191</v>
      </c>
      <c r="C66" s="503"/>
      <c r="D66" s="541"/>
    </row>
    <row r="67" spans="1:5" ht="15" customHeight="1" x14ac:dyDescent="0.2">
      <c r="A67" s="552" t="s">
        <v>539</v>
      </c>
      <c r="B67" s="553">
        <v>192</v>
      </c>
      <c r="C67" s="503"/>
      <c r="D67" s="541"/>
    </row>
    <row r="68" spans="1:5" ht="15" customHeight="1" x14ac:dyDescent="0.2">
      <c r="A68" s="552" t="s">
        <v>540</v>
      </c>
      <c r="B68" s="553">
        <v>194</v>
      </c>
      <c r="C68" s="503"/>
      <c r="D68" s="541">
        <v>23000</v>
      </c>
    </row>
    <row r="69" spans="1:5" ht="15" customHeight="1" x14ac:dyDescent="0.2">
      <c r="A69" s="552" t="s">
        <v>541</v>
      </c>
      <c r="B69" s="553">
        <v>195</v>
      </c>
      <c r="C69" s="503">
        <v>275000</v>
      </c>
      <c r="D69" s="541">
        <v>252000</v>
      </c>
    </row>
    <row r="70" spans="1:5" ht="15" customHeight="1" x14ac:dyDescent="0.2">
      <c r="A70" s="552" t="s">
        <v>542</v>
      </c>
      <c r="B70" s="553">
        <v>196</v>
      </c>
      <c r="C70" s="503"/>
      <c r="D70" s="541"/>
    </row>
    <row r="71" spans="1:5" ht="15" customHeight="1" x14ac:dyDescent="0.2">
      <c r="A71" s="552" t="s">
        <v>543</v>
      </c>
      <c r="B71" s="553">
        <v>197</v>
      </c>
      <c r="C71" s="503"/>
      <c r="D71" s="541"/>
    </row>
    <row r="72" spans="1:5" ht="15" customHeight="1" x14ac:dyDescent="0.2">
      <c r="A72" s="552" t="s">
        <v>544</v>
      </c>
      <c r="B72" s="553">
        <v>198</v>
      </c>
      <c r="C72" s="503">
        <v>74250</v>
      </c>
      <c r="D72" s="541">
        <f>+C72</f>
        <v>74250</v>
      </c>
    </row>
    <row r="73" spans="1:5" ht="15" customHeight="1" x14ac:dyDescent="0.2">
      <c r="A73" s="554" t="s">
        <v>738</v>
      </c>
      <c r="B73" s="555">
        <v>199</v>
      </c>
      <c r="C73" s="556">
        <f>+C66+C67+C68+C69+C70+C71+C72</f>
        <v>349250</v>
      </c>
      <c r="D73" s="557">
        <f>+D66+D67+D68+D69+D70+D71+D72</f>
        <v>349250</v>
      </c>
    </row>
    <row r="74" spans="1:5" ht="15" customHeight="1" x14ac:dyDescent="0.2">
      <c r="A74" s="552" t="s">
        <v>546</v>
      </c>
      <c r="B74" s="553">
        <v>200</v>
      </c>
      <c r="C74" s="503"/>
      <c r="D74" s="541"/>
    </row>
    <row r="75" spans="1:5" ht="15" customHeight="1" x14ac:dyDescent="0.2">
      <c r="A75" s="552" t="s">
        <v>547</v>
      </c>
      <c r="B75" s="553">
        <v>201</v>
      </c>
      <c r="C75" s="503"/>
      <c r="D75" s="541"/>
    </row>
    <row r="76" spans="1:5" ht="15" customHeight="1" x14ac:dyDescent="0.2">
      <c r="A76" s="552" t="s">
        <v>548</v>
      </c>
      <c r="B76" s="553">
        <v>202</v>
      </c>
      <c r="C76" s="503"/>
      <c r="D76" s="541"/>
    </row>
    <row r="77" spans="1:5" ht="15" customHeight="1" x14ac:dyDescent="0.2">
      <c r="A77" s="552" t="s">
        <v>549</v>
      </c>
      <c r="B77" s="553">
        <v>203</v>
      </c>
      <c r="C77" s="503"/>
      <c r="D77" s="541"/>
    </row>
    <row r="78" spans="1:5" ht="15" customHeight="1" x14ac:dyDescent="0.2">
      <c r="A78" s="554" t="s">
        <v>550</v>
      </c>
      <c r="B78" s="555">
        <v>204</v>
      </c>
      <c r="C78" s="556">
        <f t="shared" ref="C78:D78" si="6">SUM(C74:C77)</f>
        <v>0</v>
      </c>
      <c r="D78" s="557">
        <f t="shared" si="6"/>
        <v>0</v>
      </c>
    </row>
    <row r="79" spans="1:5" ht="15" customHeight="1" thickBot="1" x14ac:dyDescent="0.25">
      <c r="A79" s="657" t="s">
        <v>613</v>
      </c>
      <c r="B79" s="658">
        <v>267</v>
      </c>
      <c r="C79" s="659">
        <f>+C26+C27+C60+C65+C73+C78</f>
        <v>66417277</v>
      </c>
      <c r="D79" s="660">
        <f>+D26+D27+D60+D65+D73+D78</f>
        <v>66374327</v>
      </c>
      <c r="E79" s="661"/>
    </row>
    <row r="80" spans="1:5" ht="13.5" thickBot="1" x14ac:dyDescent="0.25">
      <c r="A80" s="662"/>
      <c r="B80" s="663"/>
      <c r="C80" s="662"/>
    </row>
    <row r="81" spans="1:4" ht="15.75" thickBot="1" x14ac:dyDescent="0.3">
      <c r="A81" s="664" t="s">
        <v>126</v>
      </c>
      <c r="B81" s="640"/>
      <c r="C81" s="665">
        <v>0</v>
      </c>
      <c r="D81" s="665">
        <v>0</v>
      </c>
    </row>
    <row r="82" spans="1:4" ht="13.5" thickBot="1" x14ac:dyDescent="0.25"/>
    <row r="83" spans="1:4" ht="15.75" thickBot="1" x14ac:dyDescent="0.3">
      <c r="A83" s="667" t="s">
        <v>710</v>
      </c>
      <c r="B83" s="668"/>
      <c r="C83" s="669">
        <f t="shared" ref="C83:D83" si="7">+C79+C81</f>
        <v>66417277</v>
      </c>
      <c r="D83" s="669">
        <f t="shared" si="7"/>
        <v>66374327</v>
      </c>
    </row>
  </sheetData>
  <sheetProtection selectLockedCells="1" selectUnlockedCells="1"/>
  <mergeCells count="3">
    <mergeCell ref="A5:C5"/>
    <mergeCell ref="A6:C6"/>
    <mergeCell ref="A3:C3"/>
  </mergeCells>
  <printOptions horizontalCentered="1"/>
  <pageMargins left="0.19652777777777777" right="0.19652777777777777" top="0.19652777777777777" bottom="0.19652777777777777" header="0.51180555555555551" footer="0.51180555555555551"/>
  <pageSetup paperSize="9" firstPageNumber="0" fitToHeight="0" orientation="portrait" r:id="rId1"/>
  <headerFooter alignWithMargins="0"/>
  <ignoredErrors>
    <ignoredError sqref="C27 C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1.sz. Költségvetési szervek</vt:lpstr>
      <vt:lpstr>2.pénzmaradvány</vt:lpstr>
      <vt:lpstr>3.finanszírozási c. műveletek</vt:lpstr>
      <vt:lpstr>4.Össz. Bevételek</vt:lpstr>
      <vt:lpstr>4.1.ÖNK.Bevételek</vt:lpstr>
      <vt:lpstr>4.2.OVI Bevételek</vt:lpstr>
      <vt:lpstr>5.Össz.Kiadások</vt:lpstr>
      <vt:lpstr>5.1.ÖNK.Kiadások</vt:lpstr>
      <vt:lpstr>5.2.OVI Kiadások</vt:lpstr>
      <vt:lpstr>6.beruházások</vt:lpstr>
      <vt:lpstr>7. felújítások</vt:lpstr>
      <vt:lpstr>8.lak. tám.</vt:lpstr>
      <vt:lpstr>9EU projekt</vt:lpstr>
      <vt:lpstr>10 Önk.</vt:lpstr>
      <vt:lpstr>11 Óvoda</vt:lpstr>
      <vt:lpstr>12.sz. létszám</vt:lpstr>
      <vt:lpstr>13.közfogl.</vt:lpstr>
      <vt:lpstr>14. adosságot keletkeztető</vt:lpstr>
      <vt:lpstr>15.stabilitás</vt:lpstr>
      <vt:lpstr>16. sz.ktv mérleg</vt:lpstr>
      <vt:lpstr>17.céltartalék</vt:lpstr>
      <vt:lpstr>18.többéves</vt:lpstr>
      <vt:lpstr>19.sz. előirányzat felhaszn. üt</vt:lpstr>
      <vt:lpstr>20.közvetett támogatások</vt:lpstr>
      <vt:lpstr>'5.2.OVI Kiadások'!adat</vt:lpstr>
      <vt:lpstr>adat</vt:lpstr>
      <vt:lpstr>'4.2.OVI Bevételek'!Nyomtatási_cím</vt:lpstr>
      <vt:lpstr>'5.1.ÖNK.Kiadások'!Nyomtatási_cím</vt:lpstr>
      <vt:lpstr>'5.2.OVI Kiadások'!Nyomtatási_cím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Attila Dr. Friss</cp:lastModifiedBy>
  <cp:lastPrinted>2021-03-01T08:22:47Z</cp:lastPrinted>
  <dcterms:created xsi:type="dcterms:W3CDTF">2006-01-17T11:47:21Z</dcterms:created>
  <dcterms:modified xsi:type="dcterms:W3CDTF">2021-03-01T08:35:09Z</dcterms:modified>
</cp:coreProperties>
</file>