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Módosítás\"/>
    </mc:Choice>
  </mc:AlternateContent>
  <xr:revisionPtr revIDLastSave="0" documentId="8_{3D238730-98D8-44A1-A053-217F8F951EF2}" xr6:coauthVersionLast="43" xr6:coauthVersionMax="43" xr10:uidLastSave="{00000000-0000-0000-0000-000000000000}"/>
  <bookViews>
    <workbookView xWindow="-120" yWindow="-120" windowWidth="29040" windowHeight="15840" xr2:uid="{E17C7A35-55D1-436C-8629-6B3F1851A1E2}"/>
  </bookViews>
  <sheets>
    <sheet name="3.1. BÖ Kiadáso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3" i="1" l="1"/>
  <c r="M13" i="1"/>
  <c r="C15" i="1"/>
  <c r="D15" i="1"/>
  <c r="M15" i="1" s="1"/>
  <c r="E15" i="1"/>
  <c r="F15" i="1"/>
  <c r="G15" i="1"/>
  <c r="G134" i="1" s="1"/>
  <c r="K15" i="1"/>
  <c r="L15" i="1"/>
  <c r="M16" i="1"/>
  <c r="E18" i="1"/>
  <c r="M18" i="1" s="1"/>
  <c r="M19" i="1"/>
  <c r="C21" i="1"/>
  <c r="M21" i="1" s="1"/>
  <c r="D21" i="1"/>
  <c r="H21" i="1"/>
  <c r="M22" i="1"/>
  <c r="E24" i="1"/>
  <c r="M24" i="1" s="1"/>
  <c r="M25" i="1"/>
  <c r="E27" i="1"/>
  <c r="E134" i="1" s="1"/>
  <c r="M28" i="1"/>
  <c r="E30" i="1"/>
  <c r="M30" i="1" s="1"/>
  <c r="M37" i="1"/>
  <c r="C39" i="1"/>
  <c r="D39" i="1"/>
  <c r="D134" i="1" s="1"/>
  <c r="E39" i="1"/>
  <c r="M40" i="1"/>
  <c r="E42" i="1"/>
  <c r="G42" i="1"/>
  <c r="M42" i="1"/>
  <c r="M43" i="1"/>
  <c r="C45" i="1"/>
  <c r="M45" i="1" s="1"/>
  <c r="D45" i="1"/>
  <c r="M46" i="1"/>
  <c r="E48" i="1"/>
  <c r="M48" i="1" s="1"/>
  <c r="M49" i="1"/>
  <c r="E51" i="1"/>
  <c r="M51" i="1"/>
  <c r="M52" i="1"/>
  <c r="E54" i="1"/>
  <c r="M54" i="1" s="1"/>
  <c r="I54" i="1"/>
  <c r="J54" i="1"/>
  <c r="M61" i="1"/>
  <c r="C63" i="1"/>
  <c r="M63" i="1" s="1"/>
  <c r="D63" i="1"/>
  <c r="E63" i="1"/>
  <c r="H63" i="1"/>
  <c r="I63" i="1"/>
  <c r="M64" i="1"/>
  <c r="C66" i="1"/>
  <c r="D66" i="1"/>
  <c r="E66" i="1"/>
  <c r="M66" i="1"/>
  <c r="M67" i="1"/>
  <c r="F69" i="1"/>
  <c r="G69" i="1"/>
  <c r="M69" i="1" s="1"/>
  <c r="M70" i="1"/>
  <c r="E72" i="1"/>
  <c r="M72" i="1"/>
  <c r="M73" i="1"/>
  <c r="E75" i="1"/>
  <c r="M75" i="1" s="1"/>
  <c r="M76" i="1"/>
  <c r="E78" i="1"/>
  <c r="M78" i="1"/>
  <c r="M85" i="1"/>
  <c r="J87" i="1"/>
  <c r="J134" i="1" s="1"/>
  <c r="M87" i="1"/>
  <c r="M88" i="1"/>
  <c r="E90" i="1"/>
  <c r="M90" i="1"/>
  <c r="M91" i="1"/>
  <c r="G93" i="1"/>
  <c r="M93" i="1" s="1"/>
  <c r="M94" i="1"/>
  <c r="G96" i="1"/>
  <c r="M96" i="1" s="1"/>
  <c r="M97" i="1"/>
  <c r="C99" i="1"/>
  <c r="D99" i="1"/>
  <c r="G99" i="1"/>
  <c r="H99" i="1"/>
  <c r="M99" i="1"/>
  <c r="M100" i="1"/>
  <c r="G102" i="1"/>
  <c r="M102" i="1" s="1"/>
  <c r="M110" i="1"/>
  <c r="K112" i="1"/>
  <c r="M112" i="1"/>
  <c r="M113" i="1"/>
  <c r="K115" i="1"/>
  <c r="K134" i="1" s="1"/>
  <c r="M115" i="1"/>
  <c r="M116" i="1"/>
  <c r="K118" i="1"/>
  <c r="M118" i="1"/>
  <c r="M126" i="1"/>
  <c r="G128" i="1"/>
  <c r="M128" i="1" s="1"/>
  <c r="M129" i="1"/>
  <c r="E131" i="1"/>
  <c r="M131" i="1" s="1"/>
  <c r="C132" i="1"/>
  <c r="D132" i="1"/>
  <c r="M132" i="1" s="1"/>
  <c r="E132" i="1"/>
  <c r="F132" i="1"/>
  <c r="G132" i="1"/>
  <c r="H132" i="1"/>
  <c r="I132" i="1"/>
  <c r="J132" i="1"/>
  <c r="K132" i="1"/>
  <c r="L132" i="1"/>
  <c r="F134" i="1"/>
  <c r="H134" i="1"/>
  <c r="I134" i="1"/>
  <c r="L134" i="1"/>
  <c r="M39" i="1" l="1"/>
  <c r="M27" i="1"/>
  <c r="C134" i="1"/>
  <c r="M134" i="1" s="1"/>
</calcChain>
</file>

<file path=xl/sharedStrings.xml><?xml version="1.0" encoding="utf-8"?>
<sst xmlns="http://schemas.openxmlformats.org/spreadsheetml/2006/main" count="258" uniqueCount="71">
  <si>
    <t>jegyző</t>
  </si>
  <si>
    <t xml:space="preserve">        polgármester</t>
  </si>
  <si>
    <t>dr. Horváth Zsolt</t>
  </si>
  <si>
    <t xml:space="preserve">        Várai Róbert</t>
  </si>
  <si>
    <t>Baracs, 2019. augusztus 1.</t>
  </si>
  <si>
    <t>2019. évi módosított</t>
  </si>
  <si>
    <t>2019. évi eredeti</t>
  </si>
  <si>
    <t>Összesen</t>
  </si>
  <si>
    <t>II./2) Sportlétesítmények működtetése</t>
  </si>
  <si>
    <t>II./1) Civil szervezetek működési támogatása</t>
  </si>
  <si>
    <t>II. Önként vállalt feladatok</t>
  </si>
  <si>
    <t>Költségvetési</t>
  </si>
  <si>
    <t>Finanszírozási kiadások</t>
  </si>
  <si>
    <t>Egyéb felhalmozási célú kiadások</t>
  </si>
  <si>
    <t>Felújitások</t>
  </si>
  <si>
    <t>Beruházások</t>
  </si>
  <si>
    <t>Egyéb működési célú kiadások</t>
  </si>
  <si>
    <t>Ellátottak pénzbeli juttatásai</t>
  </si>
  <si>
    <t>Dologi kiadások</t>
  </si>
  <si>
    <t>Munkaadót terhelő járulékok és szociális  adó</t>
  </si>
  <si>
    <t>Személyi juttatások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</si>
  <si>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</si>
  <si>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</si>
  <si>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</si>
  <si>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</si>
  <si>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</si>
  <si>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</si>
  <si>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</si>
  <si>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</si>
  <si>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</si>
  <si>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</si>
  <si>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 xml:space="preserve">Tartalék </t>
  </si>
  <si>
    <t xml:space="preserve"> Felhalmozási kiadások</t>
  </si>
  <si>
    <t>Működési kiadások</t>
  </si>
  <si>
    <t>Előirányzat</t>
  </si>
  <si>
    <t>Szakfeladat</t>
  </si>
  <si>
    <t>I./27) Baracsi Népjóléti Intézmény</t>
  </si>
  <si>
    <t>I./26) Közös Önkormányzati Hivatal</t>
  </si>
  <si>
    <t>I./25) Baracsi Négy Vándor Óvoda</t>
  </si>
  <si>
    <t>Önkormányzatok elszámolásai költségvetési szerveikkel:</t>
  </si>
  <si>
    <t>Intézmény</t>
  </si>
  <si>
    <t>I/24) Központi költségvetési szervek befizetései</t>
  </si>
  <si>
    <t>I./23) Fiatalok társadalmi integrációját segítő szakmai szolgáltatások fejlesztése</t>
  </si>
  <si>
    <t>I./22) Háziorvosi ügyeleti ellátás</t>
  </si>
  <si>
    <t>I./21) Fogorvosi ügyeleti ellátás</t>
  </si>
  <si>
    <t>I./20) Fogorvosi alapellátás</t>
  </si>
  <si>
    <t>I./19)  Önkormányzat által nyújtott lakástámogatások</t>
  </si>
  <si>
    <t>I./18) Könyvtári állomány gyarapítása</t>
  </si>
  <si>
    <t>I./17) Könyvtári szolgáltatások</t>
  </si>
  <si>
    <t>I./16) Zöldterület-kezelés</t>
  </si>
  <si>
    <t>I./15) Települési támogatás</t>
  </si>
  <si>
    <t>I./14) Család- és nővédelmi egészségügyi gondozás</t>
  </si>
  <si>
    <t>I./13) Önkormányzati vagyonnal való gazdálkodás</t>
  </si>
  <si>
    <t>I./12) Utak építése</t>
  </si>
  <si>
    <t>I./11) Intézményen kívüli gyermekétkeztetés</t>
  </si>
  <si>
    <t>I./10) Iskolai étkeztetés</t>
  </si>
  <si>
    <t>I./9) Közművelődési intézmények, közösségi színterek működtetése</t>
  </si>
  <si>
    <t>I./8) Háziorvosi alapellátás</t>
  </si>
  <si>
    <t>I./7) Város- és községgazdálkodás</t>
  </si>
  <si>
    <t>I./6) Közvilágítás</t>
  </si>
  <si>
    <t>I./5) Települési hulladék begyűjtése</t>
  </si>
  <si>
    <t>I./4) Közutak, hidak üzemeltetése, fenntartása</t>
  </si>
  <si>
    <t>I./3) Közfoglalkoztatás</t>
  </si>
  <si>
    <t>I./2) Köztemető fenntartás és működtetés</t>
  </si>
  <si>
    <t>I./1) Önkormányzati jogalkotás</t>
  </si>
  <si>
    <t>I. Kötelező feladatok</t>
  </si>
  <si>
    <t xml:space="preserve"> Szakfeladat</t>
  </si>
  <si>
    <t>Ft-ban</t>
  </si>
  <si>
    <t>Baracs Község Önkormányzata 2019. évi tervezett működési, fenntartási, felhalmozási kiadásai</t>
  </si>
  <si>
    <t>3. sz. melléklet 3.1. pontja</t>
  </si>
  <si>
    <t xml:space="preserve">Baracs Község Önkormányzata Képviselő-testülete 2019. évi költségvetésről szóló 11/2019. (VIII.26.)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</si>
</sst>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3" fontId="2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3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3" fontId="3" fillId="0" borderId="20" xfId="0" applyNumberFormat="1" applyFont="1" applyBorder="1" applyAlignment="1">
      <alignment vertical="center"/>
    </xf>
    <xf numFmtId="0" fontId="5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5" fillId="0" borderId="24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0" xfId="0" applyFont="1"/>
    <xf numFmtId="0" fontId="6" fillId="0" borderId="25" xfId="0" applyFont="1" applyBorder="1" applyAlignment="1">
      <alignment horizontal="right"/>
    </xf>
    <xf numFmtId="0" fontId="4" fillId="0" borderId="25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07E01-6A43-4F35-8E45-606DDE72A7B7}">
  <dimension ref="A1:O141"/>
  <sheetViews>
    <sheetView tabSelected="1" topLeftCell="A97" zoomScaleNormal="100" workbookViewId="0">
      <selection activeCell="A137" sqref="A137"/>
    </sheetView>
  </sheetViews>
  <sheetFormatPr defaultRowHeight="15" x14ac:dyDescent="0.25"/>
  <cols>
    <col min="1" max="1" width="12.7109375" style="1" customWidth="1"/>
    <col min="2" max="2" width="17.7109375" style="1" bestFit="1" customWidth="1"/>
    <col min="3" max="3" width="15.85546875" style="1" bestFit="1" customWidth="1"/>
    <col min="4" max="4" width="10.140625" style="1" bestFit="1" customWidth="1"/>
    <col min="5" max="5" width="11.28515625" style="1" bestFit="1" customWidth="1"/>
    <col min="6" max="6" width="10.42578125" style="1" customWidth="1"/>
    <col min="7" max="7" width="11.85546875" style="1" customWidth="1"/>
    <col min="8" max="8" width="12.85546875" style="1" customWidth="1"/>
    <col min="9" max="9" width="13.28515625" style="1" customWidth="1"/>
    <col min="10" max="10" width="11.85546875" style="1" customWidth="1"/>
    <col min="11" max="11" width="14.5703125" style="1" customWidth="1"/>
    <col min="12" max="12" width="12.42578125" style="1" customWidth="1"/>
    <col min="13" max="13" width="12.42578125" style="1" bestFit="1" customWidth="1"/>
    <col min="14" max="14" width="10.85546875" bestFit="1" customWidth="1"/>
  </cols>
  <sheetData>
    <row r="1" spans="1:13" ht="31.5" customHeight="1" x14ac:dyDescent="0.25">
      <c r="A1" s="91" t="s">
        <v>70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x14ac:dyDescent="0.25">
      <c r="A2" s="90" t="s">
        <v>69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85" customFormat="1" ht="11.25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5.75" x14ac:dyDescent="0.25">
      <c r="A4" s="89" t="s">
        <v>68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3" s="85" customFormat="1" ht="12" thickBo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87" t="s">
        <v>67</v>
      </c>
      <c r="M5" s="86"/>
    </row>
    <row r="6" spans="1:13" ht="15.75" thickBot="1" x14ac:dyDescent="0.3">
      <c r="A6" s="39" t="s">
        <v>66</v>
      </c>
      <c r="B6" s="40" t="s">
        <v>34</v>
      </c>
      <c r="C6" s="39" t="s">
        <v>33</v>
      </c>
      <c r="D6" s="39"/>
      <c r="E6" s="39"/>
      <c r="F6" s="39"/>
      <c r="G6" s="39"/>
      <c r="H6" s="39" t="s">
        <v>32</v>
      </c>
      <c r="I6" s="39"/>
      <c r="J6" s="39"/>
      <c r="K6" s="43"/>
      <c r="L6" s="43" t="s">
        <v>31</v>
      </c>
      <c r="M6" s="40" t="s">
        <v>7</v>
      </c>
    </row>
    <row r="7" spans="1:13" ht="15.75" thickBot="1" x14ac:dyDescent="0.3">
      <c r="A7" s="39"/>
      <c r="B7" s="40"/>
      <c r="C7" s="43" t="s">
        <v>30</v>
      </c>
      <c r="D7" s="43" t="s">
        <v>29</v>
      </c>
      <c r="E7" s="43" t="s">
        <v>28</v>
      </c>
      <c r="F7" s="43" t="s">
        <v>27</v>
      </c>
      <c r="G7" s="43" t="s">
        <v>26</v>
      </c>
      <c r="H7" s="43" t="s">
        <v>25</v>
      </c>
      <c r="I7" s="43" t="s">
        <v>24</v>
      </c>
      <c r="J7" s="43" t="s">
        <v>23</v>
      </c>
      <c r="K7" s="43" t="s">
        <v>22</v>
      </c>
      <c r="L7" s="43" t="s">
        <v>21</v>
      </c>
      <c r="M7" s="40"/>
    </row>
    <row r="8" spans="1:13" ht="33.75" customHeight="1" thickBot="1" x14ac:dyDescent="0.3">
      <c r="A8" s="39"/>
      <c r="B8" s="40"/>
      <c r="C8" s="81" t="s">
        <v>20</v>
      </c>
      <c r="D8" s="81" t="s">
        <v>19</v>
      </c>
      <c r="E8" s="81" t="s">
        <v>18</v>
      </c>
      <c r="F8" s="81" t="s">
        <v>17</v>
      </c>
      <c r="G8" s="81" t="s">
        <v>16</v>
      </c>
      <c r="H8" s="81" t="s">
        <v>15</v>
      </c>
      <c r="I8" s="81" t="s">
        <v>14</v>
      </c>
      <c r="J8" s="81" t="s">
        <v>13</v>
      </c>
      <c r="K8" s="84" t="s">
        <v>12</v>
      </c>
      <c r="L8" s="81" t="s">
        <v>11</v>
      </c>
      <c r="M8" s="40"/>
    </row>
    <row r="9" spans="1:13" ht="9.75" customHeight="1" thickBot="1" x14ac:dyDescent="0.3">
      <c r="A9" s="39"/>
      <c r="B9" s="40"/>
      <c r="C9" s="81"/>
      <c r="D9" s="81"/>
      <c r="E9" s="81"/>
      <c r="F9" s="81"/>
      <c r="G9" s="81"/>
      <c r="H9" s="81"/>
      <c r="I9" s="81"/>
      <c r="J9" s="81"/>
      <c r="K9" s="83"/>
      <c r="L9" s="81"/>
      <c r="M9" s="40"/>
    </row>
    <row r="10" spans="1:13" ht="15" customHeight="1" thickBot="1" x14ac:dyDescent="0.3">
      <c r="A10" s="39"/>
      <c r="B10" s="40"/>
      <c r="C10" s="81"/>
      <c r="D10" s="81"/>
      <c r="E10" s="81"/>
      <c r="F10" s="81"/>
      <c r="G10" s="81"/>
      <c r="H10" s="81"/>
      <c r="I10" s="81"/>
      <c r="J10" s="81"/>
      <c r="K10" s="83"/>
      <c r="L10" s="81"/>
      <c r="M10" s="40"/>
    </row>
    <row r="11" spans="1:13" ht="15.75" hidden="1" customHeight="1" thickBot="1" x14ac:dyDescent="0.3">
      <c r="A11" s="39"/>
      <c r="B11" s="40"/>
      <c r="C11" s="81"/>
      <c r="D11" s="81"/>
      <c r="E11" s="81"/>
      <c r="F11" s="81"/>
      <c r="G11" s="81"/>
      <c r="H11" s="81"/>
      <c r="I11" s="81"/>
      <c r="J11" s="81"/>
      <c r="K11" s="82"/>
      <c r="L11" s="81"/>
      <c r="M11" s="40"/>
    </row>
    <row r="12" spans="1:13" ht="15.75" customHeight="1" thickBot="1" x14ac:dyDescent="0.3">
      <c r="A12" s="36" t="s">
        <v>65</v>
      </c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3"/>
    </row>
    <row r="13" spans="1:13" x14ac:dyDescent="0.25">
      <c r="A13" s="80" t="s">
        <v>64</v>
      </c>
      <c r="B13" s="69" t="s">
        <v>6</v>
      </c>
      <c r="C13" s="79">
        <v>16365177</v>
      </c>
      <c r="D13" s="79">
        <v>3191210</v>
      </c>
      <c r="E13" s="25">
        <v>14699717</v>
      </c>
      <c r="F13" s="25">
        <v>50000</v>
      </c>
      <c r="G13" s="79">
        <v>1237350</v>
      </c>
      <c r="H13" s="79"/>
      <c r="I13" s="79"/>
      <c r="J13" s="25"/>
      <c r="K13" s="25">
        <v>0</v>
      </c>
      <c r="L13" s="25">
        <f>1280925</f>
        <v>1280925</v>
      </c>
      <c r="M13" s="78">
        <f>SUM(C13:L13)</f>
        <v>36824379</v>
      </c>
    </row>
    <row r="14" spans="1:13" x14ac:dyDescent="0.25">
      <c r="A14" s="31"/>
      <c r="B14" s="22"/>
      <c r="C14" s="30"/>
      <c r="D14" s="21"/>
      <c r="E14" s="20"/>
      <c r="F14" s="21"/>
      <c r="G14" s="30"/>
      <c r="H14" s="21"/>
      <c r="I14" s="20"/>
      <c r="J14" s="21"/>
      <c r="K14" s="21"/>
      <c r="L14" s="21"/>
      <c r="M14" s="19"/>
    </row>
    <row r="15" spans="1:13" ht="15.75" thickBot="1" x14ac:dyDescent="0.3">
      <c r="A15" s="29"/>
      <c r="B15" s="17" t="s">
        <v>5</v>
      </c>
      <c r="C15" s="16">
        <f>C13+0</f>
        <v>16365177</v>
      </c>
      <c r="D15" s="16">
        <f>D13+0</f>
        <v>3191210</v>
      </c>
      <c r="E15" s="15">
        <f>E13+400000+114000+432000+2588006+1300000+80000</f>
        <v>19613723</v>
      </c>
      <c r="F15" s="16">
        <f>F13+0</f>
        <v>50000</v>
      </c>
      <c r="G15" s="28">
        <f>G13+80000</f>
        <v>1317350</v>
      </c>
      <c r="H15" s="16"/>
      <c r="I15" s="15"/>
      <c r="J15" s="16"/>
      <c r="K15" s="16">
        <f>K13+6613414</f>
        <v>6613414</v>
      </c>
      <c r="L15" s="16">
        <f>L13+11099863</f>
        <v>12380788</v>
      </c>
      <c r="M15" s="27">
        <f>SUM(C15:L15)</f>
        <v>59531662</v>
      </c>
    </row>
    <row r="16" spans="1:13" x14ac:dyDescent="0.25">
      <c r="A16" s="32" t="s">
        <v>63</v>
      </c>
      <c r="B16" s="69" t="s">
        <v>6</v>
      </c>
      <c r="C16" s="72"/>
      <c r="D16" s="72"/>
      <c r="E16" s="30">
        <v>4161674</v>
      </c>
      <c r="F16" s="71"/>
      <c r="G16" s="72"/>
      <c r="H16" s="72"/>
      <c r="I16" s="72"/>
      <c r="J16" s="71"/>
      <c r="K16" s="71"/>
      <c r="L16" s="71"/>
      <c r="M16" s="19">
        <f>SUM(C16:L16)</f>
        <v>4161674</v>
      </c>
    </row>
    <row r="17" spans="1:13" x14ac:dyDescent="0.25">
      <c r="A17" s="31"/>
      <c r="B17" s="22"/>
      <c r="C17" s="30"/>
      <c r="D17" s="21"/>
      <c r="E17" s="20"/>
      <c r="F17" s="21"/>
      <c r="G17" s="30"/>
      <c r="H17" s="21"/>
      <c r="I17" s="20"/>
      <c r="J17" s="21"/>
      <c r="K17" s="21"/>
      <c r="L17" s="21"/>
      <c r="M17" s="19"/>
    </row>
    <row r="18" spans="1:13" ht="15.75" thickBot="1" x14ac:dyDescent="0.3">
      <c r="A18" s="29"/>
      <c r="B18" s="17" t="s">
        <v>5</v>
      </c>
      <c r="C18" s="16"/>
      <c r="D18" s="16"/>
      <c r="E18" s="15">
        <f>E16+0</f>
        <v>4161674</v>
      </c>
      <c r="F18" s="16"/>
      <c r="G18" s="28"/>
      <c r="H18" s="16"/>
      <c r="I18" s="15"/>
      <c r="J18" s="16"/>
      <c r="K18" s="16"/>
      <c r="L18" s="16"/>
      <c r="M18" s="27">
        <f>SUM(C18:L18)</f>
        <v>4161674</v>
      </c>
    </row>
    <row r="19" spans="1:13" x14ac:dyDescent="0.25">
      <c r="A19" s="32" t="s">
        <v>62</v>
      </c>
      <c r="B19" s="69" t="s">
        <v>6</v>
      </c>
      <c r="C19" s="72">
        <v>4738006</v>
      </c>
      <c r="D19" s="72">
        <v>461956</v>
      </c>
      <c r="E19" s="30"/>
      <c r="F19" s="71"/>
      <c r="G19" s="72"/>
      <c r="H19" s="72">
        <v>0</v>
      </c>
      <c r="I19" s="72"/>
      <c r="J19" s="71"/>
      <c r="K19" s="71"/>
      <c r="L19" s="71"/>
      <c r="M19" s="19">
        <f>SUM(C19:L19)</f>
        <v>5199962</v>
      </c>
    </row>
    <row r="20" spans="1:13" x14ac:dyDescent="0.25">
      <c r="A20" s="31"/>
      <c r="B20" s="22"/>
      <c r="C20" s="30"/>
      <c r="D20" s="21"/>
      <c r="E20" s="20"/>
      <c r="F20" s="21"/>
      <c r="G20" s="30"/>
      <c r="H20" s="21"/>
      <c r="I20" s="20"/>
      <c r="J20" s="21"/>
      <c r="K20" s="21"/>
      <c r="L20" s="21"/>
      <c r="M20" s="19"/>
    </row>
    <row r="21" spans="1:13" ht="15.75" thickBot="1" x14ac:dyDescent="0.3">
      <c r="A21" s="29"/>
      <c r="B21" s="17" t="s">
        <v>5</v>
      </c>
      <c r="C21" s="16">
        <f>C19+0</f>
        <v>4738006</v>
      </c>
      <c r="D21" s="16">
        <f>D19+0</f>
        <v>461956</v>
      </c>
      <c r="E21" s="15"/>
      <c r="F21" s="16"/>
      <c r="G21" s="28"/>
      <c r="H21" s="16">
        <f>H19+219900</f>
        <v>219900</v>
      </c>
      <c r="I21" s="15"/>
      <c r="J21" s="16"/>
      <c r="K21" s="16"/>
      <c r="L21" s="16"/>
      <c r="M21" s="27">
        <f>SUM(C21:L21)</f>
        <v>5419862</v>
      </c>
    </row>
    <row r="22" spans="1:13" x14ac:dyDescent="0.25">
      <c r="A22" s="32" t="s">
        <v>61</v>
      </c>
      <c r="B22" s="69" t="s">
        <v>6</v>
      </c>
      <c r="C22" s="72"/>
      <c r="D22" s="72"/>
      <c r="E22" s="30">
        <v>3048000</v>
      </c>
      <c r="F22" s="71"/>
      <c r="G22" s="72"/>
      <c r="H22" s="72"/>
      <c r="I22" s="72"/>
      <c r="J22" s="71"/>
      <c r="K22" s="71"/>
      <c r="L22" s="71"/>
      <c r="M22" s="19">
        <f>SUM(C22:L22)</f>
        <v>3048000</v>
      </c>
    </row>
    <row r="23" spans="1:13" x14ac:dyDescent="0.25">
      <c r="A23" s="31"/>
      <c r="B23" s="22"/>
      <c r="C23" s="30"/>
      <c r="D23" s="21"/>
      <c r="E23" s="20"/>
      <c r="F23" s="21"/>
      <c r="G23" s="30"/>
      <c r="H23" s="21"/>
      <c r="I23" s="20"/>
      <c r="J23" s="21"/>
      <c r="K23" s="21"/>
      <c r="L23" s="21"/>
      <c r="M23" s="19"/>
    </row>
    <row r="24" spans="1:13" ht="15.75" thickBot="1" x14ac:dyDescent="0.3">
      <c r="A24" s="29"/>
      <c r="B24" s="17" t="s">
        <v>5</v>
      </c>
      <c r="C24" s="16"/>
      <c r="D24" s="16"/>
      <c r="E24" s="15">
        <f>E22+0</f>
        <v>3048000</v>
      </c>
      <c r="F24" s="16"/>
      <c r="G24" s="28"/>
      <c r="H24" s="16"/>
      <c r="I24" s="15"/>
      <c r="J24" s="16"/>
      <c r="K24" s="16"/>
      <c r="L24" s="16"/>
      <c r="M24" s="27">
        <f>SUM(C24:L24)</f>
        <v>3048000</v>
      </c>
    </row>
    <row r="25" spans="1:13" x14ac:dyDescent="0.25">
      <c r="A25" s="32" t="s">
        <v>60</v>
      </c>
      <c r="B25" s="69" t="s">
        <v>6</v>
      </c>
      <c r="C25" s="72"/>
      <c r="D25" s="72"/>
      <c r="E25" s="72">
        <v>1352763</v>
      </c>
      <c r="F25" s="71"/>
      <c r="G25" s="72"/>
      <c r="H25" s="72"/>
      <c r="I25" s="72"/>
      <c r="J25" s="71"/>
      <c r="K25" s="71"/>
      <c r="L25" s="71"/>
      <c r="M25" s="19">
        <f>SUM(C25:L25)</f>
        <v>1352763</v>
      </c>
    </row>
    <row r="26" spans="1:13" x14ac:dyDescent="0.25">
      <c r="A26" s="31"/>
      <c r="B26" s="22"/>
      <c r="C26" s="30"/>
      <c r="D26" s="21"/>
      <c r="E26" s="20"/>
      <c r="F26" s="21"/>
      <c r="G26" s="30"/>
      <c r="H26" s="21"/>
      <c r="I26" s="20"/>
      <c r="J26" s="21"/>
      <c r="K26" s="21"/>
      <c r="L26" s="21"/>
      <c r="M26" s="19"/>
    </row>
    <row r="27" spans="1:13" ht="15.75" thickBot="1" x14ac:dyDescent="0.3">
      <c r="A27" s="29"/>
      <c r="B27" s="17" t="s">
        <v>5</v>
      </c>
      <c r="C27" s="16"/>
      <c r="D27" s="16"/>
      <c r="E27" s="15">
        <f>E25+0</f>
        <v>1352763</v>
      </c>
      <c r="F27" s="16"/>
      <c r="G27" s="28"/>
      <c r="H27" s="16"/>
      <c r="I27" s="15"/>
      <c r="J27" s="16"/>
      <c r="K27" s="16"/>
      <c r="L27" s="16"/>
      <c r="M27" s="27">
        <f>SUM(C27:L27)</f>
        <v>1352763</v>
      </c>
    </row>
    <row r="28" spans="1:13" x14ac:dyDescent="0.25">
      <c r="A28" s="32" t="s">
        <v>59</v>
      </c>
      <c r="B28" s="69" t="s">
        <v>6</v>
      </c>
      <c r="C28" s="72"/>
      <c r="D28" s="72"/>
      <c r="E28" s="72">
        <v>6553200</v>
      </c>
      <c r="F28" s="71"/>
      <c r="G28" s="72"/>
      <c r="H28" s="72"/>
      <c r="I28" s="72"/>
      <c r="J28" s="71"/>
      <c r="K28" s="71"/>
      <c r="L28" s="71"/>
      <c r="M28" s="70">
        <f>SUM(C28:L28)</f>
        <v>6553200</v>
      </c>
    </row>
    <row r="29" spans="1:13" x14ac:dyDescent="0.25">
      <c r="A29" s="31"/>
      <c r="B29" s="22"/>
      <c r="C29" s="30"/>
      <c r="D29" s="21"/>
      <c r="E29" s="20"/>
      <c r="F29" s="21"/>
      <c r="G29" s="30"/>
      <c r="H29" s="21"/>
      <c r="I29" s="20"/>
      <c r="J29" s="21"/>
      <c r="K29" s="21"/>
      <c r="L29" s="21"/>
      <c r="M29" s="19"/>
    </row>
    <row r="30" spans="1:13" x14ac:dyDescent="0.25">
      <c r="A30" s="29"/>
      <c r="B30" s="17" t="s">
        <v>5</v>
      </c>
      <c r="C30" s="16"/>
      <c r="D30" s="16"/>
      <c r="E30" s="15">
        <f>E28+0</f>
        <v>6553200</v>
      </c>
      <c r="F30" s="16"/>
      <c r="G30" s="28"/>
      <c r="H30" s="16"/>
      <c r="I30" s="15"/>
      <c r="J30" s="16"/>
      <c r="K30" s="16"/>
      <c r="L30" s="16"/>
      <c r="M30" s="27">
        <f>SUM(C30:L30)</f>
        <v>6553200</v>
      </c>
    </row>
    <row r="31" spans="1:13" ht="15.75" thickBot="1" x14ac:dyDescent="0.3">
      <c r="A31" s="77"/>
      <c r="B31" s="76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4"/>
    </row>
    <row r="32" spans="1:13" ht="15.75" thickBot="1" x14ac:dyDescent="0.3">
      <c r="A32" s="62" t="s">
        <v>35</v>
      </c>
      <c r="B32" s="61" t="s">
        <v>34</v>
      </c>
      <c r="C32" s="60" t="s">
        <v>33</v>
      </c>
      <c r="D32" s="59"/>
      <c r="E32" s="59"/>
      <c r="F32" s="59"/>
      <c r="G32" s="58"/>
      <c r="H32" s="60" t="s">
        <v>32</v>
      </c>
      <c r="I32" s="59"/>
      <c r="J32" s="58"/>
      <c r="K32" s="43"/>
      <c r="L32" s="43" t="s">
        <v>31</v>
      </c>
      <c r="M32" s="57" t="s">
        <v>7</v>
      </c>
    </row>
    <row r="33" spans="1:13" ht="15.75" thickBot="1" x14ac:dyDescent="0.3">
      <c r="A33" s="56"/>
      <c r="B33" s="55"/>
      <c r="C33" s="43" t="s">
        <v>30</v>
      </c>
      <c r="D33" s="43" t="s">
        <v>29</v>
      </c>
      <c r="E33" s="43" t="s">
        <v>28</v>
      </c>
      <c r="F33" s="43" t="s">
        <v>27</v>
      </c>
      <c r="G33" s="43" t="s">
        <v>26</v>
      </c>
      <c r="H33" s="43" t="s">
        <v>25</v>
      </c>
      <c r="I33" s="43" t="s">
        <v>24</v>
      </c>
      <c r="J33" s="43" t="s">
        <v>23</v>
      </c>
      <c r="K33" s="43" t="s">
        <v>22</v>
      </c>
      <c r="L33" s="43" t="s">
        <v>21</v>
      </c>
      <c r="M33" s="54"/>
    </row>
    <row r="34" spans="1:13" ht="33.75" customHeight="1" x14ac:dyDescent="0.25">
      <c r="A34" s="56"/>
      <c r="B34" s="55"/>
      <c r="C34" s="42" t="s">
        <v>20</v>
      </c>
      <c r="D34" s="42" t="s">
        <v>19</v>
      </c>
      <c r="E34" s="42" t="s">
        <v>18</v>
      </c>
      <c r="F34" s="42" t="s">
        <v>17</v>
      </c>
      <c r="G34" s="42" t="s">
        <v>16</v>
      </c>
      <c r="H34" s="42" t="s">
        <v>15</v>
      </c>
      <c r="I34" s="42" t="s">
        <v>14</v>
      </c>
      <c r="J34" s="42" t="s">
        <v>13</v>
      </c>
      <c r="K34" s="42" t="s">
        <v>12</v>
      </c>
      <c r="L34" s="42" t="s">
        <v>11</v>
      </c>
      <c r="M34" s="54"/>
    </row>
    <row r="35" spans="1:13" ht="9.75" customHeight="1" x14ac:dyDescent="0.25">
      <c r="A35" s="56"/>
      <c r="B35" s="55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54"/>
    </row>
    <row r="36" spans="1:13" ht="15" customHeight="1" thickBot="1" x14ac:dyDescent="0.3">
      <c r="A36" s="53"/>
      <c r="B36" s="52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51"/>
    </row>
    <row r="37" spans="1:13" ht="15.75" customHeight="1" x14ac:dyDescent="0.25">
      <c r="A37" s="31" t="s">
        <v>58</v>
      </c>
      <c r="B37" s="69" t="s">
        <v>6</v>
      </c>
      <c r="C37" s="30">
        <v>8688907</v>
      </c>
      <c r="D37" s="30">
        <v>1624137</v>
      </c>
      <c r="E37" s="30">
        <v>5197679</v>
      </c>
      <c r="F37" s="21"/>
      <c r="G37" s="30"/>
      <c r="H37" s="30"/>
      <c r="I37" s="30"/>
      <c r="J37" s="21"/>
      <c r="K37" s="21"/>
      <c r="L37" s="21"/>
      <c r="M37" s="19">
        <f>SUM(C37:L37)</f>
        <v>15510723</v>
      </c>
    </row>
    <row r="38" spans="1:13" ht="15.75" customHeight="1" x14ac:dyDescent="0.25">
      <c r="A38" s="31"/>
      <c r="B38" s="22"/>
      <c r="C38" s="30"/>
      <c r="D38" s="21"/>
      <c r="E38" s="20"/>
      <c r="F38" s="21"/>
      <c r="G38" s="30"/>
      <c r="H38" s="21"/>
      <c r="I38" s="20"/>
      <c r="J38" s="21"/>
      <c r="K38" s="21"/>
      <c r="L38" s="21"/>
      <c r="M38" s="19"/>
    </row>
    <row r="39" spans="1:13" ht="15.75" thickBot="1" x14ac:dyDescent="0.3">
      <c r="A39" s="29"/>
      <c r="B39" s="17" t="s">
        <v>5</v>
      </c>
      <c r="C39" s="16">
        <f>C37+0</f>
        <v>8688907</v>
      </c>
      <c r="D39" s="16">
        <f>D37+0</f>
        <v>1624137</v>
      </c>
      <c r="E39" s="15">
        <f>E37+0</f>
        <v>5197679</v>
      </c>
      <c r="F39" s="16"/>
      <c r="G39" s="28"/>
      <c r="H39" s="16"/>
      <c r="I39" s="15"/>
      <c r="J39" s="16"/>
      <c r="K39" s="16"/>
      <c r="L39" s="16"/>
      <c r="M39" s="27">
        <f>SUM(C39:L39)</f>
        <v>15510723</v>
      </c>
    </row>
    <row r="40" spans="1:13" x14ac:dyDescent="0.25">
      <c r="A40" s="32" t="s">
        <v>57</v>
      </c>
      <c r="B40" s="69" t="s">
        <v>6</v>
      </c>
      <c r="C40" s="72"/>
      <c r="D40" s="72"/>
      <c r="E40" s="30">
        <v>1325326</v>
      </c>
      <c r="F40" s="71"/>
      <c r="G40" s="72">
        <v>816000</v>
      </c>
      <c r="H40" s="72"/>
      <c r="I40" s="72"/>
      <c r="J40" s="71"/>
      <c r="K40" s="71"/>
      <c r="L40" s="71"/>
      <c r="M40" s="19">
        <f>SUM(C40:L40)</f>
        <v>2141326</v>
      </c>
    </row>
    <row r="41" spans="1:13" ht="15.75" customHeight="1" x14ac:dyDescent="0.25">
      <c r="A41" s="31"/>
      <c r="B41" s="22"/>
      <c r="C41" s="30"/>
      <c r="D41" s="21"/>
      <c r="E41" s="20"/>
      <c r="F41" s="21"/>
      <c r="G41" s="30"/>
      <c r="H41" s="21"/>
      <c r="I41" s="20"/>
      <c r="J41" s="21"/>
      <c r="K41" s="21"/>
      <c r="L41" s="21"/>
      <c r="M41" s="19"/>
    </row>
    <row r="42" spans="1:13" ht="15.75" customHeight="1" thickBot="1" x14ac:dyDescent="0.3">
      <c r="A42" s="29"/>
      <c r="B42" s="17" t="s">
        <v>5</v>
      </c>
      <c r="C42" s="16"/>
      <c r="D42" s="16"/>
      <c r="E42" s="15">
        <f>E40+0</f>
        <v>1325326</v>
      </c>
      <c r="F42" s="16"/>
      <c r="G42" s="28">
        <f>G40+0</f>
        <v>816000</v>
      </c>
      <c r="H42" s="16"/>
      <c r="I42" s="15"/>
      <c r="J42" s="16"/>
      <c r="K42" s="16"/>
      <c r="L42" s="16"/>
      <c r="M42" s="27">
        <f>SUM(C42:L42)</f>
        <v>2141326</v>
      </c>
    </row>
    <row r="43" spans="1:13" x14ac:dyDescent="0.25">
      <c r="A43" s="32" t="s">
        <v>56</v>
      </c>
      <c r="B43" s="69" t="s">
        <v>6</v>
      </c>
      <c r="C43" s="72">
        <v>2679202</v>
      </c>
      <c r="D43" s="72">
        <v>499044</v>
      </c>
      <c r="E43" s="30"/>
      <c r="F43" s="71"/>
      <c r="G43" s="72"/>
      <c r="H43" s="72"/>
      <c r="I43" s="72"/>
      <c r="J43" s="71"/>
      <c r="K43" s="71"/>
      <c r="L43" s="71"/>
      <c r="M43" s="19">
        <f>SUM(C43:L43)</f>
        <v>3178246</v>
      </c>
    </row>
    <row r="44" spans="1:13" ht="30" customHeight="1" x14ac:dyDescent="0.25">
      <c r="A44" s="31"/>
      <c r="B44" s="22"/>
      <c r="C44" s="30"/>
      <c r="D44" s="21"/>
      <c r="E44" s="20"/>
      <c r="F44" s="21"/>
      <c r="G44" s="30"/>
      <c r="H44" s="21"/>
      <c r="I44" s="20"/>
      <c r="J44" s="21"/>
      <c r="K44" s="21"/>
      <c r="L44" s="21"/>
      <c r="M44" s="19"/>
    </row>
    <row r="45" spans="1:13" ht="24" customHeight="1" thickBot="1" x14ac:dyDescent="0.3">
      <c r="A45" s="29"/>
      <c r="B45" s="17" t="s">
        <v>5</v>
      </c>
      <c r="C45" s="16">
        <f>C43+168000</f>
        <v>2847202</v>
      </c>
      <c r="D45" s="16">
        <f>D43+(24000*0.195*6)+(24000*0.175*1)</f>
        <v>531324</v>
      </c>
      <c r="E45" s="15"/>
      <c r="F45" s="16"/>
      <c r="G45" s="28"/>
      <c r="H45" s="16"/>
      <c r="I45" s="15"/>
      <c r="J45" s="16"/>
      <c r="K45" s="16"/>
      <c r="L45" s="16"/>
      <c r="M45" s="27">
        <f>SUM(C45:L45)</f>
        <v>3378526</v>
      </c>
    </row>
    <row r="46" spans="1:13" x14ac:dyDescent="0.25">
      <c r="A46" s="32" t="s">
        <v>55</v>
      </c>
      <c r="B46" s="69" t="s">
        <v>6</v>
      </c>
      <c r="C46" s="72"/>
      <c r="D46" s="72"/>
      <c r="E46" s="30">
        <v>7675817</v>
      </c>
      <c r="F46" s="71"/>
      <c r="G46" s="72"/>
      <c r="H46" s="72"/>
      <c r="I46" s="72"/>
      <c r="J46" s="71"/>
      <c r="K46" s="71"/>
      <c r="L46" s="71"/>
      <c r="M46" s="19">
        <f>SUM(C46:L46)</f>
        <v>7675817</v>
      </c>
    </row>
    <row r="47" spans="1:13" x14ac:dyDescent="0.25">
      <c r="A47" s="31"/>
      <c r="B47" s="22"/>
      <c r="C47" s="30"/>
      <c r="D47" s="21"/>
      <c r="E47" s="20"/>
      <c r="F47" s="21"/>
      <c r="G47" s="30"/>
      <c r="H47" s="21"/>
      <c r="I47" s="20"/>
      <c r="J47" s="21"/>
      <c r="K47" s="21"/>
      <c r="L47" s="21"/>
      <c r="M47" s="19"/>
    </row>
    <row r="48" spans="1:13" ht="15.75" thickBot="1" x14ac:dyDescent="0.3">
      <c r="A48" s="29"/>
      <c r="B48" s="17" t="s">
        <v>5</v>
      </c>
      <c r="C48" s="16"/>
      <c r="D48" s="16"/>
      <c r="E48" s="15">
        <f>E46+0</f>
        <v>7675817</v>
      </c>
      <c r="F48" s="16"/>
      <c r="G48" s="28"/>
      <c r="H48" s="16"/>
      <c r="I48" s="15"/>
      <c r="J48" s="16"/>
      <c r="K48" s="16"/>
      <c r="L48" s="16"/>
      <c r="M48" s="27">
        <f>SUM(C48:L48)</f>
        <v>7675817</v>
      </c>
    </row>
    <row r="49" spans="1:13" x14ac:dyDescent="0.25">
      <c r="A49" s="32" t="s">
        <v>54</v>
      </c>
      <c r="B49" s="69" t="s">
        <v>6</v>
      </c>
      <c r="C49" s="30"/>
      <c r="D49" s="71"/>
      <c r="E49" s="45">
        <v>37084</v>
      </c>
      <c r="F49" s="21"/>
      <c r="G49" s="30"/>
      <c r="H49" s="71"/>
      <c r="I49" s="45"/>
      <c r="J49" s="21"/>
      <c r="K49" s="21"/>
      <c r="L49" s="21"/>
      <c r="M49" s="19">
        <f>SUM(C49:L49)</f>
        <v>37084</v>
      </c>
    </row>
    <row r="50" spans="1:13" x14ac:dyDescent="0.25">
      <c r="A50" s="31"/>
      <c r="B50" s="22"/>
      <c r="C50" s="30"/>
      <c r="D50" s="21"/>
      <c r="E50" s="45"/>
      <c r="F50" s="21"/>
      <c r="G50" s="30"/>
      <c r="H50" s="21"/>
      <c r="I50" s="45"/>
      <c r="J50" s="21"/>
      <c r="K50" s="21"/>
      <c r="L50" s="21"/>
      <c r="M50" s="19"/>
    </row>
    <row r="51" spans="1:13" ht="15.75" thickBot="1" x14ac:dyDescent="0.3">
      <c r="A51" s="29"/>
      <c r="B51" s="17" t="s">
        <v>5</v>
      </c>
      <c r="C51" s="28"/>
      <c r="D51" s="16"/>
      <c r="E51" s="73">
        <f>E49+0</f>
        <v>37084</v>
      </c>
      <c r="F51" s="16"/>
      <c r="G51" s="28"/>
      <c r="H51" s="16"/>
      <c r="I51" s="73"/>
      <c r="J51" s="16"/>
      <c r="K51" s="16"/>
      <c r="L51" s="16"/>
      <c r="M51" s="27">
        <f>SUM(C51:L51)</f>
        <v>37084</v>
      </c>
    </row>
    <row r="52" spans="1:13" x14ac:dyDescent="0.25">
      <c r="A52" s="32" t="s">
        <v>53</v>
      </c>
      <c r="B52" s="69" t="s">
        <v>6</v>
      </c>
      <c r="C52" s="72"/>
      <c r="D52" s="72"/>
      <c r="E52" s="72">
        <v>628932</v>
      </c>
      <c r="F52" s="71"/>
      <c r="G52" s="72"/>
      <c r="H52" s="72"/>
      <c r="I52" s="72">
        <v>0</v>
      </c>
      <c r="J52" s="71">
        <v>16000000</v>
      </c>
      <c r="K52" s="71"/>
      <c r="L52" s="71"/>
      <c r="M52" s="70">
        <f>SUM(C52:L52)</f>
        <v>16628932</v>
      </c>
    </row>
    <row r="53" spans="1:13" x14ac:dyDescent="0.25">
      <c r="A53" s="31"/>
      <c r="B53" s="22"/>
      <c r="C53" s="30"/>
      <c r="D53" s="21"/>
      <c r="E53" s="20"/>
      <c r="F53" s="21"/>
      <c r="G53" s="30"/>
      <c r="H53" s="21"/>
      <c r="I53" s="20"/>
      <c r="J53" s="21"/>
      <c r="K53" s="21"/>
      <c r="L53" s="21"/>
      <c r="M53" s="19"/>
    </row>
    <row r="54" spans="1:13" x14ac:dyDescent="0.25">
      <c r="A54" s="29"/>
      <c r="B54" s="17" t="s">
        <v>5</v>
      </c>
      <c r="C54" s="16"/>
      <c r="D54" s="16"/>
      <c r="E54" s="15">
        <f>E52+0</f>
        <v>628932</v>
      </c>
      <c r="F54" s="16"/>
      <c r="G54" s="28"/>
      <c r="H54" s="16"/>
      <c r="I54" s="15">
        <f>I52+5215039</f>
        <v>5215039</v>
      </c>
      <c r="J54" s="16">
        <f>J52+0</f>
        <v>16000000</v>
      </c>
      <c r="K54" s="16"/>
      <c r="L54" s="16"/>
      <c r="M54" s="27">
        <f>SUM(C54:L54)</f>
        <v>21843971</v>
      </c>
    </row>
    <row r="55" spans="1:13" ht="15.75" thickBot="1" x14ac:dyDescent="0.3">
      <c r="A55" s="47"/>
      <c r="B55" s="46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4"/>
    </row>
    <row r="56" spans="1:13" ht="15.75" thickBot="1" x14ac:dyDescent="0.3">
      <c r="A56" s="62" t="s">
        <v>35</v>
      </c>
      <c r="B56" s="61" t="s">
        <v>34</v>
      </c>
      <c r="C56" s="60" t="s">
        <v>33</v>
      </c>
      <c r="D56" s="59"/>
      <c r="E56" s="59"/>
      <c r="F56" s="59"/>
      <c r="G56" s="58"/>
      <c r="H56" s="60" t="s">
        <v>32</v>
      </c>
      <c r="I56" s="59"/>
      <c r="J56" s="58"/>
      <c r="K56" s="43"/>
      <c r="L56" s="43" t="s">
        <v>31</v>
      </c>
      <c r="M56" s="57" t="s">
        <v>7</v>
      </c>
    </row>
    <row r="57" spans="1:13" ht="15.75" thickBot="1" x14ac:dyDescent="0.3">
      <c r="A57" s="56"/>
      <c r="B57" s="55"/>
      <c r="C57" s="43" t="s">
        <v>30</v>
      </c>
      <c r="D57" s="43" t="s">
        <v>29</v>
      </c>
      <c r="E57" s="43" t="s">
        <v>28</v>
      </c>
      <c r="F57" s="43" t="s">
        <v>27</v>
      </c>
      <c r="G57" s="43" t="s">
        <v>26</v>
      </c>
      <c r="H57" s="43" t="s">
        <v>25</v>
      </c>
      <c r="I57" s="43" t="s">
        <v>24</v>
      </c>
      <c r="J57" s="43" t="s">
        <v>23</v>
      </c>
      <c r="K57" s="43" t="s">
        <v>22</v>
      </c>
      <c r="L57" s="43" t="s">
        <v>21</v>
      </c>
      <c r="M57" s="54"/>
    </row>
    <row r="58" spans="1:13" ht="33.75" customHeight="1" x14ac:dyDescent="0.25">
      <c r="A58" s="56"/>
      <c r="B58" s="55"/>
      <c r="C58" s="42" t="s">
        <v>20</v>
      </c>
      <c r="D58" s="42" t="s">
        <v>19</v>
      </c>
      <c r="E58" s="42" t="s">
        <v>18</v>
      </c>
      <c r="F58" s="42" t="s">
        <v>17</v>
      </c>
      <c r="G58" s="42" t="s">
        <v>16</v>
      </c>
      <c r="H58" s="42" t="s">
        <v>15</v>
      </c>
      <c r="I58" s="42" t="s">
        <v>14</v>
      </c>
      <c r="J58" s="42" t="s">
        <v>13</v>
      </c>
      <c r="K58" s="42" t="s">
        <v>12</v>
      </c>
      <c r="L58" s="42" t="s">
        <v>11</v>
      </c>
      <c r="M58" s="54"/>
    </row>
    <row r="59" spans="1:13" ht="9.75" customHeight="1" x14ac:dyDescent="0.25">
      <c r="A59" s="56"/>
      <c r="B59" s="55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54"/>
    </row>
    <row r="60" spans="1:13" ht="15" customHeight="1" thickBot="1" x14ac:dyDescent="0.3">
      <c r="A60" s="53"/>
      <c r="B60" s="52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51"/>
    </row>
    <row r="61" spans="1:13" x14ac:dyDescent="0.25">
      <c r="A61" s="32" t="s">
        <v>52</v>
      </c>
      <c r="B61" s="69" t="s">
        <v>6</v>
      </c>
      <c r="C61" s="71">
        <v>0</v>
      </c>
      <c r="D61" s="71">
        <v>0</v>
      </c>
      <c r="E61" s="67">
        <v>3114237</v>
      </c>
      <c r="F61" s="71"/>
      <c r="G61" s="72"/>
      <c r="H61" s="71">
        <v>9268000</v>
      </c>
      <c r="I61" s="67">
        <v>0</v>
      </c>
      <c r="J61" s="71"/>
      <c r="K61" s="71"/>
      <c r="L61" s="71"/>
      <c r="M61" s="70">
        <f>SUM(C61:L61)</f>
        <v>12382237</v>
      </c>
    </row>
    <row r="62" spans="1:13" x14ac:dyDescent="0.25">
      <c r="A62" s="31"/>
      <c r="B62" s="22"/>
      <c r="C62" s="21"/>
      <c r="D62" s="21"/>
      <c r="E62" s="20"/>
      <c r="F62" s="21"/>
      <c r="G62" s="30"/>
      <c r="H62" s="21"/>
      <c r="I62" s="20"/>
      <c r="J62" s="21"/>
      <c r="K62" s="21"/>
      <c r="L62" s="21"/>
      <c r="M62" s="19"/>
    </row>
    <row r="63" spans="1:13" ht="15.75" thickBot="1" x14ac:dyDescent="0.3">
      <c r="A63" s="29"/>
      <c r="B63" s="17" t="s">
        <v>5</v>
      </c>
      <c r="C63" s="16">
        <f>C61+1240509</f>
        <v>1240509</v>
      </c>
      <c r="D63" s="16">
        <f>D61+241899</f>
        <v>241899</v>
      </c>
      <c r="E63" s="16">
        <f>E61+194158+75000+760000+220000</f>
        <v>4363395</v>
      </c>
      <c r="F63" s="16"/>
      <c r="G63" s="28"/>
      <c r="H63" s="16">
        <f>H61+36705882+27597871+8661400+1111123+3900000+93345+203035+44275496+1000000+24999500+200000</f>
        <v>158015652</v>
      </c>
      <c r="I63" s="15">
        <f>I61+12178810+1500000+6548782</f>
        <v>20227592</v>
      </c>
      <c r="J63" s="16"/>
      <c r="K63" s="16"/>
      <c r="L63" s="16"/>
      <c r="M63" s="27">
        <f>SUM(C63:L63)</f>
        <v>184089047</v>
      </c>
    </row>
    <row r="64" spans="1:13" x14ac:dyDescent="0.25">
      <c r="A64" s="32" t="s">
        <v>51</v>
      </c>
      <c r="B64" s="69" t="s">
        <v>6</v>
      </c>
      <c r="C64" s="21">
        <v>7599045</v>
      </c>
      <c r="D64" s="21">
        <v>1347084</v>
      </c>
      <c r="E64" s="20">
        <v>1425164</v>
      </c>
      <c r="F64" s="21"/>
      <c r="G64" s="30"/>
      <c r="H64" s="21"/>
      <c r="I64" s="20"/>
      <c r="J64" s="21"/>
      <c r="K64" s="21"/>
      <c r="L64" s="21"/>
      <c r="M64" s="19">
        <f>SUM(C64:L64)</f>
        <v>10371293</v>
      </c>
    </row>
    <row r="65" spans="1:13" x14ac:dyDescent="0.25">
      <c r="A65" s="31"/>
      <c r="B65" s="22"/>
      <c r="C65" s="21"/>
      <c r="D65" s="21"/>
      <c r="E65" s="20"/>
      <c r="F65" s="21"/>
      <c r="G65" s="30"/>
      <c r="H65" s="21"/>
      <c r="I65" s="20"/>
      <c r="J65" s="21"/>
      <c r="K65" s="21"/>
      <c r="L65" s="21"/>
      <c r="M65" s="19"/>
    </row>
    <row r="66" spans="1:13" ht="15.75" thickBot="1" x14ac:dyDescent="0.3">
      <c r="A66" s="29"/>
      <c r="B66" s="17" t="s">
        <v>5</v>
      </c>
      <c r="C66" s="16">
        <f>C64+0</f>
        <v>7599045</v>
      </c>
      <c r="D66" s="16">
        <f>D64+0</f>
        <v>1347084</v>
      </c>
      <c r="E66" s="16">
        <f>E64+0</f>
        <v>1425164</v>
      </c>
      <c r="F66" s="16"/>
      <c r="G66" s="28"/>
      <c r="H66" s="16"/>
      <c r="I66" s="15"/>
      <c r="J66" s="16"/>
      <c r="K66" s="16"/>
      <c r="L66" s="16"/>
      <c r="M66" s="27">
        <f>SUM(C66:L66)</f>
        <v>10371293</v>
      </c>
    </row>
    <row r="67" spans="1:13" x14ac:dyDescent="0.25">
      <c r="A67" s="32" t="s">
        <v>50</v>
      </c>
      <c r="B67" s="69" t="s">
        <v>6</v>
      </c>
      <c r="C67" s="21"/>
      <c r="D67" s="21"/>
      <c r="E67" s="20"/>
      <c r="F67" s="21">
        <v>5949252</v>
      </c>
      <c r="G67" s="30">
        <v>450000</v>
      </c>
      <c r="H67" s="21"/>
      <c r="I67" s="20"/>
      <c r="J67" s="21"/>
      <c r="K67" s="21"/>
      <c r="L67" s="21"/>
      <c r="M67" s="19">
        <f>SUM(C67:L67)</f>
        <v>6399252</v>
      </c>
    </row>
    <row r="68" spans="1:13" x14ac:dyDescent="0.25">
      <c r="A68" s="31"/>
      <c r="B68" s="22"/>
      <c r="C68" s="21"/>
      <c r="D68" s="21"/>
      <c r="E68" s="20"/>
      <c r="F68" s="21"/>
      <c r="G68" s="30"/>
      <c r="H68" s="21"/>
      <c r="I68" s="20"/>
      <c r="J68" s="21"/>
      <c r="K68" s="21"/>
      <c r="L68" s="21"/>
      <c r="M68" s="19"/>
    </row>
    <row r="69" spans="1:13" ht="15.75" thickBot="1" x14ac:dyDescent="0.3">
      <c r="A69" s="29"/>
      <c r="B69" s="17" t="s">
        <v>5</v>
      </c>
      <c r="C69" s="16"/>
      <c r="D69" s="16"/>
      <c r="E69" s="16"/>
      <c r="F69" s="16">
        <f>F67+924000</f>
        <v>6873252</v>
      </c>
      <c r="G69" s="28">
        <f>G67+0</f>
        <v>450000</v>
      </c>
      <c r="H69" s="16"/>
      <c r="I69" s="15"/>
      <c r="J69" s="16"/>
      <c r="K69" s="16"/>
      <c r="L69" s="16"/>
      <c r="M69" s="27">
        <f>SUM(C69:L69)</f>
        <v>7323252</v>
      </c>
    </row>
    <row r="70" spans="1:13" ht="15" customHeight="1" x14ac:dyDescent="0.25">
      <c r="A70" s="31" t="s">
        <v>49</v>
      </c>
      <c r="B70" s="69" t="s">
        <v>6</v>
      </c>
      <c r="C70" s="21"/>
      <c r="D70" s="21"/>
      <c r="E70" s="20">
        <v>1285875</v>
      </c>
      <c r="F70" s="21"/>
      <c r="G70" s="30"/>
      <c r="H70" s="21"/>
      <c r="I70" s="20"/>
      <c r="J70" s="21"/>
      <c r="K70" s="21"/>
      <c r="L70" s="21"/>
      <c r="M70" s="19">
        <f>SUM(C70:L70)</f>
        <v>1285875</v>
      </c>
    </row>
    <row r="71" spans="1:13" x14ac:dyDescent="0.25">
      <c r="A71" s="31"/>
      <c r="B71" s="22"/>
      <c r="C71" s="21"/>
      <c r="D71" s="21"/>
      <c r="E71" s="20"/>
      <c r="F71" s="21"/>
      <c r="G71" s="30"/>
      <c r="H71" s="21"/>
      <c r="I71" s="20"/>
      <c r="J71" s="21"/>
      <c r="K71" s="21"/>
      <c r="L71" s="21"/>
      <c r="M71" s="19"/>
    </row>
    <row r="72" spans="1:13" ht="15.75" thickBot="1" x14ac:dyDescent="0.3">
      <c r="A72" s="29"/>
      <c r="B72" s="17" t="s">
        <v>5</v>
      </c>
      <c r="C72" s="16"/>
      <c r="D72" s="16"/>
      <c r="E72" s="16">
        <f>E70+0</f>
        <v>1285875</v>
      </c>
      <c r="F72" s="16"/>
      <c r="G72" s="28"/>
      <c r="H72" s="16"/>
      <c r="I72" s="15"/>
      <c r="J72" s="16"/>
      <c r="K72" s="16"/>
      <c r="L72" s="16"/>
      <c r="M72" s="27">
        <f>SUM(C72:L72)</f>
        <v>1285875</v>
      </c>
    </row>
    <row r="73" spans="1:13" x14ac:dyDescent="0.25">
      <c r="A73" s="32" t="s">
        <v>48</v>
      </c>
      <c r="B73" s="69" t="s">
        <v>6</v>
      </c>
      <c r="C73" s="21"/>
      <c r="D73" s="21"/>
      <c r="E73" s="20">
        <v>121200</v>
      </c>
      <c r="F73" s="21"/>
      <c r="G73" s="30"/>
      <c r="H73" s="21"/>
      <c r="I73" s="20"/>
      <c r="J73" s="21"/>
      <c r="K73" s="21"/>
      <c r="L73" s="21"/>
      <c r="M73" s="19">
        <f>SUM(C73:L73)</f>
        <v>121200</v>
      </c>
    </row>
    <row r="74" spans="1:13" x14ac:dyDescent="0.25">
      <c r="A74" s="31"/>
      <c r="B74" s="22"/>
      <c r="C74" s="21"/>
      <c r="D74" s="21"/>
      <c r="E74" s="20"/>
      <c r="F74" s="21"/>
      <c r="G74" s="30"/>
      <c r="H74" s="21"/>
      <c r="I74" s="20"/>
      <c r="J74" s="21"/>
      <c r="K74" s="21"/>
      <c r="L74" s="21"/>
      <c r="M74" s="19"/>
    </row>
    <row r="75" spans="1:13" ht="15.75" thickBot="1" x14ac:dyDescent="0.3">
      <c r="A75" s="29"/>
      <c r="B75" s="17" t="s">
        <v>5</v>
      </c>
      <c r="C75" s="16"/>
      <c r="D75" s="16"/>
      <c r="E75" s="16">
        <f>E73+0</f>
        <v>121200</v>
      </c>
      <c r="F75" s="16"/>
      <c r="G75" s="28"/>
      <c r="H75" s="16"/>
      <c r="I75" s="15"/>
      <c r="J75" s="16"/>
      <c r="K75" s="16"/>
      <c r="L75" s="16"/>
      <c r="M75" s="27">
        <f>SUM(C75:L75)</f>
        <v>121200</v>
      </c>
    </row>
    <row r="76" spans="1:13" x14ac:dyDescent="0.25">
      <c r="A76" s="32" t="s">
        <v>47</v>
      </c>
      <c r="B76" s="69" t="s">
        <v>6</v>
      </c>
      <c r="C76" s="71"/>
      <c r="D76" s="71"/>
      <c r="E76" s="67">
        <v>652000</v>
      </c>
      <c r="F76" s="71"/>
      <c r="G76" s="72"/>
      <c r="H76" s="71"/>
      <c r="I76" s="67"/>
      <c r="J76" s="71"/>
      <c r="K76" s="71"/>
      <c r="L76" s="71"/>
      <c r="M76" s="70">
        <f>SUM(C76:L76)</f>
        <v>652000</v>
      </c>
    </row>
    <row r="77" spans="1:13" x14ac:dyDescent="0.25">
      <c r="A77" s="31"/>
      <c r="B77" s="22"/>
      <c r="C77" s="21"/>
      <c r="D77" s="21"/>
      <c r="E77" s="20"/>
      <c r="F77" s="21"/>
      <c r="G77" s="30"/>
      <c r="H77" s="21"/>
      <c r="I77" s="20"/>
      <c r="J77" s="21"/>
      <c r="K77" s="21"/>
      <c r="L77" s="21"/>
      <c r="M77" s="19"/>
    </row>
    <row r="78" spans="1:13" x14ac:dyDescent="0.25">
      <c r="A78" s="29"/>
      <c r="B78" s="17" t="s">
        <v>5</v>
      </c>
      <c r="C78" s="16"/>
      <c r="D78" s="16"/>
      <c r="E78" s="16">
        <f>E76+0</f>
        <v>652000</v>
      </c>
      <c r="F78" s="16"/>
      <c r="G78" s="28"/>
      <c r="H78" s="16"/>
      <c r="I78" s="15"/>
      <c r="J78" s="16"/>
      <c r="K78" s="16"/>
      <c r="L78" s="16"/>
      <c r="M78" s="27">
        <f>SUM(C78:L78)</f>
        <v>652000</v>
      </c>
    </row>
    <row r="79" spans="1:13" ht="15.75" thickBot="1" x14ac:dyDescent="0.3">
      <c r="A79" s="47"/>
      <c r="B79" s="46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4"/>
    </row>
    <row r="80" spans="1:13" ht="15.75" thickBot="1" x14ac:dyDescent="0.3">
      <c r="A80" s="62" t="s">
        <v>35</v>
      </c>
      <c r="B80" s="61" t="s">
        <v>34</v>
      </c>
      <c r="C80" s="60" t="s">
        <v>33</v>
      </c>
      <c r="D80" s="59"/>
      <c r="E80" s="59"/>
      <c r="F80" s="59"/>
      <c r="G80" s="58"/>
      <c r="H80" s="60" t="s">
        <v>32</v>
      </c>
      <c r="I80" s="59"/>
      <c r="J80" s="58"/>
      <c r="K80" s="43"/>
      <c r="L80" s="43" t="s">
        <v>31</v>
      </c>
      <c r="M80" s="57" t="s">
        <v>7</v>
      </c>
    </row>
    <row r="81" spans="1:13" ht="15.75" thickBot="1" x14ac:dyDescent="0.3">
      <c r="A81" s="56"/>
      <c r="B81" s="55"/>
      <c r="C81" s="43" t="s">
        <v>30</v>
      </c>
      <c r="D81" s="43" t="s">
        <v>29</v>
      </c>
      <c r="E81" s="43" t="s">
        <v>28</v>
      </c>
      <c r="F81" s="43" t="s">
        <v>27</v>
      </c>
      <c r="G81" s="43" t="s">
        <v>26</v>
      </c>
      <c r="H81" s="43" t="s">
        <v>25</v>
      </c>
      <c r="I81" s="43" t="s">
        <v>24</v>
      </c>
      <c r="J81" s="43" t="s">
        <v>23</v>
      </c>
      <c r="K81" s="43" t="s">
        <v>22</v>
      </c>
      <c r="L81" s="43" t="s">
        <v>21</v>
      </c>
      <c r="M81" s="54"/>
    </row>
    <row r="82" spans="1:13" ht="15.75" customHeight="1" x14ac:dyDescent="0.25">
      <c r="A82" s="56"/>
      <c r="B82" s="55"/>
      <c r="C82" s="42" t="s">
        <v>20</v>
      </c>
      <c r="D82" s="42" t="s">
        <v>19</v>
      </c>
      <c r="E82" s="42" t="s">
        <v>18</v>
      </c>
      <c r="F82" s="42" t="s">
        <v>17</v>
      </c>
      <c r="G82" s="42" t="s">
        <v>16</v>
      </c>
      <c r="H82" s="42" t="s">
        <v>15</v>
      </c>
      <c r="I82" s="42" t="s">
        <v>14</v>
      </c>
      <c r="J82" s="42" t="s">
        <v>13</v>
      </c>
      <c r="K82" s="42" t="s">
        <v>12</v>
      </c>
      <c r="L82" s="42" t="s">
        <v>11</v>
      </c>
      <c r="M82" s="54"/>
    </row>
    <row r="83" spans="1:13" x14ac:dyDescent="0.25">
      <c r="A83" s="56"/>
      <c r="B83" s="55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54"/>
    </row>
    <row r="84" spans="1:13" ht="15.75" thickBot="1" x14ac:dyDescent="0.3">
      <c r="A84" s="53"/>
      <c r="B84" s="52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51"/>
    </row>
    <row r="85" spans="1:13" x14ac:dyDescent="0.25">
      <c r="A85" s="32" t="s">
        <v>46</v>
      </c>
      <c r="B85" s="69" t="s">
        <v>6</v>
      </c>
      <c r="C85" s="71"/>
      <c r="D85" s="71"/>
      <c r="E85" s="67"/>
      <c r="F85" s="71"/>
      <c r="G85" s="72"/>
      <c r="H85" s="71"/>
      <c r="I85" s="67"/>
      <c r="J85" s="71">
        <v>3400000</v>
      </c>
      <c r="K85" s="71"/>
      <c r="L85" s="71"/>
      <c r="M85" s="70">
        <f>SUM(C85:L85)</f>
        <v>3400000</v>
      </c>
    </row>
    <row r="86" spans="1:13" x14ac:dyDescent="0.25">
      <c r="A86" s="31"/>
      <c r="B86" s="22"/>
      <c r="C86" s="21"/>
      <c r="D86" s="21"/>
      <c r="E86" s="20"/>
      <c r="F86" s="21"/>
      <c r="G86" s="30"/>
      <c r="H86" s="21"/>
      <c r="I86" s="20"/>
      <c r="J86" s="21"/>
      <c r="K86" s="21"/>
      <c r="L86" s="21"/>
      <c r="M86" s="19"/>
    </row>
    <row r="87" spans="1:13" ht="15.75" thickBot="1" x14ac:dyDescent="0.3">
      <c r="A87" s="29"/>
      <c r="B87" s="17" t="s">
        <v>5</v>
      </c>
      <c r="C87" s="16"/>
      <c r="D87" s="16"/>
      <c r="E87" s="16"/>
      <c r="F87" s="16"/>
      <c r="G87" s="28"/>
      <c r="H87" s="16"/>
      <c r="I87" s="15"/>
      <c r="J87" s="16">
        <f>J85+0</f>
        <v>3400000</v>
      </c>
      <c r="K87" s="16"/>
      <c r="L87" s="16"/>
      <c r="M87" s="27">
        <f>SUM(C87:L87)</f>
        <v>3400000</v>
      </c>
    </row>
    <row r="88" spans="1:13" x14ac:dyDescent="0.25">
      <c r="A88" s="32" t="s">
        <v>45</v>
      </c>
      <c r="B88" s="69" t="s">
        <v>6</v>
      </c>
      <c r="C88" s="71"/>
      <c r="D88" s="71"/>
      <c r="E88" s="67">
        <v>511584</v>
      </c>
      <c r="F88" s="71"/>
      <c r="G88" s="72"/>
      <c r="H88" s="71"/>
      <c r="I88" s="67"/>
      <c r="J88" s="71"/>
      <c r="K88" s="71"/>
      <c r="L88" s="71"/>
      <c r="M88" s="70">
        <f>SUM(C88:L88)</f>
        <v>511584</v>
      </c>
    </row>
    <row r="89" spans="1:13" x14ac:dyDescent="0.25">
      <c r="A89" s="31"/>
      <c r="B89" s="22"/>
      <c r="C89" s="21"/>
      <c r="D89" s="21"/>
      <c r="E89" s="20"/>
      <c r="F89" s="21"/>
      <c r="G89" s="30"/>
      <c r="H89" s="21"/>
      <c r="I89" s="20"/>
      <c r="J89" s="21"/>
      <c r="K89" s="21"/>
      <c r="L89" s="21"/>
      <c r="M89" s="19"/>
    </row>
    <row r="90" spans="1:13" ht="15.75" thickBot="1" x14ac:dyDescent="0.3">
      <c r="A90" s="29"/>
      <c r="B90" s="17" t="s">
        <v>5</v>
      </c>
      <c r="C90" s="16"/>
      <c r="D90" s="16"/>
      <c r="E90" s="16">
        <f>E88+0</f>
        <v>511584</v>
      </c>
      <c r="F90" s="16"/>
      <c r="G90" s="28"/>
      <c r="H90" s="16"/>
      <c r="I90" s="15"/>
      <c r="J90" s="16"/>
      <c r="K90" s="16"/>
      <c r="L90" s="16"/>
      <c r="M90" s="27">
        <f>SUM(C90:L90)</f>
        <v>511584</v>
      </c>
    </row>
    <row r="91" spans="1:13" x14ac:dyDescent="0.25">
      <c r="A91" s="32" t="s">
        <v>44</v>
      </c>
      <c r="B91" s="69" t="s">
        <v>6</v>
      </c>
      <c r="C91" s="71"/>
      <c r="D91" s="71"/>
      <c r="E91" s="67"/>
      <c r="F91" s="71"/>
      <c r="G91" s="72">
        <v>280000</v>
      </c>
      <c r="H91" s="71"/>
      <c r="I91" s="67"/>
      <c r="J91" s="71"/>
      <c r="K91" s="71"/>
      <c r="L91" s="71"/>
      <c r="M91" s="70">
        <f>SUM(C91:L91)</f>
        <v>280000</v>
      </c>
    </row>
    <row r="92" spans="1:13" x14ac:dyDescent="0.25">
      <c r="A92" s="31"/>
      <c r="B92" s="22"/>
      <c r="C92" s="21"/>
      <c r="D92" s="21"/>
      <c r="E92" s="20"/>
      <c r="F92" s="21"/>
      <c r="G92" s="30"/>
      <c r="H92" s="21"/>
      <c r="I92" s="20"/>
      <c r="J92" s="21"/>
      <c r="K92" s="21"/>
      <c r="L92" s="21"/>
      <c r="M92" s="19"/>
    </row>
    <row r="93" spans="1:13" ht="15.75" thickBot="1" x14ac:dyDescent="0.3">
      <c r="A93" s="29"/>
      <c r="B93" s="17" t="s">
        <v>5</v>
      </c>
      <c r="C93" s="16"/>
      <c r="D93" s="16"/>
      <c r="E93" s="16"/>
      <c r="F93" s="16"/>
      <c r="G93" s="28">
        <f>G91+0</f>
        <v>280000</v>
      </c>
      <c r="H93" s="16"/>
      <c r="I93" s="15"/>
      <c r="J93" s="16"/>
      <c r="K93" s="16"/>
      <c r="L93" s="16"/>
      <c r="M93" s="27">
        <f>SUM(C93:L93)</f>
        <v>280000</v>
      </c>
    </row>
    <row r="94" spans="1:13" x14ac:dyDescent="0.25">
      <c r="A94" s="32" t="s">
        <v>43</v>
      </c>
      <c r="B94" s="69" t="s">
        <v>6</v>
      </c>
      <c r="C94" s="21"/>
      <c r="D94" s="21"/>
      <c r="E94" s="20"/>
      <c r="F94" s="21"/>
      <c r="G94" s="30">
        <v>1959600</v>
      </c>
      <c r="H94" s="21"/>
      <c r="I94" s="20"/>
      <c r="J94" s="21"/>
      <c r="K94" s="21"/>
      <c r="L94" s="21"/>
      <c r="M94" s="19">
        <f>SUM(C94:L94)</f>
        <v>1959600</v>
      </c>
    </row>
    <row r="95" spans="1:13" x14ac:dyDescent="0.25">
      <c r="A95" s="31"/>
      <c r="B95" s="22"/>
      <c r="C95" s="21"/>
      <c r="D95" s="21"/>
      <c r="E95" s="20"/>
      <c r="F95" s="21"/>
      <c r="G95" s="30"/>
      <c r="H95" s="21"/>
      <c r="I95" s="20"/>
      <c r="J95" s="21"/>
      <c r="K95" s="21"/>
      <c r="L95" s="21"/>
      <c r="M95" s="19"/>
    </row>
    <row r="96" spans="1:13" ht="15.75" thickBot="1" x14ac:dyDescent="0.3">
      <c r="A96" s="29"/>
      <c r="B96" s="17" t="s">
        <v>5</v>
      </c>
      <c r="C96" s="16"/>
      <c r="D96" s="16"/>
      <c r="E96" s="16"/>
      <c r="F96" s="16"/>
      <c r="G96" s="28">
        <f>G94+0</f>
        <v>1959600</v>
      </c>
      <c r="H96" s="16"/>
      <c r="I96" s="15"/>
      <c r="J96" s="16"/>
      <c r="K96" s="16"/>
      <c r="L96" s="16"/>
      <c r="M96" s="27">
        <f>SUM(C96:L96)</f>
        <v>1959600</v>
      </c>
    </row>
    <row r="97" spans="1:13" ht="24" customHeight="1" x14ac:dyDescent="0.25">
      <c r="A97" s="68" t="s">
        <v>42</v>
      </c>
      <c r="B97" s="26" t="s">
        <v>6</v>
      </c>
      <c r="C97" s="67">
        <v>0</v>
      </c>
      <c r="D97" s="67">
        <v>0</v>
      </c>
      <c r="E97" s="67"/>
      <c r="F97" s="67"/>
      <c r="G97" s="67">
        <v>0</v>
      </c>
      <c r="H97" s="67">
        <v>0</v>
      </c>
      <c r="I97" s="67"/>
      <c r="J97" s="67"/>
      <c r="K97" s="67"/>
      <c r="L97" s="67"/>
      <c r="M97" s="19">
        <f>SUM(C97:L97)</f>
        <v>0</v>
      </c>
    </row>
    <row r="98" spans="1:13" ht="33" customHeight="1" x14ac:dyDescent="0.25">
      <c r="A98" s="66"/>
      <c r="B98" s="22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19"/>
    </row>
    <row r="99" spans="1:13" ht="15.75" thickBot="1" x14ac:dyDescent="0.3">
      <c r="A99" s="65"/>
      <c r="B99" s="17" t="s">
        <v>5</v>
      </c>
      <c r="C99" s="64">
        <f>C97+270000+480000+340000</f>
        <v>1090000</v>
      </c>
      <c r="D99" s="64">
        <f>D97+27000+24000+17000</f>
        <v>68000</v>
      </c>
      <c r="E99" s="64"/>
      <c r="F99" s="64"/>
      <c r="G99" s="64">
        <f>G97+2240000+2400000+10095912+3550216</f>
        <v>18286128</v>
      </c>
      <c r="H99" s="64">
        <f>H97+250470</f>
        <v>250470</v>
      </c>
      <c r="I99" s="64"/>
      <c r="J99" s="64"/>
      <c r="K99" s="64"/>
      <c r="L99" s="64"/>
      <c r="M99" s="63">
        <f>SUM(C99:L99)</f>
        <v>19694598</v>
      </c>
    </row>
    <row r="100" spans="1:13" ht="14.25" customHeight="1" x14ac:dyDescent="0.25">
      <c r="A100" s="68" t="s">
        <v>41</v>
      </c>
      <c r="B100" s="26" t="s">
        <v>6</v>
      </c>
      <c r="C100" s="67"/>
      <c r="D100" s="67"/>
      <c r="E100" s="67"/>
      <c r="F100" s="67"/>
      <c r="G100" s="67">
        <v>0</v>
      </c>
      <c r="H100" s="67"/>
      <c r="I100" s="67"/>
      <c r="J100" s="67"/>
      <c r="K100" s="67"/>
      <c r="L100" s="67"/>
      <c r="M100" s="19">
        <f>SUM(C100:L100)</f>
        <v>0</v>
      </c>
    </row>
    <row r="101" spans="1:13" x14ac:dyDescent="0.25">
      <c r="A101" s="66"/>
      <c r="B101" s="22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19"/>
    </row>
    <row r="102" spans="1:13" ht="15.75" thickBot="1" x14ac:dyDescent="0.3">
      <c r="A102" s="65"/>
      <c r="B102" s="17" t="s">
        <v>5</v>
      </c>
      <c r="C102" s="64"/>
      <c r="D102" s="64"/>
      <c r="E102" s="64"/>
      <c r="F102" s="64"/>
      <c r="G102" s="64">
        <f>1168088</f>
        <v>1168088</v>
      </c>
      <c r="H102" s="64"/>
      <c r="I102" s="64"/>
      <c r="J102" s="64"/>
      <c r="K102" s="64"/>
      <c r="L102" s="64"/>
      <c r="M102" s="63">
        <f>SUM(C102:L102)</f>
        <v>1168088</v>
      </c>
    </row>
    <row r="103" spans="1:13" ht="15.75" thickBot="1" x14ac:dyDescent="0.3">
      <c r="A103" s="47"/>
      <c r="B103" s="46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4"/>
    </row>
    <row r="104" spans="1:13" ht="15.75" thickBot="1" x14ac:dyDescent="0.3">
      <c r="A104" s="62" t="s">
        <v>40</v>
      </c>
      <c r="B104" s="61" t="s">
        <v>34</v>
      </c>
      <c r="C104" s="60" t="s">
        <v>33</v>
      </c>
      <c r="D104" s="59"/>
      <c r="E104" s="59"/>
      <c r="F104" s="59"/>
      <c r="G104" s="58"/>
      <c r="H104" s="60" t="s">
        <v>32</v>
      </c>
      <c r="I104" s="59"/>
      <c r="J104" s="58"/>
      <c r="K104" s="43"/>
      <c r="L104" s="43" t="s">
        <v>31</v>
      </c>
      <c r="M104" s="57" t="s">
        <v>7</v>
      </c>
    </row>
    <row r="105" spans="1:13" ht="15.75" thickBot="1" x14ac:dyDescent="0.3">
      <c r="A105" s="56"/>
      <c r="B105" s="55"/>
      <c r="C105" s="43" t="s">
        <v>30</v>
      </c>
      <c r="D105" s="43" t="s">
        <v>29</v>
      </c>
      <c r="E105" s="43" t="s">
        <v>28</v>
      </c>
      <c r="F105" s="43" t="s">
        <v>27</v>
      </c>
      <c r="G105" s="43" t="s">
        <v>26</v>
      </c>
      <c r="H105" s="43" t="s">
        <v>25</v>
      </c>
      <c r="I105" s="43" t="s">
        <v>24</v>
      </c>
      <c r="J105" s="43" t="s">
        <v>23</v>
      </c>
      <c r="K105" s="43" t="s">
        <v>22</v>
      </c>
      <c r="L105" s="43" t="s">
        <v>21</v>
      </c>
      <c r="M105" s="54"/>
    </row>
    <row r="106" spans="1:13" ht="15.75" customHeight="1" x14ac:dyDescent="0.25">
      <c r="A106" s="56"/>
      <c r="B106" s="55"/>
      <c r="C106" s="42" t="s">
        <v>20</v>
      </c>
      <c r="D106" s="42" t="s">
        <v>19</v>
      </c>
      <c r="E106" s="42" t="s">
        <v>18</v>
      </c>
      <c r="F106" s="42" t="s">
        <v>17</v>
      </c>
      <c r="G106" s="42" t="s">
        <v>16</v>
      </c>
      <c r="H106" s="42" t="s">
        <v>15</v>
      </c>
      <c r="I106" s="42" t="s">
        <v>14</v>
      </c>
      <c r="J106" s="42" t="s">
        <v>13</v>
      </c>
      <c r="K106" s="42" t="s">
        <v>12</v>
      </c>
      <c r="L106" s="42" t="s">
        <v>11</v>
      </c>
      <c r="M106" s="54"/>
    </row>
    <row r="107" spans="1:13" x14ac:dyDescent="0.25">
      <c r="A107" s="56"/>
      <c r="B107" s="55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54"/>
    </row>
    <row r="108" spans="1:13" ht="15.75" thickBot="1" x14ac:dyDescent="0.3">
      <c r="A108" s="53"/>
      <c r="B108" s="52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51"/>
    </row>
    <row r="109" spans="1:13" ht="15.75" customHeight="1" thickBot="1" x14ac:dyDescent="0.3">
      <c r="A109" s="50" t="s">
        <v>39</v>
      </c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8"/>
    </row>
    <row r="110" spans="1:13" x14ac:dyDescent="0.25">
      <c r="A110" s="31" t="s">
        <v>38</v>
      </c>
      <c r="B110" s="26" t="s">
        <v>6</v>
      </c>
      <c r="C110" s="21"/>
      <c r="D110" s="21"/>
      <c r="E110" s="20"/>
      <c r="F110" s="21"/>
      <c r="G110" s="30"/>
      <c r="H110" s="21"/>
      <c r="I110" s="20"/>
      <c r="J110" s="21"/>
      <c r="K110" s="21">
        <v>67179214</v>
      </c>
      <c r="L110" s="21"/>
      <c r="M110" s="19">
        <f>SUM(C110:L110)</f>
        <v>67179214</v>
      </c>
    </row>
    <row r="111" spans="1:13" x14ac:dyDescent="0.25">
      <c r="A111" s="31"/>
      <c r="B111" s="22"/>
      <c r="C111" s="21"/>
      <c r="D111" s="21"/>
      <c r="E111" s="20"/>
      <c r="F111" s="21"/>
      <c r="G111" s="30"/>
      <c r="H111" s="21"/>
      <c r="I111" s="20"/>
      <c r="J111" s="21"/>
      <c r="K111" s="21"/>
      <c r="L111" s="21"/>
      <c r="M111" s="19"/>
    </row>
    <row r="112" spans="1:13" ht="15.75" thickBot="1" x14ac:dyDescent="0.3">
      <c r="A112" s="29"/>
      <c r="B112" s="17" t="s">
        <v>5</v>
      </c>
      <c r="C112" s="16"/>
      <c r="D112" s="16"/>
      <c r="E112" s="16"/>
      <c r="F112" s="16"/>
      <c r="G112" s="28"/>
      <c r="H112" s="16"/>
      <c r="I112" s="15"/>
      <c r="J112" s="16"/>
      <c r="K112" s="16">
        <f>K110-94318</f>
        <v>67084896</v>
      </c>
      <c r="L112" s="16"/>
      <c r="M112" s="27">
        <f>SUM(C112:L112)</f>
        <v>67084896</v>
      </c>
    </row>
    <row r="113" spans="1:13" x14ac:dyDescent="0.25">
      <c r="A113" s="32" t="s">
        <v>37</v>
      </c>
      <c r="B113" s="26" t="s">
        <v>6</v>
      </c>
      <c r="C113" s="21"/>
      <c r="D113" s="21"/>
      <c r="E113" s="20"/>
      <c r="F113" s="21"/>
      <c r="G113" s="30"/>
      <c r="H113" s="21"/>
      <c r="I113" s="20"/>
      <c r="J113" s="21"/>
      <c r="K113" s="21">
        <v>87605453</v>
      </c>
      <c r="L113" s="21"/>
      <c r="M113" s="19">
        <f>SUM(C113:L113)</f>
        <v>87605453</v>
      </c>
    </row>
    <row r="114" spans="1:13" x14ac:dyDescent="0.25">
      <c r="A114" s="31"/>
      <c r="B114" s="22"/>
      <c r="C114" s="21"/>
      <c r="D114" s="21"/>
      <c r="E114" s="20"/>
      <c r="F114" s="21"/>
      <c r="G114" s="30"/>
      <c r="H114" s="21"/>
      <c r="I114" s="20"/>
      <c r="J114" s="21"/>
      <c r="K114" s="21"/>
      <c r="L114" s="21"/>
      <c r="M114" s="19"/>
    </row>
    <row r="115" spans="1:13" ht="15.75" thickBot="1" x14ac:dyDescent="0.3">
      <c r="A115" s="29"/>
      <c r="B115" s="17" t="s">
        <v>5</v>
      </c>
      <c r="C115" s="16"/>
      <c r="D115" s="16"/>
      <c r="E115" s="16"/>
      <c r="F115" s="16"/>
      <c r="G115" s="28"/>
      <c r="H115" s="16"/>
      <c r="I115" s="15"/>
      <c r="J115" s="16"/>
      <c r="K115" s="16">
        <f>K113+1755625</f>
        <v>89361078</v>
      </c>
      <c r="L115" s="16"/>
      <c r="M115" s="27">
        <f>SUM(C115:L115)</f>
        <v>89361078</v>
      </c>
    </row>
    <row r="116" spans="1:13" x14ac:dyDescent="0.25">
      <c r="A116" s="32" t="s">
        <v>36</v>
      </c>
      <c r="B116" s="26" t="s">
        <v>6</v>
      </c>
      <c r="C116" s="21"/>
      <c r="D116" s="21"/>
      <c r="E116" s="20"/>
      <c r="F116" s="21"/>
      <c r="G116" s="30"/>
      <c r="H116" s="21"/>
      <c r="I116" s="20"/>
      <c r="J116" s="21"/>
      <c r="K116" s="21">
        <v>45219506</v>
      </c>
      <c r="L116" s="21"/>
      <c r="M116" s="19">
        <f>SUM(C116:L116)</f>
        <v>45219506</v>
      </c>
    </row>
    <row r="117" spans="1:13" x14ac:dyDescent="0.25">
      <c r="A117" s="31"/>
      <c r="B117" s="22"/>
      <c r="C117" s="21"/>
      <c r="D117" s="21"/>
      <c r="E117" s="20"/>
      <c r="F117" s="21"/>
      <c r="G117" s="30"/>
      <c r="H117" s="21"/>
      <c r="I117" s="20"/>
      <c r="J117" s="21"/>
      <c r="K117" s="21"/>
      <c r="L117" s="21"/>
      <c r="M117" s="19"/>
    </row>
    <row r="118" spans="1:13" x14ac:dyDescent="0.25">
      <c r="A118" s="29"/>
      <c r="B118" s="17" t="s">
        <v>5</v>
      </c>
      <c r="C118" s="16"/>
      <c r="D118" s="16"/>
      <c r="E118" s="16"/>
      <c r="F118" s="16"/>
      <c r="G118" s="28"/>
      <c r="H118" s="16"/>
      <c r="I118" s="15"/>
      <c r="J118" s="16"/>
      <c r="K118" s="16">
        <f>K116+2185484</f>
        <v>47404990</v>
      </c>
      <c r="L118" s="16"/>
      <c r="M118" s="27">
        <f>SUM(C118:L118)</f>
        <v>47404990</v>
      </c>
    </row>
    <row r="119" spans="1:13" ht="15.75" thickBot="1" x14ac:dyDescent="0.3">
      <c r="A119" s="47"/>
      <c r="B119" s="46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4"/>
    </row>
    <row r="120" spans="1:13" ht="17.25" customHeight="1" thickBot="1" x14ac:dyDescent="0.3">
      <c r="A120" s="40" t="s">
        <v>35</v>
      </c>
      <c r="B120" s="39" t="s">
        <v>34</v>
      </c>
      <c r="C120" s="39" t="s">
        <v>33</v>
      </c>
      <c r="D120" s="39"/>
      <c r="E120" s="39"/>
      <c r="F120" s="39"/>
      <c r="G120" s="39"/>
      <c r="H120" s="39" t="s">
        <v>32</v>
      </c>
      <c r="I120" s="39"/>
      <c r="J120" s="39"/>
      <c r="K120" s="43"/>
      <c r="L120" s="43" t="s">
        <v>31</v>
      </c>
      <c r="M120" s="37" t="s">
        <v>7</v>
      </c>
    </row>
    <row r="121" spans="1:13" ht="17.25" customHeight="1" thickBot="1" x14ac:dyDescent="0.3">
      <c r="A121" s="40"/>
      <c r="B121" s="39"/>
      <c r="C121" s="43" t="s">
        <v>30</v>
      </c>
      <c r="D121" s="43" t="s">
        <v>29</v>
      </c>
      <c r="E121" s="43" t="s">
        <v>28</v>
      </c>
      <c r="F121" s="43" t="s">
        <v>27</v>
      </c>
      <c r="G121" s="43" t="s">
        <v>26</v>
      </c>
      <c r="H121" s="43" t="s">
        <v>25</v>
      </c>
      <c r="I121" s="43" t="s">
        <v>24</v>
      </c>
      <c r="J121" s="43" t="s">
        <v>23</v>
      </c>
      <c r="K121" s="43" t="s">
        <v>22</v>
      </c>
      <c r="L121" s="43" t="s">
        <v>21</v>
      </c>
      <c r="M121" s="37"/>
    </row>
    <row r="122" spans="1:13" ht="17.25" customHeight="1" thickBot="1" x14ac:dyDescent="0.3">
      <c r="A122" s="40"/>
      <c r="B122" s="39"/>
      <c r="C122" s="42" t="s">
        <v>20</v>
      </c>
      <c r="D122" s="42" t="s">
        <v>19</v>
      </c>
      <c r="E122" s="42" t="s">
        <v>18</v>
      </c>
      <c r="F122" s="42" t="s">
        <v>17</v>
      </c>
      <c r="G122" s="42" t="s">
        <v>16</v>
      </c>
      <c r="H122" s="42" t="s">
        <v>15</v>
      </c>
      <c r="I122" s="42" t="s">
        <v>14</v>
      </c>
      <c r="J122" s="42" t="s">
        <v>13</v>
      </c>
      <c r="K122" s="42" t="s">
        <v>12</v>
      </c>
      <c r="L122" s="42" t="s">
        <v>11</v>
      </c>
      <c r="M122" s="37"/>
    </row>
    <row r="123" spans="1:13" ht="17.25" customHeight="1" thickBot="1" x14ac:dyDescent="0.3">
      <c r="A123" s="40"/>
      <c r="B123" s="39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37"/>
    </row>
    <row r="124" spans="1:13" ht="17.25" customHeight="1" thickBot="1" x14ac:dyDescent="0.3">
      <c r="A124" s="40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7"/>
    </row>
    <row r="125" spans="1:13" ht="15.75" customHeight="1" thickBot="1" x14ac:dyDescent="0.3">
      <c r="A125" s="36" t="s">
        <v>10</v>
      </c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3"/>
    </row>
    <row r="126" spans="1:13" x14ac:dyDescent="0.25">
      <c r="A126" s="32" t="s">
        <v>9</v>
      </c>
      <c r="B126" s="26" t="s">
        <v>6</v>
      </c>
      <c r="C126" s="21"/>
      <c r="D126" s="21"/>
      <c r="E126" s="20"/>
      <c r="F126" s="21"/>
      <c r="G126" s="30">
        <v>3500000</v>
      </c>
      <c r="H126" s="21"/>
      <c r="I126" s="20"/>
      <c r="J126" s="21"/>
      <c r="K126" s="21"/>
      <c r="L126" s="21"/>
      <c r="M126" s="19">
        <f>SUM(C126:L126)</f>
        <v>3500000</v>
      </c>
    </row>
    <row r="127" spans="1:13" x14ac:dyDescent="0.25">
      <c r="A127" s="31"/>
      <c r="B127" s="22"/>
      <c r="C127" s="21"/>
      <c r="D127" s="21"/>
      <c r="E127" s="20"/>
      <c r="F127" s="21"/>
      <c r="G127" s="30"/>
      <c r="H127" s="21"/>
      <c r="I127" s="20"/>
      <c r="J127" s="21"/>
      <c r="K127" s="21"/>
      <c r="L127" s="21"/>
      <c r="M127" s="19"/>
    </row>
    <row r="128" spans="1:13" ht="15.75" thickBot="1" x14ac:dyDescent="0.3">
      <c r="A128" s="29"/>
      <c r="B128" s="17" t="s">
        <v>5</v>
      </c>
      <c r="C128" s="16"/>
      <c r="D128" s="16"/>
      <c r="E128" s="16"/>
      <c r="F128" s="16"/>
      <c r="G128" s="28">
        <f>G126+0</f>
        <v>3500000</v>
      </c>
      <c r="H128" s="16"/>
      <c r="I128" s="15"/>
      <c r="J128" s="16"/>
      <c r="K128" s="16"/>
      <c r="L128" s="16"/>
      <c r="M128" s="27">
        <f>SUM(C128:L128)</f>
        <v>3500000</v>
      </c>
    </row>
    <row r="129" spans="1:15" ht="15" customHeight="1" x14ac:dyDescent="0.25">
      <c r="A129" s="18" t="s">
        <v>8</v>
      </c>
      <c r="B129" s="26" t="s">
        <v>6</v>
      </c>
      <c r="C129" s="25"/>
      <c r="D129" s="24"/>
      <c r="E129" s="24">
        <v>545394</v>
      </c>
      <c r="F129" s="24"/>
      <c r="G129" s="24"/>
      <c r="H129" s="24"/>
      <c r="I129" s="24"/>
      <c r="J129" s="24"/>
      <c r="K129" s="24"/>
      <c r="L129" s="24"/>
      <c r="M129" s="23">
        <f>SUM(C129:L129)</f>
        <v>545394</v>
      </c>
    </row>
    <row r="130" spans="1:15" x14ac:dyDescent="0.25">
      <c r="A130" s="18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19"/>
    </row>
    <row r="131" spans="1:15" ht="15.75" thickBot="1" x14ac:dyDescent="0.3">
      <c r="A131" s="18"/>
      <c r="B131" s="17" t="s">
        <v>5</v>
      </c>
      <c r="C131" s="16"/>
      <c r="D131" s="15"/>
      <c r="E131" s="15">
        <f>E129+0</f>
        <v>545394</v>
      </c>
      <c r="F131" s="15"/>
      <c r="G131" s="15"/>
      <c r="H131" s="15"/>
      <c r="I131" s="15"/>
      <c r="J131" s="15"/>
      <c r="K131" s="15"/>
      <c r="L131" s="15"/>
      <c r="M131" s="14">
        <f>SUM(C131:L131)</f>
        <v>545394</v>
      </c>
    </row>
    <row r="132" spans="1:15" ht="15.75" x14ac:dyDescent="0.25">
      <c r="A132" s="13" t="s">
        <v>7</v>
      </c>
      <c r="B132" s="12" t="s">
        <v>6</v>
      </c>
      <c r="C132" s="9">
        <f>C13+C16+C19+C22+C25+C28+C37+C40+C43+C46+C49+C52+C61+C64+C67+C70+C73+C76+C85+C88+C91+C94+C97+C100+C110+C113+C116+C126+C129</f>
        <v>40070337</v>
      </c>
      <c r="D132" s="9">
        <f>D13+D16+D19+D22+D25+D28+D37+D40+D43+D46+D49+D52+D61+D64+D67+D70+D73+D76+D85+D88+D91+D94+D97+D100+D110+D113+D116+D126+D129</f>
        <v>7123431</v>
      </c>
      <c r="E132" s="9">
        <f>E13+E16+E19+E22+E25+E28+E37+E40+E43+E46+E49+E52+E61+E64+E67+E70+E73+E76+E85+E88+E91+E94+E97+E100+E110+E113+E116+E126+E129</f>
        <v>52335646</v>
      </c>
      <c r="F132" s="9">
        <f>F13+F16+F19+F22+F25+F28+F37+F40+F43+F46+F49+F52+F61+F64+F67+F70+F73+F76+F85+F88+F91+F94+F97+F100+F110+F113+F116+F126+F129</f>
        <v>5999252</v>
      </c>
      <c r="G132" s="9">
        <f>G13+G16+G19+G22+G25+G28+G37+G40+G43+G46+G49+G52+G61+G64+G67+G70+G73+G76+G85+G88+G91+G94+G97+G100+G110+G113+G116+G126+G129</f>
        <v>8242950</v>
      </c>
      <c r="H132" s="9">
        <f>H13+H16+H19+H22+H25+H28+H37+H40+H43+H46+H49+H52+H61+H64+H67+H70+H73+H76+H85+H88+H91+H94+H97+H100+H110+H113+H116+H126+H129</f>
        <v>9268000</v>
      </c>
      <c r="I132" s="9">
        <f>I13+I16+I19+I22+I25+I28+I37+I40+I43+I46+I49+I52+I61+I64+I67+I70+I73+I76+I85+I88+I91+I94+I97+I100+I110+I113+I116+I126+I129</f>
        <v>0</v>
      </c>
      <c r="J132" s="9">
        <f>J13+J16+J19+J22+J25+J28+J37+J40+J43+J46+J49+J52+J61+J64+J67+J70+J73+J76+J85+J88+J91+J94+J97+J100+J110+J113+J116+J126+J129</f>
        <v>19400000</v>
      </c>
      <c r="K132" s="9">
        <f>K13+K16+K19+K22+K25+K28+K37+K40+K43+K46+K49+K52+K61+K64+K67+K70+K73+K76+K85+K88+K91+K94+K97+K100+K110+K113+K116+K126+K129</f>
        <v>200004173</v>
      </c>
      <c r="L132" s="9">
        <f>L13+L16+L19+L22+L25+L28+L37+L40+L43+L46+L49+L52+L61+L64+L67+L70+L73+L76+L85+L88+L91+L94+L97+L100+L110+L113+L116+L126+L129</f>
        <v>1280925</v>
      </c>
      <c r="M132" s="9">
        <f>SUM(C132:L132)</f>
        <v>343724714</v>
      </c>
    </row>
    <row r="133" spans="1:15" ht="15.75" x14ac:dyDescent="0.25">
      <c r="A133" s="11"/>
      <c r="B133" s="10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6"/>
    </row>
    <row r="134" spans="1:15" ht="15.75" x14ac:dyDescent="0.25">
      <c r="A134" s="8"/>
      <c r="B134" s="7" t="s">
        <v>5</v>
      </c>
      <c r="C134" s="6">
        <f>C15+C18+C21+C24+C27+C30+C39+C42+C45+C48+C51+C54+C63+C66+C69+C72+C75+C78+C87+C90+C93+C96+C99+C102+C112+C115+C118+C128+C131</f>
        <v>42568846</v>
      </c>
      <c r="D134" s="6">
        <f>D15+D18+D21+D24+D27+D30+D39+D42+D45+D48+D51+D54+D63+D66+D69+D72+D75+D78+D87+D90+D93+D96+D99+D102+D112+D115+D118+D128+D131</f>
        <v>7465610</v>
      </c>
      <c r="E134" s="6">
        <f>E15+E18+E21+E24+E27+E30+E39+E42+E45+E48+E51+E54+E63+E66+E69+E72+E75+E78+E87+E90+E93+E96+E99+E102+E112+E115+E118+E128+E131</f>
        <v>58498810</v>
      </c>
      <c r="F134" s="6">
        <f>F15+F18+F21+F24+F27+F30+F39+F42+F45+F48+F51+F54+F63+F66+F69+F72+F75+F78+F87+F90+F93+F96+F99+F102+F112+F115+F118+F128+F131</f>
        <v>6923252</v>
      </c>
      <c r="G134" s="6">
        <f>G15+G18+G21+G24+G27+G30+G39+G42+G45+G48+G51+G54+G63+G66+G69+G72+G75+G78+G87+G90+G93+G96+G99+G102+G112+G115+G118+G128+G131</f>
        <v>27777166</v>
      </c>
      <c r="H134" s="6">
        <f>H15+H18+H21+H24+H27+H30+H39+H42+H45+H48+H51+H54+H63+H66+H69+H72+H75+H78+H87+H90+H93+H96+H99+H102+H112+H115+H118+H128+H131</f>
        <v>158486022</v>
      </c>
      <c r="I134" s="6">
        <f>I15+I18+I21+I24+I27+I30+I39+I42+I45+I48+I51+I54+I63+I66+I69+I72+I75+I78+I87+I90+I93+I96+I99+I102+I112+I115+I118+I128+I131</f>
        <v>25442631</v>
      </c>
      <c r="J134" s="6">
        <f>J15+J18+J21+J24+J27+J30+J39+J42+J45+J48+J51+J54+J63+J66+J69+J72+J75+J78+J87+J90+J93+J96+J99+J102+J112+J115+J118+J128+J131</f>
        <v>19400000</v>
      </c>
      <c r="K134" s="6">
        <f>K15+K18+K21+K24+K27+K30+K39+K42+K45+K48+K51+K54+K63+K66+K69+K72+K75+K78+K87+K90+K93+K96+K99+K102+K112+K115+K118+K128+K131</f>
        <v>210464378</v>
      </c>
      <c r="L134" s="6">
        <f>L15+L18+L21+L24+L27+L30+L39+L42+L45+L48+L51+L54+L63+L66+L69+L72+L75+L78+L87+L90+L93+L96+L99+L102+L112+L115+L118+L128+L131</f>
        <v>12380788</v>
      </c>
      <c r="M134" s="6">
        <f>SUM(C134:L134)</f>
        <v>569407503</v>
      </c>
      <c r="N134" s="5"/>
      <c r="O134" s="5"/>
    </row>
    <row r="137" spans="1:15" x14ac:dyDescent="0.25">
      <c r="A137" s="1" t="s">
        <v>4</v>
      </c>
      <c r="C137" s="4"/>
      <c r="D137" s="4"/>
      <c r="E137"/>
      <c r="F137"/>
      <c r="G137"/>
      <c r="H137"/>
      <c r="I137"/>
      <c r="J137"/>
      <c r="K137"/>
      <c r="L137"/>
      <c r="M137"/>
    </row>
    <row r="138" spans="1:15" x14ac:dyDescent="0.25">
      <c r="C138" s="4"/>
      <c r="D138" s="4"/>
      <c r="E138"/>
      <c r="F138"/>
      <c r="G138"/>
      <c r="H138"/>
      <c r="I138"/>
      <c r="J138"/>
      <c r="K138"/>
      <c r="L138"/>
      <c r="M138"/>
    </row>
    <row r="139" spans="1:15" x14ac:dyDescent="0.25">
      <c r="C139" s="4"/>
      <c r="D139" s="4"/>
      <c r="E139"/>
      <c r="F139"/>
      <c r="G139"/>
      <c r="H139"/>
      <c r="I139"/>
      <c r="J139"/>
      <c r="K139"/>
      <c r="L139"/>
      <c r="M139"/>
    </row>
    <row r="140" spans="1:15" x14ac:dyDescent="0.25">
      <c r="D140" s="4"/>
      <c r="E140" s="3" t="s">
        <v>3</v>
      </c>
      <c r="F140" s="3"/>
      <c r="G140"/>
      <c r="H140"/>
      <c r="I140" s="2" t="s">
        <v>2</v>
      </c>
      <c r="J140" s="2"/>
      <c r="K140"/>
      <c r="L140"/>
      <c r="M140"/>
    </row>
    <row r="141" spans="1:15" x14ac:dyDescent="0.25">
      <c r="D141" s="4"/>
      <c r="E141" s="3" t="s">
        <v>1</v>
      </c>
      <c r="F141" s="3"/>
      <c r="G141"/>
      <c r="H141"/>
      <c r="I141" s="2" t="s">
        <v>0</v>
      </c>
      <c r="J141" s="2"/>
      <c r="K141"/>
      <c r="L141"/>
      <c r="M141"/>
    </row>
  </sheetData>
  <mergeCells count="128">
    <mergeCell ref="A88:A90"/>
    <mergeCell ref="A80:A84"/>
    <mergeCell ref="A32:A36"/>
    <mergeCell ref="B32:B36"/>
    <mergeCell ref="A49:A51"/>
    <mergeCell ref="B80:B84"/>
    <mergeCell ref="C80:G80"/>
    <mergeCell ref="A110:A112"/>
    <mergeCell ref="A100:A102"/>
    <mergeCell ref="A52:A54"/>
    <mergeCell ref="A76:A78"/>
    <mergeCell ref="A85:A87"/>
    <mergeCell ref="L58:L60"/>
    <mergeCell ref="K58:K60"/>
    <mergeCell ref="J58:J60"/>
    <mergeCell ref="I58:I60"/>
    <mergeCell ref="A37:A39"/>
    <mergeCell ref="A40:A42"/>
    <mergeCell ref="A43:A45"/>
    <mergeCell ref="A46:A48"/>
    <mergeCell ref="F34:F36"/>
    <mergeCell ref="E34:E36"/>
    <mergeCell ref="D34:D36"/>
    <mergeCell ref="C34:C36"/>
    <mergeCell ref="M32:M36"/>
    <mergeCell ref="C32:G32"/>
    <mergeCell ref="G8:G11"/>
    <mergeCell ref="H80:J80"/>
    <mergeCell ref="M80:M84"/>
    <mergeCell ref="C82:C84"/>
    <mergeCell ref="A61:A63"/>
    <mergeCell ref="D58:D60"/>
    <mergeCell ref="C58:C60"/>
    <mergeCell ref="M56:M60"/>
    <mergeCell ref="H56:J56"/>
    <mergeCell ref="L34:L36"/>
    <mergeCell ref="C6:G6"/>
    <mergeCell ref="H6:J6"/>
    <mergeCell ref="M6:M11"/>
    <mergeCell ref="J8:J11"/>
    <mergeCell ref="L8:L11"/>
    <mergeCell ref="K8:K11"/>
    <mergeCell ref="C8:C11"/>
    <mergeCell ref="D8:D11"/>
    <mergeCell ref="E8:E11"/>
    <mergeCell ref="F8:F11"/>
    <mergeCell ref="A13:A15"/>
    <mergeCell ref="A16:A18"/>
    <mergeCell ref="A19:A21"/>
    <mergeCell ref="H8:H11"/>
    <mergeCell ref="I8:I11"/>
    <mergeCell ref="A1:M1"/>
    <mergeCell ref="A4:M4"/>
    <mergeCell ref="L5:M5"/>
    <mergeCell ref="A6:A11"/>
    <mergeCell ref="B6:B11"/>
    <mergeCell ref="K82:K84"/>
    <mergeCell ref="A25:A27"/>
    <mergeCell ref="A56:A60"/>
    <mergeCell ref="B56:B60"/>
    <mergeCell ref="C56:G56"/>
    <mergeCell ref="A64:A66"/>
    <mergeCell ref="K34:K36"/>
    <mergeCell ref="J34:J36"/>
    <mergeCell ref="I34:I36"/>
    <mergeCell ref="H34:H36"/>
    <mergeCell ref="A132:A134"/>
    <mergeCell ref="D82:D84"/>
    <mergeCell ref="E82:E84"/>
    <mergeCell ref="F82:F84"/>
    <mergeCell ref="G82:G84"/>
    <mergeCell ref="H82:H84"/>
    <mergeCell ref="A129:A131"/>
    <mergeCell ref="A113:A115"/>
    <mergeCell ref="A116:A118"/>
    <mergeCell ref="A120:A124"/>
    <mergeCell ref="I140:J140"/>
    <mergeCell ref="I141:J141"/>
    <mergeCell ref="E140:F140"/>
    <mergeCell ref="E141:F141"/>
    <mergeCell ref="J122:J124"/>
    <mergeCell ref="K122:K124"/>
    <mergeCell ref="A104:A108"/>
    <mergeCell ref="B104:B108"/>
    <mergeCell ref="C104:G104"/>
    <mergeCell ref="H104:J104"/>
    <mergeCell ref="A28:A30"/>
    <mergeCell ref="A22:A24"/>
    <mergeCell ref="A97:A99"/>
    <mergeCell ref="I82:I84"/>
    <mergeCell ref="J82:J84"/>
    <mergeCell ref="G34:G36"/>
    <mergeCell ref="A126:A128"/>
    <mergeCell ref="A70:A72"/>
    <mergeCell ref="A73:A75"/>
    <mergeCell ref="A109:M109"/>
    <mergeCell ref="L82:L84"/>
    <mergeCell ref="M120:M124"/>
    <mergeCell ref="L122:L124"/>
    <mergeCell ref="B120:B124"/>
    <mergeCell ref="C120:G120"/>
    <mergeCell ref="H120:J120"/>
    <mergeCell ref="G122:G124"/>
    <mergeCell ref="H122:H124"/>
    <mergeCell ref="I122:I124"/>
    <mergeCell ref="A67:A69"/>
    <mergeCell ref="A91:A93"/>
    <mergeCell ref="A94:A96"/>
    <mergeCell ref="C122:C124"/>
    <mergeCell ref="D122:D124"/>
    <mergeCell ref="E122:E124"/>
    <mergeCell ref="F122:F124"/>
    <mergeCell ref="C106:C108"/>
    <mergeCell ref="D106:D108"/>
    <mergeCell ref="E106:E108"/>
    <mergeCell ref="F106:F108"/>
    <mergeCell ref="G106:G108"/>
    <mergeCell ref="H106:H108"/>
    <mergeCell ref="H58:H60"/>
    <mergeCell ref="G58:G60"/>
    <mergeCell ref="F58:F60"/>
    <mergeCell ref="E58:E60"/>
    <mergeCell ref="H32:J32"/>
    <mergeCell ref="M104:M108"/>
    <mergeCell ref="I106:I108"/>
    <mergeCell ref="J106:J108"/>
    <mergeCell ref="K106:K108"/>
    <mergeCell ref="L106:L10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rowBreaks count="4" manualBreakCount="4">
    <brk id="31" max="16383" man="1"/>
    <brk id="55" max="16383" man="1"/>
    <brk id="79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3.1. BÖ 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2019-08-29T09:35:12Z</dcterms:created>
  <dcterms:modified xsi:type="dcterms:W3CDTF">2019-08-29T09:35:24Z</dcterms:modified>
</cp:coreProperties>
</file>