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7\"/>
    </mc:Choice>
  </mc:AlternateContent>
  <bookViews>
    <workbookView xWindow="0" yWindow="0" windowWidth="19200" windowHeight="115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sz. tájékoztató tábla" sheetId="110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.tájékoztató tábla" sheetId="111" state="hidden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[1]Háttéradatok!$C$29:$AG$32</definedName>
    <definedName name="cccc" localSheetId="32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32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32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32">#REF!</definedName>
    <definedName name="gyj">#REF!</definedName>
    <definedName name="gyj_k">[2]Gyermekjóléti!$C$27:$C$86</definedName>
    <definedName name="gyj_k_" localSheetId="32">#REF!</definedName>
    <definedName name="gyj_k_">#REF!</definedName>
    <definedName name="intézmény">[3]Háttéradatok!$C$29:$AG$32</definedName>
    <definedName name="Kinga" localSheetId="32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32">#REF!</definedName>
    <definedName name="kjz_k_">#REF!</definedName>
    <definedName name="más" localSheetId="32">#REF!,#REF!</definedName>
    <definedName name="más">#REF!,#REF!</definedName>
    <definedName name="nep">[3]Háttéradatok!$C$29:$AG$32</definedName>
    <definedName name="nép">[3]Háttéradatok!$C$29:$AG$32</definedName>
    <definedName name="nev_c" localSheetId="32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8">'2.sz. tájékoztató tábla'!$A$1:$E$47</definedName>
    <definedName name="_xlnm.Print_Area" localSheetId="29">'3. sz tájékoztató t.'!$A$1:$D$37</definedName>
    <definedName name="_xlnm.Print_Area" localSheetId="12">'5.sz.mell.'!$A$1:$E$30</definedName>
    <definedName name="_xlnm.Print_Area" localSheetId="13">'6.sz.mell.'!$A$1:$G$22</definedName>
    <definedName name="_xlnm.Print_Area" localSheetId="14">'7. sz. mell.'!$A$1:$E$24</definedName>
    <definedName name="_xlnm.Print_Area" localSheetId="15">'8. sz. mell'!$A$1:$E$104</definedName>
    <definedName name="_xlnm.Print_Area" localSheetId="21">'9. sz. mell.'!$A$1:$E$48</definedName>
    <definedName name="szállítók" localSheetId="32">#REF!</definedName>
    <definedName name="szállítók">#REF!</definedName>
    <definedName name="számlaszám" localSheetId="32">#REF!</definedName>
    <definedName name="számlaszám">#REF!</definedName>
    <definedName name="Tűzoltóság">[6]Háttéradatok!$C$29:$AG$32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F31" i="63" l="1"/>
  <c r="E59" i="3" l="1"/>
  <c r="E90" i="3"/>
  <c r="E30" i="63"/>
  <c r="E79" i="3"/>
  <c r="D7" i="92" l="1"/>
  <c r="D78" i="92"/>
  <c r="D82" i="92"/>
  <c r="E69" i="3"/>
  <c r="E64" i="3" s="1"/>
  <c r="E74" i="3"/>
  <c r="E67" i="3"/>
  <c r="D31" i="61"/>
  <c r="D32" i="61" s="1"/>
  <c r="D34" i="61" s="1"/>
  <c r="D19" i="61"/>
  <c r="D18" i="61"/>
  <c r="G7" i="61"/>
  <c r="G16" i="61"/>
  <c r="D7" i="61"/>
  <c r="D13" i="61"/>
  <c r="D15" i="61"/>
  <c r="G27" i="73"/>
  <c r="G25" i="73"/>
  <c r="G6" i="73"/>
  <c r="G7" i="73"/>
  <c r="G9" i="73"/>
  <c r="G10" i="73"/>
  <c r="D19" i="73"/>
  <c r="D27" i="73" s="1"/>
  <c r="D7" i="73"/>
  <c r="D8" i="73"/>
  <c r="D9" i="73"/>
  <c r="D10" i="73"/>
  <c r="D102" i="1"/>
  <c r="D103" i="1"/>
  <c r="D110" i="1"/>
  <c r="D74" i="1"/>
  <c r="D75" i="1"/>
  <c r="D77" i="1"/>
  <c r="D78" i="1"/>
  <c r="D79" i="1"/>
  <c r="D80" i="1"/>
  <c r="D81" i="1"/>
  <c r="D82" i="1"/>
  <c r="D83" i="1"/>
  <c r="D84" i="1"/>
  <c r="D85" i="1"/>
  <c r="D88" i="1"/>
  <c r="D99" i="1"/>
  <c r="D52" i="1"/>
  <c r="D53" i="1"/>
  <c r="D54" i="1"/>
  <c r="D8" i="1"/>
  <c r="D9" i="1"/>
  <c r="D10" i="1"/>
  <c r="D12" i="1"/>
  <c r="D13" i="1"/>
  <c r="D11" i="1" s="1"/>
  <c r="D14" i="1"/>
  <c r="D15" i="1"/>
  <c r="D16" i="1"/>
  <c r="D17" i="1"/>
  <c r="D18" i="1"/>
  <c r="D19" i="1"/>
  <c r="D20" i="1"/>
  <c r="D22" i="1"/>
  <c r="D23" i="1"/>
  <c r="D21" i="1" s="1"/>
  <c r="D24" i="1"/>
  <c r="D25" i="1"/>
  <c r="D26" i="1"/>
  <c r="D27" i="1"/>
  <c r="D28" i="1"/>
  <c r="D29" i="1"/>
  <c r="D32" i="1"/>
  <c r="D33" i="1"/>
  <c r="D31" i="1" s="1"/>
  <c r="D30" i="1" s="1"/>
  <c r="D34" i="1"/>
  <c r="D35" i="1"/>
  <c r="D36" i="1"/>
  <c r="D38" i="1"/>
  <c r="D39" i="1"/>
  <c r="D37" i="1" s="1"/>
  <c r="D40" i="1"/>
  <c r="D41" i="1"/>
  <c r="D42" i="1"/>
  <c r="D43" i="1"/>
  <c r="D45" i="1"/>
  <c r="D46" i="1"/>
  <c r="D48" i="1"/>
  <c r="D85" i="91"/>
  <c r="D110" i="91"/>
  <c r="D74" i="91"/>
  <c r="D75" i="91"/>
  <c r="D76" i="91"/>
  <c r="D76" i="1" s="1"/>
  <c r="G8" i="73" s="1"/>
  <c r="D77" i="91"/>
  <c r="D79" i="91"/>
  <c r="D80" i="91"/>
  <c r="D81" i="91"/>
  <c r="D82" i="91"/>
  <c r="D84" i="91"/>
  <c r="D88" i="91"/>
  <c r="D89" i="91"/>
  <c r="D90" i="91"/>
  <c r="D91" i="91"/>
  <c r="D92" i="91"/>
  <c r="D93" i="91"/>
  <c r="D94" i="91"/>
  <c r="D95" i="91"/>
  <c r="D98" i="91"/>
  <c r="D97" i="91" s="1"/>
  <c r="D99" i="91"/>
  <c r="D103" i="91"/>
  <c r="D102" i="91" s="1"/>
  <c r="D111" i="91"/>
  <c r="D52" i="91"/>
  <c r="D53" i="91"/>
  <c r="D54" i="91"/>
  <c r="D7" i="91"/>
  <c r="D7" i="1" s="1"/>
  <c r="D6" i="1" s="1"/>
  <c r="D6" i="73" s="1"/>
  <c r="D18" i="73" s="1"/>
  <c r="D9" i="91"/>
  <c r="D10" i="91"/>
  <c r="D12" i="91"/>
  <c r="D13" i="91"/>
  <c r="D11" i="91" s="1"/>
  <c r="D14" i="91"/>
  <c r="D15" i="91"/>
  <c r="D16" i="91"/>
  <c r="D17" i="91"/>
  <c r="D18" i="91"/>
  <c r="D19" i="91"/>
  <c r="D20" i="91"/>
  <c r="D21" i="91"/>
  <c r="D22" i="91"/>
  <c r="D32" i="91"/>
  <c r="D31" i="91" s="1"/>
  <c r="D30" i="91" s="1"/>
  <c r="D33" i="91"/>
  <c r="D34" i="91"/>
  <c r="D35" i="91"/>
  <c r="D36" i="91"/>
  <c r="D40" i="91"/>
  <c r="D37" i="91" s="1"/>
  <c r="D41" i="91"/>
  <c r="D44" i="91"/>
  <c r="D45" i="91"/>
  <c r="D43" i="91" s="1"/>
  <c r="D48" i="91"/>
  <c r="D46" i="91" s="1"/>
  <c r="D73" i="92"/>
  <c r="D101" i="92" s="1"/>
  <c r="D120" i="92" s="1"/>
  <c r="D122" i="92" s="1"/>
  <c r="D51" i="92"/>
  <c r="D65" i="92" s="1"/>
  <c r="D67" i="92" s="1"/>
  <c r="D6" i="92"/>
  <c r="D5" i="92" s="1"/>
  <c r="E95" i="3"/>
  <c r="E91" i="3"/>
  <c r="E80" i="3"/>
  <c r="E65" i="3"/>
  <c r="E55" i="3"/>
  <c r="E54" i="3"/>
  <c r="E49" i="3"/>
  <c r="E51" i="3"/>
  <c r="E46" i="3"/>
  <c r="E48" i="3"/>
  <c r="E40" i="3"/>
  <c r="E33" i="3" s="1"/>
  <c r="E34" i="3"/>
  <c r="E36" i="3"/>
  <c r="E37" i="3"/>
  <c r="E38" i="3"/>
  <c r="E39" i="3"/>
  <c r="E35" i="3"/>
  <c r="E25" i="3"/>
  <c r="E24" i="3" s="1"/>
  <c r="E16" i="3"/>
  <c r="E17" i="3"/>
  <c r="E15" i="3"/>
  <c r="E9" i="3"/>
  <c r="E11" i="3"/>
  <c r="E12" i="3"/>
  <c r="E13" i="3"/>
  <c r="E10" i="3"/>
  <c r="E93" i="3"/>
  <c r="E89" i="3"/>
  <c r="E66" i="3"/>
  <c r="E68" i="3"/>
  <c r="E70" i="3"/>
  <c r="E71" i="3"/>
  <c r="E72" i="3"/>
  <c r="E73" i="3"/>
  <c r="E48" i="103"/>
  <c r="E35" i="103"/>
  <c r="E38" i="103"/>
  <c r="E37" i="103"/>
  <c r="E36" i="103"/>
  <c r="E31" i="103"/>
  <c r="E26" i="103"/>
  <c r="E25" i="103"/>
  <c r="E7" i="103"/>
  <c r="E47" i="84"/>
  <c r="E34" i="84"/>
  <c r="E37" i="84"/>
  <c r="E36" i="84"/>
  <c r="E35" i="84"/>
  <c r="E26" i="84"/>
  <c r="E25" i="84"/>
  <c r="E30" i="84" s="1"/>
  <c r="E7" i="84"/>
  <c r="F22" i="64"/>
  <c r="G22" i="64"/>
  <c r="G20" i="64" s="1"/>
  <c r="G21" i="64" s="1"/>
  <c r="E22" i="64"/>
  <c r="F20" i="64"/>
  <c r="F21" i="64" s="1"/>
  <c r="C24" i="108"/>
  <c r="D24" i="108"/>
  <c r="E24" i="108"/>
  <c r="G10" i="64"/>
  <c r="G7" i="64"/>
  <c r="E25" i="63"/>
  <c r="E16" i="63"/>
  <c r="E11" i="63"/>
  <c r="E5" i="63"/>
  <c r="D28" i="73" l="1"/>
  <c r="D30" i="73" s="1"/>
  <c r="E28" i="63"/>
  <c r="E29" i="63" s="1"/>
  <c r="D6" i="91"/>
  <c r="D98" i="1"/>
  <c r="D73" i="1"/>
  <c r="D5" i="1"/>
  <c r="D51" i="1"/>
  <c r="D65" i="1" s="1"/>
  <c r="D67" i="1" s="1"/>
  <c r="D78" i="91"/>
  <c r="D73" i="91" s="1"/>
  <c r="D5" i="91"/>
  <c r="D51" i="91"/>
  <c r="D65" i="91" s="1"/>
  <c r="D67" i="91" s="1"/>
  <c r="E14" i="3"/>
  <c r="E8" i="3" s="1"/>
  <c r="I20" i="111"/>
  <c r="I21" i="111"/>
  <c r="I22" i="111"/>
  <c r="I23" i="111"/>
  <c r="I24" i="111"/>
  <c r="I25" i="111"/>
  <c r="I19" i="111"/>
  <c r="D97" i="1" l="1"/>
  <c r="G11" i="73"/>
  <c r="G18" i="73" s="1"/>
  <c r="T25" i="24"/>
  <c r="K20" i="24"/>
  <c r="J20" i="24"/>
  <c r="F20" i="24"/>
  <c r="E20" i="24"/>
  <c r="C20" i="24"/>
  <c r="O5" i="24"/>
  <c r="D9" i="24"/>
  <c r="C9" i="24"/>
  <c r="C11" i="24"/>
  <c r="C83" i="1"/>
  <c r="C82" i="91"/>
  <c r="C82" i="1" s="1"/>
  <c r="E114" i="111"/>
  <c r="E107" i="111"/>
  <c r="F83" i="111"/>
  <c r="E83" i="111"/>
  <c r="F80" i="111"/>
  <c r="E80" i="111"/>
  <c r="F79" i="111"/>
  <c r="E79" i="111"/>
  <c r="F74" i="111"/>
  <c r="E74" i="111"/>
  <c r="F71" i="111"/>
  <c r="E71" i="111"/>
  <c r="F68" i="111"/>
  <c r="E68" i="111"/>
  <c r="F67" i="111"/>
  <c r="E67" i="111"/>
  <c r="F66" i="111"/>
  <c r="E66" i="111"/>
  <c r="G57" i="111"/>
  <c r="G86" i="111" s="1"/>
  <c r="F57" i="111"/>
  <c r="E57" i="111"/>
  <c r="E86" i="111" s="1"/>
  <c r="E53" i="111"/>
  <c r="G52" i="111"/>
  <c r="E52" i="111"/>
  <c r="E40" i="111"/>
  <c r="E39" i="111" s="1"/>
  <c r="G39" i="111"/>
  <c r="F39" i="111"/>
  <c r="F56" i="111" s="1"/>
  <c r="E38" i="111"/>
  <c r="F34" i="111"/>
  <c r="E34" i="111"/>
  <c r="E26" i="111"/>
  <c r="G22" i="111"/>
  <c r="E22" i="111"/>
  <c r="G19" i="111"/>
  <c r="E19" i="111"/>
  <c r="G18" i="111"/>
  <c r="G37" i="111" s="1"/>
  <c r="F18" i="111"/>
  <c r="F37" i="111" s="1"/>
  <c r="E18" i="111"/>
  <c r="E37" i="111" s="1"/>
  <c r="G5" i="111"/>
  <c r="G17" i="111" s="1"/>
  <c r="F5" i="111"/>
  <c r="F17" i="111" s="1"/>
  <c r="E5" i="111"/>
  <c r="E17" i="111" s="1"/>
  <c r="E18" i="109"/>
  <c r="D18" i="109"/>
  <c r="D13" i="70"/>
  <c r="E47" i="110"/>
  <c r="E9" i="110"/>
  <c r="G28" i="73" l="1"/>
  <c r="G31" i="73"/>
  <c r="E56" i="111"/>
  <c r="G56" i="111"/>
  <c r="F86" i="111"/>
  <c r="F88" i="111" s="1"/>
  <c r="E88" i="111"/>
  <c r="G88" i="111"/>
  <c r="G30" i="73" l="1"/>
  <c r="G32" i="73"/>
  <c r="C45" i="1"/>
  <c r="C15" i="61" s="1"/>
  <c r="C137" i="1"/>
  <c r="C136" i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36" i="1" s="1"/>
  <c r="C41" i="91"/>
  <c r="C41" i="1" s="1"/>
  <c r="C74" i="91"/>
  <c r="C74" i="1" s="1"/>
  <c r="C75" i="91"/>
  <c r="C75" i="1" s="1"/>
  <c r="C77" i="91"/>
  <c r="C77" i="1" s="1"/>
  <c r="C79" i="91"/>
  <c r="C79" i="1" s="1"/>
  <c r="C80" i="9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" i="91"/>
  <c r="C7" i="1" s="1"/>
  <c r="C5" i="92"/>
  <c r="C6" i="92"/>
  <c r="C51" i="92" s="1"/>
  <c r="C76" i="92"/>
  <c r="C73" i="92" s="1"/>
  <c r="C101" i="92" s="1"/>
  <c r="C120" i="92" s="1"/>
  <c r="C122" i="92" s="1"/>
  <c r="E6" i="77"/>
  <c r="D9" i="77"/>
  <c r="D5" i="77"/>
  <c r="C102" i="91" l="1"/>
  <c r="C126" i="92"/>
  <c r="C65" i="92"/>
  <c r="C67" i="92" s="1"/>
  <c r="C76" i="91"/>
  <c r="C76" i="1" s="1"/>
  <c r="C19" i="109" s="1"/>
  <c r="C8" i="109"/>
  <c r="C8" i="73"/>
  <c r="C6" i="91"/>
  <c r="C46" i="1"/>
  <c r="C12" i="109" s="1"/>
  <c r="C7" i="61"/>
  <c r="C97" i="91"/>
  <c r="C99" i="1"/>
  <c r="F16" i="61" s="1"/>
  <c r="C78" i="91"/>
  <c r="C78" i="1" s="1"/>
  <c r="F10" i="73" s="1"/>
  <c r="C80" i="1"/>
  <c r="C6" i="1"/>
  <c r="C9" i="109"/>
  <c r="C9" i="73"/>
  <c r="C21" i="91"/>
  <c r="C31" i="91"/>
  <c r="C33" i="1"/>
  <c r="C31" i="1" s="1"/>
  <c r="C43" i="91"/>
  <c r="C12" i="73"/>
  <c r="C46" i="91"/>
  <c r="F11" i="73"/>
  <c r="C37" i="91"/>
  <c r="C37" i="1"/>
  <c r="C13" i="61" s="1"/>
  <c r="C20" i="109"/>
  <c r="F9" i="73"/>
  <c r="C18" i="109"/>
  <c r="F7" i="73"/>
  <c r="F8" i="73"/>
  <c r="C17" i="109"/>
  <c r="F6" i="73"/>
  <c r="C73" i="91"/>
  <c r="D17" i="3"/>
  <c r="D89" i="3"/>
  <c r="D80" i="3"/>
  <c r="C88" i="91" s="1"/>
  <c r="F8" i="64"/>
  <c r="D30" i="63"/>
  <c r="D79" i="3" s="1"/>
  <c r="D69" i="3"/>
  <c r="D64" i="3" s="1"/>
  <c r="D55" i="3"/>
  <c r="D46" i="3"/>
  <c r="D34" i="3"/>
  <c r="D40" i="3"/>
  <c r="D33" i="3" s="1"/>
  <c r="D24" i="3"/>
  <c r="D14" i="3"/>
  <c r="D87" i="91" l="1"/>
  <c r="E78" i="3"/>
  <c r="E94" i="3" s="1"/>
  <c r="E99" i="3" s="1"/>
  <c r="C97" i="1"/>
  <c r="C25" i="109" s="1"/>
  <c r="C30" i="91"/>
  <c r="C73" i="1"/>
  <c r="C21" i="109"/>
  <c r="F18" i="73"/>
  <c r="F28" i="73" s="1"/>
  <c r="E20" i="64"/>
  <c r="C6" i="109"/>
  <c r="C6" i="73"/>
  <c r="D78" i="3"/>
  <c r="C87" i="91"/>
  <c r="C87" i="1" s="1"/>
  <c r="C88" i="1"/>
  <c r="C14" i="91"/>
  <c r="D6" i="77"/>
  <c r="C30" i="1"/>
  <c r="C10" i="109" s="1"/>
  <c r="C10" i="73"/>
  <c r="C18" i="61"/>
  <c r="D28" i="63"/>
  <c r="D86" i="91" l="1"/>
  <c r="D101" i="91" s="1"/>
  <c r="D120" i="91" s="1"/>
  <c r="D122" i="91" s="1"/>
  <c r="D87" i="1"/>
  <c r="C23" i="109"/>
  <c r="F7" i="61"/>
  <c r="C22" i="109"/>
  <c r="F6" i="61"/>
  <c r="F18" i="61" s="1"/>
  <c r="F32" i="61" s="1"/>
  <c r="F34" i="61" s="1"/>
  <c r="C86" i="1"/>
  <c r="C101" i="1" s="1"/>
  <c r="C120" i="1" s="1"/>
  <c r="C122" i="1" s="1"/>
  <c r="C32" i="61"/>
  <c r="C34" i="61" s="1"/>
  <c r="C14" i="1"/>
  <c r="C11" i="1" s="1"/>
  <c r="C11" i="91"/>
  <c r="C86" i="91"/>
  <c r="C101" i="91" s="1"/>
  <c r="C120" i="91" s="1"/>
  <c r="C122" i="91" s="1"/>
  <c r="F30" i="73"/>
  <c r="D9" i="3"/>
  <c r="G6" i="61" l="1"/>
  <c r="G18" i="61" s="1"/>
  <c r="G32" i="61" s="1"/>
  <c r="G34" i="61" s="1"/>
  <c r="D36" i="61" s="1"/>
  <c r="D131" i="1" s="1"/>
  <c r="D86" i="1"/>
  <c r="D101" i="1" s="1"/>
  <c r="D120" i="1" s="1"/>
  <c r="D122" i="1" s="1"/>
  <c r="F36" i="61"/>
  <c r="C5" i="91"/>
  <c r="C51" i="91"/>
  <c r="C36" i="61"/>
  <c r="C131" i="1" s="1"/>
  <c r="C7" i="109"/>
  <c r="C5" i="1"/>
  <c r="C7" i="73"/>
  <c r="C18" i="73" s="1"/>
  <c r="C51" i="1"/>
  <c r="F35" i="61"/>
  <c r="D8" i="3"/>
  <c r="C65" i="1" l="1"/>
  <c r="C67" i="1" s="1"/>
  <c r="C126" i="1"/>
  <c r="C65" i="91"/>
  <c r="C67" i="91" s="1"/>
  <c r="C126" i="91"/>
  <c r="C28" i="73"/>
  <c r="C30" i="73" s="1"/>
  <c r="F32" i="73"/>
  <c r="F31" i="73"/>
  <c r="D49" i="3"/>
  <c r="D54" i="3" s="1"/>
  <c r="D59" i="3" s="1"/>
  <c r="D7" i="103"/>
  <c r="D35" i="103"/>
  <c r="D48" i="103" s="1"/>
  <c r="D24" i="103" s="1"/>
  <c r="D25" i="103" s="1"/>
  <c r="D31" i="103" l="1"/>
  <c r="D7" i="84"/>
  <c r="D34" i="84"/>
  <c r="D47" i="84" s="1"/>
  <c r="D24" i="84" s="1"/>
  <c r="D93" i="3" s="1"/>
  <c r="D94" i="3" s="1"/>
  <c r="D99" i="3" s="1"/>
  <c r="F99" i="3" s="1"/>
  <c r="D25" i="84" l="1"/>
  <c r="D30" i="84" s="1"/>
  <c r="E7" i="70"/>
  <c r="D7" i="70"/>
  <c r="E13" i="70"/>
  <c r="E11" i="77" l="1"/>
  <c r="B24" i="108" l="1"/>
  <c r="D11" i="77" l="1"/>
  <c r="O19" i="24" l="1"/>
  <c r="D29" i="63" l="1"/>
  <c r="C9" i="108" l="1"/>
  <c r="D9" i="108"/>
  <c r="D14" i="70"/>
  <c r="E14" i="70"/>
  <c r="D28" i="109" l="1"/>
  <c r="D15" i="109"/>
  <c r="P2" i="24" l="1"/>
  <c r="E15" i="109"/>
  <c r="H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F5" i="64"/>
  <c r="F6" i="64"/>
  <c r="F7" i="64"/>
  <c r="F10" i="64"/>
  <c r="F12" i="64"/>
  <c r="F17" i="64"/>
  <c r="D20" i="64"/>
  <c r="O26" i="24"/>
  <c r="O25" i="24"/>
  <c r="O24" i="24"/>
  <c r="O23" i="24"/>
  <c r="O22" i="24"/>
  <c r="O20" i="24"/>
  <c r="O13" i="24"/>
  <c r="O12" i="24"/>
  <c r="O10" i="24"/>
  <c r="O7" i="24"/>
  <c r="C27" i="24"/>
  <c r="E21" i="64" l="1"/>
  <c r="D21" i="64"/>
  <c r="D22" i="64" s="1"/>
  <c r="F11" i="62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C126" i="93" l="1"/>
  <c r="D120" i="93"/>
  <c r="D122" i="93" s="1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<sst xmlns="http://schemas.openxmlformats.org/spreadsheetml/2006/main" count="3162" uniqueCount="1198">
  <si>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</si>
  <si>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</si>
  <si>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</si>
  <si>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</si>
  <si>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</si>
  <si>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</si>
  <si>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</si>
  <si>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</si>
  <si>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</si>
  <si>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</si>
  <si>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</si>
  <si>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</si>
  <si>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</si>
  <si>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</si>
  <si>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</si>
  <si>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</si>
  <si>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</si>
  <si>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</si>
  <si>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</si>
  <si>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</si>
  <si>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</si>
  <si>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</si>
  <si>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</si>
  <si>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</si>
  <si>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</si>
  <si>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</si>
  <si>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</si>
  <si>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</si>
  <si>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</si>
  <si>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</si>
  <si>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</si>
  <si>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</si>
  <si>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</si>
  <si>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</si>
  <si>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</si>
  <si>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</si>
  <si>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</si>
  <si>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</si>
  <si>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</si>
  <si>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</si>
  <si>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</si>
  <si>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</si>
  <si>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</si>
  <si>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</si>
  <si>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</si>
  <si>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</si>
  <si>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</si>
  <si>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</si>
  <si>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</si>
  <si>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</si>
  <si>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</si>
  <si>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</si>
  <si>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</si>
  <si>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</si>
  <si>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</si>
  <si>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</si>
  <si>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</si>
  <si>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</si>
  <si>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</si>
  <si>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</si>
  <si>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</si>
  <si>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</si>
  <si>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</si>
  <si>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</si>
  <si>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</si>
  <si>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</si>
  <si>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</si>
  <si>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</si>
  <si>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</si>
  <si>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</si>
  <si>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</si>
  <si>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</si>
  <si>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</si>
  <si>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</si>
  <si>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</si>
  <si>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</si>
  <si>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</si>
  <si>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</si>
  <si>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</si>
  <si>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</si>
  <si>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</si>
  <si>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</si>
  <si>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</si>
  <si>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</si>
  <si>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</si>
  <si>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</si>
  <si>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</si>
  <si>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</si>
  <si>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</si>
  <si>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</si>
  <si>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</si>
  <si>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</si>
  <si>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</si>
  <si>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</si>
  <si>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</si>
  <si>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</si>
  <si>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</si>
  <si>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</si>
  <si>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</si>
  <si>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</si>
  <si>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</si>
  <si>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</si>
  <si>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</si>
  <si>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</si>
  <si>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</si>
  <si>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</si>
  <si>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</si>
  <si>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</si>
  <si>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</si>
  <si>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</si>
  <si>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</si>
  <si>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</si>
  <si>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</si>
  <si>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</si>
  <si>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</si>
  <si>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</si>
  <si>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</si>
  <si>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</si>
  <si>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</si>
  <si>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</si>
  <si>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</si>
  <si>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</si>
  <si>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</si>
  <si>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</si>
  <si>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</si>
  <si>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</si>
  <si>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</si>
  <si>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</si>
  <si>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</si>
  <si>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</si>
  <si>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</si>
  <si>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</si>
  <si>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</si>
  <si>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</si>
  <si>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</si>
  <si>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</si>
  <si>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</si>
  <si>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</si>
  <si>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</si>
  <si>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</si>
  <si>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</si>
  <si>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</si>
  <si>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</si>
  <si>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</si>
  <si>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</si>
  <si>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</si>
  <si>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</si>
  <si>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</si>
  <si>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</si>
  <si>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</si>
  <si>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</si>
  <si>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</si>
  <si>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</si>
  <si>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</si>
  <si>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</si>
  <si>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</si>
  <si>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</si>
  <si>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</si>
  <si>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</si>
  <si>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</si>
  <si>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</si>
  <si>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</si>
  <si>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</si>
  <si>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</si>
  <si>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</si>
  <si>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</si>
  <si>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</si>
  <si>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</si>
  <si>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</si>
  <si>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</si>
  <si>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</si>
  <si>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</si>
  <si>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</si>
  <si>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</si>
  <si>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</si>
  <si>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</si>
  <si>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</si>
  <si>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</si>
  <si>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</si>
  <si>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</si>
  <si>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</si>
  <si>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</si>
  <si>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</si>
  <si>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</si>
  <si>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</si>
  <si>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</si>
  <si>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</si>
  <si>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</si>
  <si>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</si>
  <si>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</si>
  <si>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</si>
  <si>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</si>
  <si>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</si>
  <si>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</si>
  <si>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</si>
  <si>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</si>
  <si>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</si>
  <si>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</si>
  <si>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</si>
  <si>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</si>
  <si>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</si>
  <si>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</si>
  <si>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</si>
  <si>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</si>
  <si>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</si>
  <si>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</si>
  <si>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</si>
  <si>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</si>
  <si>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</si>
  <si>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</si>
  <si>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</si>
  <si>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</si>
  <si>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</si>
  <si>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</si>
  <si>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</si>
  <si>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</si>
  <si>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</si>
  <si>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</si>
  <si>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</si>
  <si>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</si>
  <si>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</si>
  <si>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</si>
  <si>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</si>
  <si>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</si>
  <si>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</si>
  <si>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</si>
  <si>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</si>
  <si>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</si>
  <si>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</si>
  <si>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</si>
  <si>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</si>
  <si>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</si>
  <si>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</si>
  <si>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</si>
  <si>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</si>
  <si>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</si>
  <si>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</si>
  <si>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</si>
  <si>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</si>
  <si>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</si>
  <si>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</si>
  <si>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</si>
  <si>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</si>
  <si>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</si>
  <si>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</si>
  <si>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</si>
  <si>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</si>
  <si>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</si>
  <si>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</si>
  <si>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</si>
  <si>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</si>
  <si>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</si>
  <si>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</si>
  <si>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</si>
  <si>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</si>
  <si>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</si>
  <si>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</si>
  <si>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</si>
  <si>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</si>
  <si>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</si>
  <si>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</si>
  <si>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</si>
  <si>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</si>
  <si>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</si>
  <si>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</si>
  <si>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</si>
  <si>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</si>
  <si>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</si>
  <si>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</si>
  <si>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</si>
  <si>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</si>
  <si>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</si>
  <si>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</si>
  <si>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</si>
  <si>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</si>
  <si>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</si>
  <si>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</si>
  <si>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</si>
  <si>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</si>
  <si>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</si>
  <si>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</si>
  <si>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</si>
  <si>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</si>
  <si>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</si>
  <si>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</si>
  <si>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</si>
  <si>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</si>
  <si>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</si>
  <si>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</si>
  <si>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</si>
  <si>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</si>
  <si>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</si>
  <si>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</si>
  <si>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</si>
  <si>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</si>
  <si>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</si>
  <si>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</si>
  <si>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</si>
  <si>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</si>
  <si>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</si>
  <si>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</si>
  <si>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</si>
  <si>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</si>
  <si>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</si>
  <si>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</si>
  <si>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</si>
  <si>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</si>
  <si>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</si>
  <si>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</si>
  <si>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</si>
  <si>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</si>
  <si>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</si>
  <si>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</si>
  <si>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</si>
  <si>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</si>
  <si>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</si>
  <si>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</si>
  <si>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</si>
  <si>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</si>
  <si>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</si>
  <si>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</si>
  <si>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</si>
  <si>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</si>
  <si>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</si>
  <si>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</si>
  <si>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</si>
  <si>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</si>
  <si>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</si>
  <si>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</si>
  <si>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</si>
  <si>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</si>
  <si>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</si>
  <si>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</si>
  <si>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</si>
  <si>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</si>
  <si>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</si>
  <si>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</si>
  <si>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</si>
  <si>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</si>
  <si>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</si>
  <si>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</si>
  <si>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</si>
  <si>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</si>
  <si>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</si>
  <si>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</si>
  <si>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</si>
  <si>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</si>
  <si>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</si>
  <si>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</si>
  <si>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</si>
  <si>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</si>
  <si>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</si>
  <si>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</si>
  <si>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</si>
  <si>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</si>
  <si>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</si>
  <si>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</si>
  <si>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</si>
  <si>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</si>
  <si>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</si>
  <si>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</si>
  <si>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</si>
  <si>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</si>
  <si>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</si>
  <si>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</si>
  <si>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</si>
  <si>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</si>
  <si>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</si>
  <si>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</si>
  <si>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</si>
  <si>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</si>
  <si>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</si>
  <si>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</si>
  <si>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</si>
  <si>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</si>
  <si>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</si>
  <si>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</si>
  <si>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</si>
  <si>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</si>
  <si>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</si>
  <si>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</si>
  <si>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</si>
  <si>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</si>
  <si>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</si>
  <si>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</si>
  <si>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</si>
  <si>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</si>
  <si>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</si>
  <si>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</si>
  <si>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</si>
  <si>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</si>
  <si>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</si>
  <si>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</si>
  <si>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</si>
  <si>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</si>
  <si>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</si>
  <si>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</si>
  <si>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</si>
  <si>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</si>
  <si>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</si>
  <si>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</si>
  <si>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</si>
  <si>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</si>
  <si>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</si>
  <si>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</si>
  <si>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</si>
  <si>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</si>
  <si>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</si>
  <si>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</si>
  <si>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</si>
  <si>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</si>
  <si>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</si>
  <si>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</si>
  <si>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</si>
  <si>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</si>
  <si>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</si>
  <si>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</si>
  <si>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</si>
  <si>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</si>
  <si>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</si>
  <si>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</si>
  <si>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</si>
  <si>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</si>
  <si>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</si>
  <si>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</si>
  <si>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</si>
  <si>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</si>
  <si>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</si>
  <si>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</si>
  <si>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</si>
  <si>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</si>
  <si>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</si>
  <si>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</si>
  <si>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</si>
  <si>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</si>
  <si>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</si>
  <si>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</si>
  <si>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</si>
  <si>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</si>
  <si>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</si>
  <si>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</si>
  <si>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</si>
  <si>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</si>
  <si>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</si>
  <si>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</si>
  <si>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</si>
  <si>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</si>
  <si>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</si>
  <si>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</si>
  <si>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</si>
  <si>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</si>
  <si>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</si>
  <si>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</si>
  <si>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</si>
  <si>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</si>
  <si>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</si>
  <si>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</si>
  <si>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</si>
  <si>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</si>
  <si>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</si>
  <si>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</si>
  <si>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</si>
  <si>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</si>
  <si>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</si>
  <si>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</si>
  <si>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</si>
  <si>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</si>
  <si>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</si>
  <si>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</si>
  <si>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</si>
  <si>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</si>
  <si>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</si>
  <si>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</si>
  <si>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</si>
  <si>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</si>
  <si>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</si>
  <si>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</si>
  <si>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</si>
  <si>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</si>
  <si>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</si>
  <si>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</si>
  <si>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</si>
  <si>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</si>
  <si>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</si>
  <si>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</si>
  <si>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</si>
  <si>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</si>
  <si>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</si>
  <si>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</si>
  <si>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</si>
  <si>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</si>
  <si>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</si>
  <si>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</si>
  <si>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</si>
  <si>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</si>
  <si>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</si>
  <si>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</si>
  <si>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</si>
  <si>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</si>
  <si>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</si>
  <si>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</si>
  <si>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</si>
  <si>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</si>
  <si>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</si>
  <si>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</si>
  <si>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</si>
  <si>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</si>
  <si>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</si>
  <si>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</si>
  <si>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</si>
  <si>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</si>
  <si>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</si>
  <si>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</si>
  <si>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</si>
  <si>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</si>
  <si>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</si>
  <si>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</si>
  <si>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</si>
  <si>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</si>
  <si>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</si>
  <si>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</si>
  <si>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</si>
  <si>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</si>
  <si>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</si>
  <si>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</si>
  <si>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</si>
  <si>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</si>
  <si>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</si>
  <si>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</si>
  <si>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</si>
  <si>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</si>
  <si>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</si>
  <si>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</si>
  <si>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</si>
  <si>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</si>
  <si>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</si>
  <si>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</si>
  <si>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</si>
  <si>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</si>
  <si>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</si>
  <si>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</si>
  <si>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</si>
  <si>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</si>
  <si>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</si>
  <si>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</si>
  <si>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</si>
  <si>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</si>
  <si>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</si>
  <si>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</si>
  <si>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</si>
  <si>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</si>
  <si>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</si>
  <si>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</si>
  <si>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</si>
  <si>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</si>
  <si>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</si>
  <si>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</si>
  <si>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</si>
  <si>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</si>
  <si>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</si>
  <si>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</si>
  <si>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</si>
  <si>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</si>
  <si>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</si>
  <si>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</si>
  <si>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</si>
  <si>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</si>
  <si>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</si>
  <si>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</si>
  <si>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</si>
  <si>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</si>
  <si>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</si>
  <si>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</si>
  <si>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</si>
  <si>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</si>
  <si>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</si>
  <si>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</si>
  <si>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</si>
  <si>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</si>
  <si>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</si>
  <si>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</si>
  <si>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</si>
  <si>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</si>
  <si>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</si>
  <si>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</si>
  <si>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</si>
  <si>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</si>
  <si>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</si>
  <si>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</si>
  <si>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</si>
  <si>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</si>
  <si>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</si>
  <si>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</si>
  <si>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</si>
  <si>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</si>
  <si>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</si>
  <si>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</si>
  <si>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</si>
  <si>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</si>
  <si>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</si>
  <si>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</si>
  <si>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</si>
  <si>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</si>
  <si>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</si>
  <si>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</si>
  <si>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</si>
  <si>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</si>
  <si>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</si>
  <si>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</si>
  <si>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</si>
  <si>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</si>
  <si>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</si>
  <si>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</si>
  <si>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</si>
  <si>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</si>
  <si>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</si>
  <si>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</si>
  <si>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</si>
  <si>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</si>
  <si>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</si>
  <si>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</si>
  <si>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</si>
  <si>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</si>
  <si>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</si>
  <si>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</si>
  <si>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</si>
  <si>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</si>
  <si>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</si>
  <si>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</si>
  <si>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</si>
  <si>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</si>
  <si>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</si>
  <si>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</si>
  <si>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</si>
  <si>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</si>
  <si>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</si>
  <si>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</si>
  <si>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</si>
  <si>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</si>
  <si>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</si>
  <si>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</si>
  <si>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</si>
  <si>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</si>
  <si>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</si>
  <si>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</si>
  <si>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</si>
  <si>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</si>
  <si>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</si>
  <si>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</si>
  <si>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</si>
  <si>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</si>
  <si>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</si>
  <si>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</si>
  <si>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</si>
  <si>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</si>
  <si>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</si>
  <si>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</si>
  <si>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</si>
  <si>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</si>
  <si>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</si>
  <si>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</si>
  <si>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</si>
  <si>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</si>
  <si>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</si>
  <si>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</si>
  <si>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</si>
  <si>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</si>
  <si>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</si>
  <si>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</si>
  <si>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</si>
  <si>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</si>
  <si>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</si>
  <si>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</si>
  <si>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</si>
  <si>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</si>
  <si>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</si>
  <si>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</si>
  <si>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</si>
  <si>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</si>
  <si>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</si>
  <si>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</si>
  <si>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</si>
  <si>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</si>
  <si>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</si>
  <si>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</si>
  <si>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</si>
  <si>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</si>
  <si>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</si>
  <si>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</si>
  <si>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</si>
  <si>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</si>
  <si>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</si>
  <si>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</si>
  <si>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</si>
  <si>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</si>
  <si>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</si>
  <si>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</si>
  <si>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</si>
  <si>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</si>
  <si>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</si>
  <si>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</si>
  <si>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</si>
  <si>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</si>
  <si>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</si>
  <si>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</si>
  <si>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</si>
  <si>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</si>
  <si>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</si>
  <si>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</si>
  <si>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</si>
  <si>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</si>
  <si>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</si>
  <si>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</si>
  <si>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</si>
  <si>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</si>
  <si>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</si>
  <si>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</si>
  <si>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</si>
  <si>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</si>
  <si>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</si>
  <si>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</si>
  <si>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</si>
  <si>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</si>
  <si>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</si>
  <si>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</si>
  <si>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</si>
  <si>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</si>
  <si>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</si>
  <si>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</si>
  <si>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</si>
  <si>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</si>
  <si>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</si>
  <si>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</si>
  <si>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</si>
  <si>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</si>
  <si>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</si>
  <si>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</si>
  <si>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</si>
  <si>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</si>
  <si>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</si>
  <si>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</si>
  <si>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</si>
  <si>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</si>
  <si>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</si>
  <si>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</si>
  <si>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</si>
  <si>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</si>
  <si>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</si>
  <si>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</si>
  <si>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</si>
  <si>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</si>
  <si>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</si>
  <si>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</si>
  <si>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</si>
  <si>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</si>
  <si>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</si>
  <si>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</si>
  <si>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</si>
  <si>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</si>
  <si>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</si>
  <si>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</si>
  <si>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</si>
  <si>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</si>
  <si>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</si>
  <si>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</si>
  <si>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</si>
  <si>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</si>
  <si>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</si>
  <si>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</si>
  <si>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</si>
  <si>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</si>
  <si>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</si>
  <si>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</si>
  <si>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</si>
  <si>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</si>
  <si>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</si>
  <si>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</si>
  <si>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</si>
  <si>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</si>
  <si>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</si>
  <si>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</si>
  <si>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</si>
  <si>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</si>
  <si>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</si>
  <si>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</si>
  <si>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</si>
  <si>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</si>
  <si>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</si>
  <si>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</si>
  <si>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</si>
  <si>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</si>
  <si>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</si>
  <si>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</si>
  <si>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</si>
  <si>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</si>
  <si>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</si>
  <si>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</si>
  <si>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</si>
  <si>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</si>
  <si>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</si>
  <si>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</si>
  <si>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</si>
  <si>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</si>
  <si>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</si>
  <si>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</si>
  <si>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</si>
  <si>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</si>
  <si>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</si>
  <si>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</si>
  <si>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</si>
  <si>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</si>
  <si>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</si>
  <si>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</si>
  <si>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</si>
  <si>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</si>
  <si>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</si>
  <si>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</si>
  <si>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</si>
  <si>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</si>
  <si>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</si>
  <si>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</si>
  <si>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</si>
  <si>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</si>
  <si>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</si>
  <si>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</si>
  <si>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</si>
  <si>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</si>
  <si>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</si>
  <si>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</si>
  <si>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</si>
  <si>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</si>
  <si>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</si>
  <si>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</si>
  <si>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</si>
  <si>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</si>
  <si>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</si>
  <si>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</si>
  <si>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</si>
  <si>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</si>
  <si>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</si>
  <si>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</si>
  <si>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</si>
  <si>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</si>
  <si>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</si>
  <si>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</si>
  <si>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</si>
  <si>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</si>
  <si>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</si>
  <si>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</si>
  <si>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</si>
  <si>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</si>
  <si>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</si>
  <si>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</si>
  <si>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</si>
  <si>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</si>
  <si>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</si>
  <si>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</si>
  <si>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</si>
  <si>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</si>
  <si>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</si>
  <si>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</si>
  <si>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</si>
  <si>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</si>
  <si>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</si>
  <si>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</si>
  <si>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</si>
  <si>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</si>
  <si>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</si>
  <si>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</si>
  <si>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</si>
  <si>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</si>
  <si>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</si>
  <si>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</si>
  <si>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</si>
  <si>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</si>
  <si>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</si>
  <si>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</si>
  <si>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</si>
  <si>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</si>
  <si>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</si>
  <si>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</si>
  <si>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</si>
  <si>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</si>
  <si>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</si>
  <si>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</si>
  <si>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</si>
  <si>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</si>
  <si>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</si>
  <si>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</si>
  <si>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</si>
  <si>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</si>
  <si>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</si>
  <si>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</si>
  <si>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</si>
  <si>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</si>
  <si>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</si>
  <si>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</si>
  <si>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</si>
  <si>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</si>
  <si>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</si>
  <si>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</si>
  <si>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</si>
  <si>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</si>
  <si>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</si>
  <si>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</si>
  <si>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</si>
  <si>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</si>
  <si>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</si>
  <si>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</si>
  <si>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</si>
  <si>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</si>
  <si>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</si>
  <si>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</si>
  <si>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</si>
  <si>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</si>
  <si>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</si>
  <si>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</si>
  <si>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</si>
  <si>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</si>
  <si>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</si>
  <si>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</si>
  <si>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</si>
  <si>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</si>
  <si>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</si>
  <si>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</si>
  <si>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</si>
  <si>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</si>
  <si>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</si>
  <si>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</si>
  <si>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</si>
  <si>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</si>
  <si>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</si>
  <si>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</si>
  <si>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</si>
  <si>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</si>
  <si>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</si>
  <si>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</si>
  <si>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</si>
  <si>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</si>
  <si>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</si>
  <si>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</si>
  <si>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</si>
  <si>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</si>
  <si>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</si>
  <si>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</si>
  <si>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</si>
  <si>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</si>
  <si>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</si>
  <si>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</si>
  <si>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</si>
  <si>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</si>
  <si>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</si>
  <si>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</si>
  <si>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</si>
  <si>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</si>
  <si>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tető javítás</t>
  </si>
  <si>
    <t>lépcsők javítása</t>
  </si>
  <si>
    <t>Települési önkormányzatok köznevelési feladatainak egyéb támogatása</t>
  </si>
  <si>
    <t>4. számú tájékoztató tábla</t>
  </si>
  <si>
    <t>3. számú tájékoztató tábla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</si>
  <si>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</si>
  <si>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</si>
  <si>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</si>
  <si>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</si>
  <si>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</si>
  <si>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</si>
  <si>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</si>
  <si>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</si>
  <si>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</si>
  <si>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</si>
  <si>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kémény bontás</t>
  </si>
  <si>
    <t>szigetelés</t>
  </si>
  <si>
    <t>Csobogó sétány játszótér (391/2 hrsz)</t>
  </si>
  <si>
    <t xml:space="preserve">térfigyelő kamera </t>
  </si>
  <si>
    <t>karbantartás</t>
  </si>
  <si>
    <t>Közösségi ház és könyvtár -  Béke út 4. (961/3 hrsz)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</si>
  <si>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</si>
  <si>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</si>
  <si>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</si>
  <si>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</si>
  <si>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</si>
  <si>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</si>
  <si>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</si>
  <si>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</si>
  <si>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</si>
  <si>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</si>
  <si>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</si>
  <si>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</si>
  <si>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</si>
  <si>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</si>
  <si>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</si>
  <si>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</si>
  <si>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</si>
  <si>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</si>
  <si>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</si>
  <si>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</si>
  <si>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</si>
  <si>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</si>
  <si>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</si>
  <si>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</si>
  <si>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</si>
  <si>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</si>
  <si>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</si>
  <si>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</si>
  <si>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</si>
  <si>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</si>
  <si>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</si>
  <si>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</si>
  <si>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</si>
  <si>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</si>
  <si>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</si>
  <si>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</si>
  <si>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</si>
  <si>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</si>
  <si>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</si>
  <si>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</si>
  <si>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</si>
  <si>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</si>
  <si>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</si>
  <si>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</si>
  <si>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</si>
  <si>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</si>
  <si>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</si>
  <si>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</si>
  <si>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</si>
  <si>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</si>
  <si>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</si>
  <si>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</si>
  <si>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</si>
  <si>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</si>
  <si>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</si>
  <si>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</si>
  <si>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</si>
  <si>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</si>
  <si>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</si>
  <si>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</si>
  <si>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</si>
  <si>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</si>
  <si>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</si>
  <si>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</si>
  <si>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</si>
  <si>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</si>
  <si>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</si>
  <si>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</si>
  <si>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belső ajtók cseréje</t>
  </si>
  <si>
    <t>udvaron lévő szőlőprés felújítás</t>
  </si>
  <si>
    <t>térkövezés</t>
  </si>
  <si>
    <t>hátsó udvar kialakítása</t>
  </si>
  <si>
    <t>főlépcső és korlát</t>
  </si>
  <si>
    <t>kőház előtti korlát</t>
  </si>
  <si>
    <t>udvar térkövezés</t>
  </si>
  <si>
    <t>funkció rendezés</t>
  </si>
  <si>
    <t>felülvizsgálatok</t>
  </si>
  <si>
    <t>parkoló fejlesztés Fő út mellett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</si>
  <si>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</si>
  <si>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</si>
  <si>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</si>
  <si>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</si>
  <si>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</si>
  <si>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</si>
  <si>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</si>
  <si>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</si>
  <si>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</si>
  <si>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</si>
  <si>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</si>
  <si>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</si>
  <si>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</si>
  <si>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</si>
  <si>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</si>
  <si>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</si>
  <si>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</si>
  <si>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</si>
  <si>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</si>
  <si>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</si>
  <si>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</si>
  <si>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b/1. Az Ök. 2016. évi fejlesztési, felújítási, karbantartási terve szerinti kiadásokra</t>
  </si>
  <si>
    <t>2017. évi 
terv</t>
  </si>
  <si>
    <t>2019. évi előirányzat</t>
  </si>
  <si>
    <t>a 2017. évi költségvetés Környezetvédelmi Alapjának felhasználására</t>
  </si>
  <si>
    <t>Áru- és készletértékesítés / közvetett szolgáltatás</t>
  </si>
  <si>
    <t>Költségvetési szerv
megnevezése</t>
  </si>
  <si>
    <t>új játék vásárlás</t>
  </si>
  <si>
    <t>karácsonyi díszvilágítás meglévő</t>
  </si>
  <si>
    <t>karácsonyi díszvilágítás új</t>
  </si>
  <si>
    <t>díszkút és padok</t>
  </si>
  <si>
    <t>főbejárati ajtó csere</t>
  </si>
  <si>
    <t>Nádas utcai híd</t>
  </si>
  <si>
    <t>vasbeton szerkezet építése</t>
  </si>
  <si>
    <t>Mogyoró, Barackvirág utca</t>
  </si>
  <si>
    <t>vízbevezetés</t>
  </si>
  <si>
    <t>2017</t>
  </si>
  <si>
    <t>Teleplésrendezési funkciók</t>
  </si>
  <si>
    <t>Polgármesteri Hivatal - Fő út 1. (618/1 hrsz)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</si>
  <si>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</si>
  <si>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</si>
  <si>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</si>
  <si>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</si>
  <si>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villám- és érintésvédelem felülvizsgálata</t>
  </si>
  <si>
    <t>b/3. Rágcsálómentesítés</t>
  </si>
  <si>
    <t>c/1. Turisztikai táblák karbantartása, újak telepítése, utcatáblák pótlása</t>
  </si>
  <si>
    <t>2017. évi Környezetvédelmi Alap</t>
  </si>
  <si>
    <t>2019.</t>
  </si>
  <si>
    <t>Csobánka Község Önkormányzat adósságot keletkeztető ügyletekből 
és kezességvállalásokból fennálló kötelezettségei</t>
  </si>
  <si>
    <t>2017.01.01-jétől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</si>
  <si>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</si>
  <si>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</si>
  <si>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</si>
  <si>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</si>
  <si>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</si>
  <si>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</si>
  <si>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Előirányzat-felhasználási terv
2017. évre</t>
  </si>
  <si>
    <t>Komplex felújítási-fejlesztési terv - 2017.</t>
  </si>
  <si>
    <t>Önkormányzati tulajdonú bérlakás</t>
  </si>
  <si>
    <t>sorszám</t>
  </si>
  <si>
    <t>hrsz.</t>
  </si>
  <si>
    <t>munkanem</t>
  </si>
  <si>
    <t>javasolt előirányzat</t>
  </si>
  <si>
    <t>Fő út 63. II. lakás</t>
  </si>
  <si>
    <t>664/2</t>
  </si>
  <si>
    <t>Középületek, közösségi terek</t>
  </si>
  <si>
    <t>Csobogó sétány</t>
  </si>
  <si>
    <t>391/2</t>
  </si>
  <si>
    <t>(játszótér)</t>
  </si>
  <si>
    <t xml:space="preserve">vízbevezetés </t>
  </si>
  <si>
    <t xml:space="preserve">Fő út 11. </t>
  </si>
  <si>
    <t>festés (csoportszobák)</t>
  </si>
  <si>
    <t>(óvoda)</t>
  </si>
  <si>
    <t>Fő út 1.</t>
  </si>
  <si>
    <t>618/1</t>
  </si>
  <si>
    <t xml:space="preserve">belső ajtók cseréje (8) </t>
  </si>
  <si>
    <t>(hivatal)</t>
  </si>
  <si>
    <t xml:space="preserve">festés </t>
  </si>
  <si>
    <t>udvaron lévő szőlőprés felújítása</t>
  </si>
  <si>
    <t xml:space="preserve">címerek, feliratok </t>
  </si>
  <si>
    <t>Garázs köz</t>
  </si>
  <si>
    <t>661/1</t>
  </si>
  <si>
    <t>Mese lépcső</t>
  </si>
  <si>
    <t>Béke út 8.</t>
  </si>
  <si>
    <t>8/1</t>
  </si>
  <si>
    <t>(iskola)</t>
  </si>
  <si>
    <t>(Nemzetiségek Háza)</t>
  </si>
  <si>
    <t>Sportpálya</t>
  </si>
  <si>
    <t>406/125</t>
  </si>
  <si>
    <t>kerítés mázolás</t>
  </si>
  <si>
    <t>padok, kapuk karbantartás</t>
  </si>
  <si>
    <t>hidak</t>
  </si>
  <si>
    <t>Béke út 4.</t>
  </si>
  <si>
    <t>961/3</t>
  </si>
  <si>
    <t>(Közösségi Ház)</t>
  </si>
  <si>
    <t>tornaszoba önerő</t>
  </si>
  <si>
    <t>településrendezési funkcíók</t>
  </si>
  <si>
    <t>villám- és érintésvédelem</t>
  </si>
  <si>
    <t>parkoló fejlesztés</t>
  </si>
  <si>
    <t>Fő út mellett</t>
  </si>
  <si>
    <t>K I M U T A T Á S
a 2017. évi működési célú pénzeszközátadásokról, céljellegű támogatásokról</t>
  </si>
  <si>
    <t>2016. évi   teljesítés</t>
  </si>
  <si>
    <t>Civil Alap</t>
  </si>
  <si>
    <t>Önszerveződő közösségek támogatása</t>
  </si>
  <si>
    <t>Sportfeladatok ellátása</t>
  </si>
  <si>
    <t>Gördülő költségvetési terv 2017-2019 évekre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</si>
  <si>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</si>
  <si>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</si>
  <si>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</si>
  <si>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</si>
  <si>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</si>
  <si>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r>
      <t>Borostyán Természetvédő Óvoda - Fő út 11.</t>
    </r>
    <r>
      <rPr>
        <sz val="10"/>
        <color rgb="FFFF0000"/>
        <rFont val="Times New Roman"/>
        <family val="1"/>
        <charset val="238"/>
      </rPr>
      <t xml:space="preserve"> </t>
    </r>
  </si>
  <si>
    <t>Csobogó sétány - játszótér (391/2 hrsz)</t>
  </si>
  <si>
    <r>
      <t>Nemzetiségek háza - Béke út 8.</t>
    </r>
    <r>
      <rPr>
        <sz val="10"/>
        <color rgb="FFFF0000"/>
        <rFont val="Times New Roman"/>
        <family val="1"/>
        <charset val="238"/>
      </rPr>
      <t xml:space="preserve"> </t>
    </r>
  </si>
  <si>
    <t>2017. évi 
eredeti előirányzat</t>
  </si>
  <si>
    <t>2017. évi módosított előirányzat</t>
  </si>
  <si>
    <t>Kelta-árok</t>
  </si>
  <si>
    <t>közvilágítás</t>
  </si>
  <si>
    <t>telekvásárlás</t>
  </si>
  <si>
    <t>munkatársi székek</t>
  </si>
  <si>
    <t>Vízügyi engedélyezési terv</t>
  </si>
  <si>
    <t>Mogyoró utca (607/17 hrsz)</t>
  </si>
  <si>
    <t>vízellátás</t>
  </si>
  <si>
    <t>térfigyelő kamera</t>
  </si>
  <si>
    <t>mobilszínpad</t>
  </si>
  <si>
    <t>Mogyoró, Barackvirág, Akácos utca</t>
  </si>
  <si>
    <t>5 db közterületi kamera</t>
  </si>
  <si>
    <t>2 db fedett buszmegálló</t>
  </si>
  <si>
    <t>informatikai beszerzés internethez</t>
  </si>
  <si>
    <t>fűnyíró, fűkasza, eszközök beszerzése</t>
  </si>
  <si>
    <t>Pulzus Plusz Kft. Települési térfigyelő hálózat fejlesztése</t>
  </si>
  <si>
    <t>átkerült a beruházásokhoz</t>
  </si>
  <si>
    <t>hivatal világítás csere</t>
  </si>
  <si>
    <t>hátsó bejárati lépcső</t>
  </si>
  <si>
    <t>kerékpártároló</t>
  </si>
  <si>
    <t>fűtés korszerűsítés, éves karbantartási díj</t>
  </si>
  <si>
    <t>2017. évi eredeti előirányzat</t>
  </si>
  <si>
    <t xml:space="preserve">  Államháztartáson belüli megelőlegezés visszafizetése</t>
  </si>
  <si>
    <t xml:space="preserve">   Államháztartáson belüli megelőlegezés visszafizetése</t>
  </si>
  <si>
    <t>Államháztartáson belüli megelőlegezés visszafizetése</t>
  </si>
  <si>
    <t>díszsírkert bővítése</t>
  </si>
  <si>
    <t>1. melléklet a 7/2017. (V.26.) önkormányzati rendelethez</t>
  </si>
  <si>
    <t xml:space="preserve">2.1. melléklet a 7/2017. (V.26.) önkormányzati rendelethez     </t>
  </si>
  <si>
    <t xml:space="preserve">2.2. melléklet a 7/2017. (V.26.)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</si>
</sst>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</numFmts>
  <fonts count="10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77" fillId="0" borderId="0"/>
    <xf numFmtId="0" fontId="2" fillId="0" borderId="0"/>
    <xf numFmtId="0" fontId="1" fillId="0" borderId="0"/>
    <xf numFmtId="0" fontId="3" fillId="0" borderId="0"/>
  </cellStyleXfs>
  <cellXfs count="1309">
    <xf numFmtId="0" fontId="0" fillId="0" borderId="0" xfId="0"/>
    <xf numFmtId="0" fontId="17" fillId="0" borderId="0" xfId="4" applyFont="1" applyFill="1"/>
    <xf numFmtId="164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horizontal="right"/>
    </xf>
    <xf numFmtId="0" fontId="9" fillId="0" borderId="0" xfId="4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 applyProtection="1">
      <alignment vertical="center" wrapTex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1"/>
    </xf>
    <xf numFmtId="0" fontId="24" fillId="0" borderId="4" xfId="4" applyFont="1" applyFill="1" applyBorder="1" applyAlignment="1" applyProtection="1">
      <alignment horizontal="left" vertical="center" wrapText="1" indent="1"/>
    </xf>
    <xf numFmtId="0" fontId="24" fillId="0" borderId="5" xfId="4" applyFont="1" applyFill="1" applyBorder="1" applyAlignment="1" applyProtection="1">
      <alignment horizontal="left" vertical="center" wrapText="1" indent="1"/>
    </xf>
    <xf numFmtId="0" fontId="24" fillId="0" borderId="6" xfId="4" applyFont="1" applyFill="1" applyBorder="1" applyAlignment="1" applyProtection="1">
      <alignment horizontal="left" vertical="center" wrapText="1" indent="1"/>
    </xf>
    <xf numFmtId="0" fontId="24" fillId="0" borderId="7" xfId="4" applyFont="1" applyFill="1" applyBorder="1" applyAlignment="1" applyProtection="1">
      <alignment horizontal="left" vertical="center" wrapText="1" indent="1"/>
    </xf>
    <xf numFmtId="49" fontId="24" fillId="0" borderId="8" xfId="4" applyNumberFormat="1" applyFont="1" applyFill="1" applyBorder="1" applyAlignment="1" applyProtection="1">
      <alignment horizontal="left" vertical="center" wrapText="1" indent="1"/>
    </xf>
    <xf numFmtId="49" fontId="24" fillId="0" borderId="9" xfId="4" applyNumberFormat="1" applyFont="1" applyFill="1" applyBorder="1" applyAlignment="1" applyProtection="1">
      <alignment horizontal="left" vertical="center" wrapText="1" indent="1"/>
    </xf>
    <xf numFmtId="49" fontId="24" fillId="0" borderId="10" xfId="4" applyNumberFormat="1" applyFont="1" applyFill="1" applyBorder="1" applyAlignment="1" applyProtection="1">
      <alignment horizontal="left" vertical="center" wrapText="1" indent="1"/>
    </xf>
    <xf numFmtId="49" fontId="24" fillId="0" borderId="11" xfId="4" applyNumberFormat="1" applyFont="1" applyFill="1" applyBorder="1" applyAlignment="1" applyProtection="1">
      <alignment horizontal="left" vertical="center" wrapText="1" indent="1"/>
    </xf>
    <xf numFmtId="49" fontId="24" fillId="0" borderId="12" xfId="4" applyNumberFormat="1" applyFont="1" applyFill="1" applyBorder="1" applyAlignment="1" applyProtection="1">
      <alignment horizontal="left" vertical="center" wrapText="1" indent="1"/>
    </xf>
    <xf numFmtId="49" fontId="24" fillId="0" borderId="13" xfId="4" applyNumberFormat="1" applyFont="1" applyFill="1" applyBorder="1" applyAlignment="1" applyProtection="1">
      <alignment horizontal="left" vertical="center" wrapText="1" indent="1"/>
    </xf>
    <xf numFmtId="49" fontId="24" fillId="0" borderId="14" xfId="4" applyNumberFormat="1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2" fillId="0" borderId="15" xfId="4" applyFont="1" applyFill="1" applyBorder="1" applyAlignment="1" applyProtection="1">
      <alignment horizontal="left" vertical="center" wrapText="1" indent="1"/>
    </xf>
    <xf numFmtId="0" fontId="22" fillId="0" borderId="16" xfId="4" applyFont="1" applyFill="1" applyBorder="1" applyAlignment="1" applyProtection="1">
      <alignment horizontal="left" vertical="center" wrapText="1" indent="1"/>
    </xf>
    <xf numFmtId="0" fontId="22" fillId="0" borderId="17" xfId="4" applyFont="1" applyFill="1" applyBorder="1" applyAlignment="1" applyProtection="1">
      <alignment horizontal="left" vertical="center" wrapText="1" indent="1"/>
    </xf>
    <xf numFmtId="0" fontId="22" fillId="0" borderId="18" xfId="4" applyFont="1" applyFill="1" applyBorder="1" applyAlignment="1" applyProtection="1">
      <alignment horizontal="left" vertical="center" wrapText="1" indent="1"/>
    </xf>
    <xf numFmtId="0" fontId="25" fillId="0" borderId="16" xfId="4" applyFont="1" applyFill="1" applyBorder="1" applyAlignment="1" applyProtection="1">
      <alignment horizontal="left" vertical="center" wrapText="1" indent="1"/>
    </xf>
    <xf numFmtId="0" fontId="10" fillId="0" borderId="15" xfId="4" applyFont="1" applyFill="1" applyBorder="1" applyAlignment="1" applyProtection="1">
      <alignment horizontal="center" vertical="center" wrapText="1"/>
    </xf>
    <xf numFmtId="0" fontId="10" fillId="0" borderId="16" xfId="4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  <protection locked="0"/>
    </xf>
    <xf numFmtId="164" fontId="24" fillId="0" borderId="20" xfId="0" applyNumberFormat="1" applyFont="1" applyFill="1" applyBorder="1" applyAlignment="1" applyProtection="1">
      <alignment vertical="center" wrapText="1"/>
      <protection locked="0"/>
    </xf>
    <xf numFmtId="164" fontId="24" fillId="0" borderId="21" xfId="0" applyNumberFormat="1" applyFont="1" applyFill="1" applyBorder="1" applyAlignment="1" applyProtection="1">
      <alignment vertical="center" wrapText="1"/>
      <protection locked="0"/>
    </xf>
    <xf numFmtId="164" fontId="24" fillId="0" borderId="2" xfId="0" applyNumberFormat="1" applyFont="1" applyFill="1" applyBorder="1" applyAlignment="1" applyProtection="1">
      <alignment vertical="center" wrapText="1"/>
      <protection locked="0"/>
    </xf>
    <xf numFmtId="164" fontId="24" fillId="0" borderId="7" xfId="0" applyNumberFormat="1" applyFont="1" applyFill="1" applyBorder="1" applyAlignment="1" applyProtection="1">
      <alignment vertical="center" wrapText="1"/>
      <protection locked="0"/>
    </xf>
    <xf numFmtId="0" fontId="22" fillId="0" borderId="16" xfId="4" applyFont="1" applyFill="1" applyBorder="1" applyAlignment="1" applyProtection="1">
      <alignment vertical="center" wrapText="1"/>
    </xf>
    <xf numFmtId="0" fontId="22" fillId="0" borderId="18" xfId="4" applyFont="1" applyFill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22" fillId="0" borderId="15" xfId="4" applyFont="1" applyFill="1" applyBorder="1" applyAlignment="1" applyProtection="1">
      <alignment horizontal="center" vertical="center" wrapText="1"/>
    </xf>
    <xf numFmtId="0" fontId="22" fillId="0" borderId="16" xfId="4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10" fillId="0" borderId="16" xfId="5" applyFont="1" applyFill="1" applyBorder="1" applyAlignment="1" applyProtection="1">
      <alignment horizontal="left" vertical="center" indent="1"/>
    </xf>
    <xf numFmtId="0" fontId="14" fillId="0" borderId="0" xfId="4" applyFill="1"/>
    <xf numFmtId="0" fontId="24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 wrapTex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8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4" fillId="0" borderId="25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6" xfId="0" applyNumberFormat="1" applyFont="1" applyFill="1" applyBorder="1" applyAlignment="1" applyProtection="1">
      <alignment vertical="center" wrapText="1"/>
      <protection locked="0"/>
    </xf>
    <xf numFmtId="164" fontId="24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7" xfId="0" applyNumberFormat="1" applyFont="1" applyFill="1" applyBorder="1" applyAlignment="1" applyProtection="1">
      <alignment vertical="center" wrapText="1"/>
      <protection locked="0"/>
    </xf>
    <xf numFmtId="164" fontId="24" fillId="0" borderId="12" xfId="0" applyNumberFormat="1" applyFont="1" applyFill="1" applyBorder="1" applyAlignment="1" applyProtection="1">
      <alignment vertical="center" wrapText="1"/>
      <protection locked="0"/>
    </xf>
    <xf numFmtId="164" fontId="24" fillId="0" borderId="25" xfId="0" applyNumberFormat="1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  <protection locked="0"/>
    </xf>
    <xf numFmtId="164" fontId="24" fillId="0" borderId="16" xfId="0" applyNumberFormat="1" applyFont="1" applyFill="1" applyBorder="1" applyAlignment="1" applyProtection="1">
      <alignment vertical="center" wrapText="1"/>
      <protection locked="0"/>
    </xf>
    <xf numFmtId="164" fontId="24" fillId="0" borderId="23" xfId="0" applyNumberFormat="1" applyFont="1" applyFill="1" applyBorder="1" applyAlignment="1" applyProtection="1">
      <alignment vertical="center" wrapText="1"/>
      <protection locked="0"/>
    </xf>
    <xf numFmtId="164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30" xfId="0" applyNumberFormat="1" applyFont="1" applyFill="1" applyBorder="1" applyAlignment="1" applyProtection="1">
      <alignment vertical="center" wrapText="1"/>
      <protection locked="0"/>
    </xf>
    <xf numFmtId="164" fontId="24" fillId="0" borderId="8" xfId="0" applyNumberFormat="1" applyFont="1" applyFill="1" applyBorder="1" applyAlignment="1" applyProtection="1">
      <alignment vertical="center" wrapText="1"/>
      <protection locked="0"/>
    </xf>
    <xf numFmtId="164" fontId="24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3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9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32" fillId="0" borderId="32" xfId="0" applyFont="1" applyFill="1" applyBorder="1" applyAlignment="1" applyProtection="1">
      <alignment vertical="center" wrapText="1"/>
      <protection locked="0"/>
    </xf>
    <xf numFmtId="164" fontId="3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3" fillId="0" borderId="17" xfId="5" applyFont="1" applyFill="1" applyBorder="1" applyAlignment="1" applyProtection="1">
      <alignment horizontal="center" vertical="center" wrapText="1"/>
    </xf>
    <xf numFmtId="0" fontId="33" fillId="0" borderId="18" xfId="5" applyFont="1" applyFill="1" applyBorder="1" applyAlignment="1" applyProtection="1">
      <alignment horizontal="center" vertical="center"/>
    </xf>
    <xf numFmtId="0" fontId="33" fillId="0" borderId="34" xfId="5" applyFont="1" applyFill="1" applyBorder="1" applyAlignment="1" applyProtection="1">
      <alignment horizontal="center" vertical="center"/>
    </xf>
    <xf numFmtId="0" fontId="14" fillId="0" borderId="0" xfId="5" applyFill="1" applyProtection="1"/>
    <xf numFmtId="0" fontId="24" fillId="0" borderId="15" xfId="5" applyFont="1" applyFill="1" applyBorder="1" applyAlignment="1" applyProtection="1">
      <alignment horizontal="left" vertical="center" indent="1"/>
    </xf>
    <xf numFmtId="0" fontId="14" fillId="0" borderId="0" xfId="5" applyFill="1" applyAlignment="1" applyProtection="1">
      <alignment vertical="center"/>
    </xf>
    <xf numFmtId="0" fontId="24" fillId="0" borderId="8" xfId="5" applyFont="1" applyFill="1" applyBorder="1" applyAlignment="1" applyProtection="1">
      <alignment horizontal="left" vertical="center" indent="1"/>
    </xf>
    <xf numFmtId="0" fontId="24" fillId="0" borderId="1" xfId="5" applyFont="1" applyFill="1" applyBorder="1" applyAlignment="1" applyProtection="1">
      <alignment horizontal="left" vertical="center" indent="1"/>
    </xf>
    <xf numFmtId="164" fontId="24" fillId="0" borderId="1" xfId="5" applyNumberFormat="1" applyFont="1" applyFill="1" applyBorder="1" applyAlignment="1" applyProtection="1">
      <alignment vertical="center"/>
      <protection locked="0"/>
    </xf>
    <xf numFmtId="164" fontId="24" fillId="0" borderId="20" xfId="5" applyNumberFormat="1" applyFont="1" applyFill="1" applyBorder="1" applyAlignment="1" applyProtection="1">
      <alignment vertical="center"/>
    </xf>
    <xf numFmtId="0" fontId="24" fillId="0" borderId="9" xfId="5" applyFont="1" applyFill="1" applyBorder="1" applyAlignment="1" applyProtection="1">
      <alignment horizontal="left" vertical="center" indent="1"/>
    </xf>
    <xf numFmtId="164" fontId="24" fillId="0" borderId="2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</xf>
    <xf numFmtId="0" fontId="14" fillId="0" borderId="0" xfId="5" applyFill="1" applyAlignment="1" applyProtection="1">
      <alignment vertical="center"/>
      <protection locked="0"/>
    </xf>
    <xf numFmtId="164" fontId="24" fillId="0" borderId="4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164" fontId="22" fillId="0" borderId="23" xfId="5" applyNumberFormat="1" applyFont="1" applyFill="1" applyBorder="1" applyAlignment="1" applyProtection="1">
      <alignment vertical="center"/>
    </xf>
    <xf numFmtId="0" fontId="24" fillId="0" borderId="11" xfId="5" applyFont="1" applyFill="1" applyBorder="1" applyAlignment="1" applyProtection="1">
      <alignment horizontal="left" vertical="center" indent="1"/>
    </xf>
    <xf numFmtId="0" fontId="22" fillId="0" borderId="15" xfId="5" applyFont="1" applyFill="1" applyBorder="1" applyAlignment="1" applyProtection="1">
      <alignment horizontal="left" vertical="center" indent="1"/>
    </xf>
    <xf numFmtId="164" fontId="22" fillId="0" borderId="16" xfId="5" applyNumberFormat="1" applyFont="1" applyFill="1" applyBorder="1" applyProtection="1"/>
    <xf numFmtId="164" fontId="22" fillId="0" borderId="23" xfId="5" applyNumberFormat="1" applyFont="1" applyFill="1" applyBorder="1" applyProtection="1"/>
    <xf numFmtId="0" fontId="14" fillId="0" borderId="0" xfId="5" applyFill="1" applyProtection="1">
      <protection locked="0"/>
    </xf>
    <xf numFmtId="0" fontId="17" fillId="0" borderId="0" xfId="5" applyFont="1" applyFill="1" applyProtection="1"/>
    <xf numFmtId="164" fontId="17" fillId="2" borderId="35" xfId="0" applyNumberFormat="1" applyFont="1" applyFill="1" applyBorder="1" applyAlignment="1" applyProtection="1">
      <alignment horizontal="left" vertical="center" wrapText="1" indent="2"/>
    </xf>
    <xf numFmtId="3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16" xfId="4" applyFont="1" applyFill="1" applyBorder="1" applyAlignment="1" applyProtection="1">
      <alignment horizontal="left" vertical="center" wrapText="1" indent="1"/>
    </xf>
    <xf numFmtId="0" fontId="26" fillId="0" borderId="0" xfId="4" applyFont="1" applyFill="1"/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horizontal="right" indent="1"/>
    </xf>
    <xf numFmtId="0" fontId="27" fillId="0" borderId="0" xfId="0" applyFont="1" applyAlignment="1">
      <alignment horizontal="center"/>
    </xf>
    <xf numFmtId="164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41" fillId="0" borderId="0" xfId="0" applyFont="1" applyFill="1"/>
    <xf numFmtId="3" fontId="41" fillId="0" borderId="0" xfId="0" applyNumberFormat="1" applyFont="1" applyFill="1" applyAlignment="1">
      <alignment horizontal="right" indent="1"/>
    </xf>
    <xf numFmtId="3" fontId="33" fillId="0" borderId="0" xfId="0" applyNumberFormat="1" applyFont="1" applyFill="1" applyAlignment="1">
      <alignment horizontal="right" indent="1"/>
    </xf>
    <xf numFmtId="0" fontId="41" fillId="0" borderId="0" xfId="0" applyFont="1" applyFill="1" applyAlignment="1">
      <alignment horizontal="right" indent="1"/>
    </xf>
    <xf numFmtId="0" fontId="8" fillId="0" borderId="37" xfId="0" applyFont="1" applyFill="1" applyBorder="1" applyAlignment="1" applyProtection="1">
      <alignment horizontal="right"/>
    </xf>
    <xf numFmtId="0" fontId="32" fillId="0" borderId="5" xfId="4" applyFont="1" applyFill="1" applyBorder="1" applyAlignment="1" applyProtection="1">
      <alignment horizontal="left" vertical="center" wrapText="1" indent="1"/>
    </xf>
    <xf numFmtId="0" fontId="32" fillId="0" borderId="3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indent="6"/>
    </xf>
    <xf numFmtId="0" fontId="24" fillId="0" borderId="2" xfId="4" applyFont="1" applyFill="1" applyBorder="1" applyAlignment="1" applyProtection="1">
      <alignment horizontal="left" vertical="center" wrapText="1" indent="6"/>
    </xf>
    <xf numFmtId="0" fontId="24" fillId="0" borderId="7" xfId="4" applyFont="1" applyFill="1" applyBorder="1" applyAlignment="1" applyProtection="1">
      <alignment horizontal="left" vertical="center" wrapText="1" indent="6"/>
    </xf>
    <xf numFmtId="0" fontId="24" fillId="0" borderId="32" xfId="4" applyFont="1" applyFill="1" applyBorder="1" applyAlignment="1" applyProtection="1">
      <alignment horizontal="left" vertical="center" wrapText="1" indent="6"/>
    </xf>
    <xf numFmtId="0" fontId="48" fillId="0" borderId="0" xfId="0" applyFont="1" applyFill="1"/>
    <xf numFmtId="0" fontId="49" fillId="0" borderId="0" xfId="0" applyFont="1"/>
    <xf numFmtId="49" fontId="24" fillId="0" borderId="2" xfId="4" applyNumberFormat="1" applyFont="1" applyFill="1" applyBorder="1" applyAlignment="1" applyProtection="1">
      <alignment horizontal="left" vertical="center" wrapText="1" indent="1"/>
    </xf>
    <xf numFmtId="0" fontId="4" fillId="0" borderId="0" xfId="4" applyFont="1" applyFill="1"/>
    <xf numFmtId="164" fontId="7" fillId="0" borderId="0" xfId="4" applyNumberFormat="1" applyFont="1" applyFill="1" applyBorder="1" applyAlignment="1" applyProtection="1">
      <alignment horizontal="centerContinuous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/>
    <xf numFmtId="0" fontId="17" fillId="0" borderId="12" xfId="4" applyFont="1" applyFill="1" applyBorder="1" applyAlignment="1">
      <alignment horizontal="center" vertical="center"/>
    </xf>
    <xf numFmtId="0" fontId="35" fillId="0" borderId="16" xfId="4" applyFont="1" applyFill="1" applyBorder="1"/>
    <xf numFmtId="166" fontId="17" fillId="0" borderId="31" xfId="1" applyNumberFormat="1" applyFont="1" applyFill="1" applyBorder="1"/>
    <xf numFmtId="166" fontId="17" fillId="0" borderId="19" xfId="1" applyNumberFormat="1" applyFont="1" applyFill="1" applyBorder="1"/>
    <xf numFmtId="166" fontId="17" fillId="0" borderId="16" xfId="4" applyNumberFormat="1" applyFont="1" applyFill="1" applyBorder="1"/>
    <xf numFmtId="166" fontId="17" fillId="0" borderId="23" xfId="4" applyNumberFormat="1" applyFont="1" applyFill="1" applyBorder="1"/>
    <xf numFmtId="0" fontId="25" fillId="0" borderId="0" xfId="0" applyFont="1" applyFill="1" applyBorder="1" applyAlignment="1" applyProtection="1">
      <alignment horizontal="right"/>
    </xf>
    <xf numFmtId="49" fontId="24" fillId="0" borderId="4" xfId="4" applyNumberFormat="1" applyFont="1" applyFill="1" applyBorder="1" applyAlignment="1" applyProtection="1">
      <alignment horizontal="left" vertical="center" wrapText="1" indent="1"/>
    </xf>
    <xf numFmtId="49" fontId="24" fillId="0" borderId="5" xfId="4" applyNumberFormat="1" applyFont="1" applyFill="1" applyBorder="1" applyAlignment="1" applyProtection="1">
      <alignment horizontal="left" vertical="center" wrapText="1" indent="1"/>
    </xf>
    <xf numFmtId="49" fontId="24" fillId="0" borderId="32" xfId="4" applyNumberFormat="1" applyFont="1" applyFill="1" applyBorder="1" applyAlignment="1" applyProtection="1">
      <alignment horizontal="left" vertical="center" wrapText="1" indent="1"/>
    </xf>
    <xf numFmtId="49" fontId="31" fillId="0" borderId="16" xfId="4" applyNumberFormat="1" applyFont="1" applyFill="1" applyBorder="1" applyAlignment="1" applyProtection="1">
      <alignment horizontal="left" vertical="center" wrapText="1" indent="1"/>
    </xf>
    <xf numFmtId="49" fontId="24" fillId="0" borderId="7" xfId="4" applyNumberFormat="1" applyFont="1" applyFill="1" applyBorder="1" applyAlignment="1" applyProtection="1">
      <alignment horizontal="left" vertical="center" wrapText="1" indent="1"/>
    </xf>
    <xf numFmtId="0" fontId="46" fillId="0" borderId="0" xfId="0" applyFont="1" applyFill="1" applyProtection="1"/>
    <xf numFmtId="0" fontId="5" fillId="0" borderId="0" xfId="0" applyFont="1" applyFill="1" applyProtection="1"/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7" fillId="0" borderId="0" xfId="0" applyFont="1" applyFill="1"/>
    <xf numFmtId="164" fontId="32" fillId="0" borderId="4" xfId="0" applyNumberFormat="1" applyFont="1" applyFill="1" applyBorder="1" applyAlignment="1" applyProtection="1">
      <alignment vertical="center"/>
      <protection locked="0"/>
    </xf>
    <xf numFmtId="164" fontId="32" fillId="0" borderId="2" xfId="0" applyNumberFormat="1" applyFont="1" applyFill="1" applyBorder="1" applyAlignment="1" applyProtection="1">
      <alignment vertical="center"/>
      <protection locked="0"/>
    </xf>
    <xf numFmtId="164" fontId="32" fillId="0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49" fontId="24" fillId="0" borderId="16" xfId="4" applyNumberFormat="1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Protection="1">
      <protection locked="0"/>
    </xf>
    <xf numFmtId="166" fontId="17" fillId="0" borderId="4" xfId="1" applyNumberFormat="1" applyFont="1" applyFill="1" applyBorder="1" applyProtection="1">
      <protection locked="0"/>
    </xf>
    <xf numFmtId="0" fontId="17" fillId="0" borderId="2" xfId="4" applyFont="1" applyFill="1" applyBorder="1" applyProtection="1">
      <protection locked="0"/>
    </xf>
    <xf numFmtId="166" fontId="17" fillId="0" borderId="2" xfId="1" applyNumberFormat="1" applyFont="1" applyFill="1" applyBorder="1" applyProtection="1">
      <protection locked="0"/>
    </xf>
    <xf numFmtId="0" fontId="17" fillId="0" borderId="7" xfId="4" applyFont="1" applyFill="1" applyBorder="1" applyProtection="1">
      <protection locked="0"/>
    </xf>
    <xf numFmtId="166" fontId="17" fillId="0" borderId="7" xfId="1" applyNumberFormat="1" applyFont="1" applyFill="1" applyBorder="1" applyProtection="1">
      <protection locked="0"/>
    </xf>
    <xf numFmtId="0" fontId="31" fillId="0" borderId="13" xfId="4" applyFont="1" applyFill="1" applyBorder="1" applyAlignment="1" applyProtection="1">
      <alignment horizontal="center" vertical="center" wrapText="1"/>
    </xf>
    <xf numFmtId="0" fontId="32" fillId="0" borderId="15" xfId="4" applyFont="1" applyFill="1" applyBorder="1" applyAlignment="1" applyProtection="1">
      <alignment horizontal="center" vertical="center"/>
    </xf>
    <xf numFmtId="0" fontId="32" fillId="0" borderId="16" xfId="4" applyFont="1" applyFill="1" applyBorder="1" applyAlignment="1" applyProtection="1">
      <alignment horizontal="center" vertical="center"/>
    </xf>
    <xf numFmtId="0" fontId="32" fillId="0" borderId="23" xfId="4" applyFont="1" applyFill="1" applyBorder="1" applyAlignment="1" applyProtection="1">
      <alignment horizontal="center" vertical="center"/>
    </xf>
    <xf numFmtId="0" fontId="32" fillId="0" borderId="13" xfId="4" applyFont="1" applyFill="1" applyBorder="1" applyAlignment="1" applyProtection="1">
      <alignment horizontal="center" vertical="center"/>
    </xf>
    <xf numFmtId="0" fontId="32" fillId="0" borderId="9" xfId="4" applyFont="1" applyFill="1" applyBorder="1" applyAlignment="1" applyProtection="1">
      <alignment horizontal="center" vertical="center"/>
    </xf>
    <xf numFmtId="0" fontId="32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0" fontId="29" fillId="0" borderId="3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8"/>
    </xf>
    <xf numFmtId="0" fontId="32" fillId="0" borderId="4" xfId="0" applyFont="1" applyFill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vertical="center" wrapText="1"/>
    </xf>
    <xf numFmtId="164" fontId="31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5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10" fillId="0" borderId="39" xfId="0" applyFont="1" applyFill="1" applyBorder="1" applyAlignment="1" applyProtection="1">
      <alignment vertical="center"/>
    </xf>
    <xf numFmtId="0" fontId="10" fillId="0" borderId="4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164" fontId="10" fillId="0" borderId="43" xfId="0" applyNumberFormat="1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left" vertical="center" wrapText="1" indent="1"/>
    </xf>
    <xf numFmtId="0" fontId="22" fillId="0" borderId="9" xfId="0" applyFont="1" applyFill="1" applyBorder="1" applyAlignment="1" applyProtection="1">
      <alignment horizontal="center" vertical="center" wrapText="1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 wrapText="1"/>
    </xf>
    <xf numFmtId="0" fontId="43" fillId="0" borderId="44" xfId="0" applyFont="1" applyBorder="1" applyAlignment="1" applyProtection="1">
      <alignment horizontal="center" wrapText="1"/>
    </xf>
    <xf numFmtId="0" fontId="44" fillId="0" borderId="44" xfId="0" applyFont="1" applyBorder="1" applyAlignment="1" applyProtection="1">
      <alignment horizontal="left" wrapText="1" indent="1"/>
    </xf>
    <xf numFmtId="0" fontId="24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24" fillId="0" borderId="0" xfId="0" applyFont="1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vertical="center" wrapText="1"/>
    </xf>
    <xf numFmtId="0" fontId="22" fillId="0" borderId="45" xfId="0" applyFont="1" applyFill="1" applyBorder="1" applyAlignment="1" applyProtection="1">
      <alignment horizontal="center" vertical="center" wrapText="1"/>
    </xf>
    <xf numFmtId="0" fontId="22" fillId="0" borderId="46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6" fillId="0" borderId="15" xfId="0" applyFont="1" applyFill="1" applyBorder="1" applyAlignment="1" applyProtection="1">
      <alignment horizontal="left" vertical="center"/>
    </xf>
    <xf numFmtId="0" fontId="17" fillId="0" borderId="46" xfId="0" applyFont="1" applyFill="1" applyBorder="1" applyAlignment="1" applyProtection="1">
      <alignment vertical="center" wrapText="1"/>
    </xf>
    <xf numFmtId="0" fontId="6" fillId="0" borderId="44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49" fontId="10" fillId="0" borderId="22" xfId="0" applyNumberFormat="1" applyFont="1" applyFill="1" applyBorder="1" applyAlignment="1" applyProtection="1">
      <alignment horizontal="right" vertical="center"/>
      <protection locked="0"/>
    </xf>
    <xf numFmtId="49" fontId="10" fillId="0" borderId="47" xfId="0" applyNumberFormat="1" applyFont="1" applyFill="1" applyBorder="1" applyAlignment="1" applyProtection="1">
      <alignment horizontal="right" vertical="center"/>
      <protection locked="0"/>
    </xf>
    <xf numFmtId="0" fontId="47" fillId="0" borderId="0" xfId="0" applyFont="1" applyFill="1" applyProtection="1"/>
    <xf numFmtId="0" fontId="32" fillId="0" borderId="11" xfId="0" applyFont="1" applyFill="1" applyBorder="1" applyAlignment="1" applyProtection="1">
      <alignment horizontal="center" vertical="center"/>
    </xf>
    <xf numFmtId="164" fontId="31" fillId="0" borderId="31" xfId="0" applyNumberFormat="1" applyFont="1" applyFill="1" applyBorder="1" applyAlignment="1" applyProtection="1">
      <alignment vertical="center"/>
    </xf>
    <xf numFmtId="0" fontId="32" fillId="0" borderId="9" xfId="0" applyFont="1" applyFill="1" applyBorder="1" applyAlignment="1" applyProtection="1">
      <alignment horizontal="center" vertical="center"/>
    </xf>
    <xf numFmtId="164" fontId="31" fillId="0" borderId="19" xfId="0" applyNumberFormat="1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vertical="center" wrapText="1"/>
    </xf>
    <xf numFmtId="164" fontId="31" fillId="0" borderId="21" xfId="0" applyNumberFormat="1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/>
    </xf>
    <xf numFmtId="164" fontId="31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8" fillId="0" borderId="48" xfId="0" applyFont="1" applyFill="1" applyBorder="1" applyAlignment="1" applyProtection="1">
      <alignment horizontal="center"/>
    </xf>
    <xf numFmtId="0" fontId="47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164" fontId="10" fillId="0" borderId="52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 wrapText="1"/>
    </xf>
    <xf numFmtId="164" fontId="22" fillId="0" borderId="4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vertical="center" wrapText="1"/>
    </xf>
    <xf numFmtId="164" fontId="31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4" fillId="0" borderId="30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7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4" fillId="0" borderId="2" xfId="5" applyFont="1" applyFill="1" applyBorder="1" applyAlignment="1" applyProtection="1">
      <alignment horizontal="left" vertical="center" indent="1"/>
    </xf>
    <xf numFmtId="0" fontId="24" fillId="0" borderId="4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24" fillId="0" borderId="4" xfId="5" applyFont="1" applyFill="1" applyBorder="1" applyAlignment="1" applyProtection="1">
      <alignment horizontal="left" vertical="center" indent="1"/>
    </xf>
    <xf numFmtId="0" fontId="10" fillId="0" borderId="16" xfId="5" applyFont="1" applyFill="1" applyBorder="1" applyAlignment="1" applyProtection="1">
      <alignment horizontal="left" indent="1"/>
    </xf>
    <xf numFmtId="0" fontId="22" fillId="0" borderId="45" xfId="4" applyFont="1" applyFill="1" applyBorder="1" applyAlignment="1" applyProtection="1">
      <alignment horizontal="left" vertical="center" wrapText="1" indent="1"/>
    </xf>
    <xf numFmtId="49" fontId="24" fillId="0" borderId="53" xfId="4" applyNumberFormat="1" applyFont="1" applyFill="1" applyBorder="1" applyAlignment="1" applyProtection="1">
      <alignment horizontal="left" vertical="center" wrapText="1" indent="1"/>
    </xf>
    <xf numFmtId="49" fontId="24" fillId="0" borderId="54" xfId="4" applyNumberFormat="1" applyFont="1" applyFill="1" applyBorder="1" applyAlignment="1" applyProtection="1">
      <alignment horizontal="left" vertical="center" wrapText="1" indent="1"/>
    </xf>
    <xf numFmtId="49" fontId="24" fillId="0" borderId="41" xfId="4" applyNumberFormat="1" applyFont="1" applyFill="1" applyBorder="1" applyAlignment="1" applyProtection="1">
      <alignment horizontal="left" vertical="center" wrapText="1" indent="1"/>
    </xf>
    <xf numFmtId="0" fontId="22" fillId="0" borderId="8" xfId="4" applyFont="1" applyFill="1" applyBorder="1" applyAlignment="1" applyProtection="1">
      <alignment horizontal="left" vertical="center" wrapText="1" indent="1"/>
    </xf>
    <xf numFmtId="0" fontId="34" fillId="0" borderId="1" xfId="4" applyFont="1" applyFill="1" applyBorder="1" applyAlignment="1" applyProtection="1">
      <alignment horizontal="left" vertical="center" wrapText="1" indent="1"/>
    </xf>
    <xf numFmtId="0" fontId="14" fillId="0" borderId="0" xfId="4" applyFill="1" applyAlignment="1">
      <alignment horizontal="left" vertical="center" indent="1"/>
    </xf>
    <xf numFmtId="0" fontId="30" fillId="0" borderId="16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50" fillId="0" borderId="2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indent="1"/>
    </xf>
    <xf numFmtId="0" fontId="29" fillId="0" borderId="32" xfId="0" applyFont="1" applyBorder="1" applyAlignment="1" applyProtection="1">
      <alignment horizontal="left" vertical="center" indent="1"/>
    </xf>
    <xf numFmtId="0" fontId="30" fillId="0" borderId="15" xfId="0" applyFont="1" applyBorder="1" applyAlignment="1" applyProtection="1">
      <alignment horizontal="left" vertical="center" wrapText="1" indent="1"/>
    </xf>
    <xf numFmtId="49" fontId="29" fillId="0" borderId="9" xfId="0" applyNumberFormat="1" applyFont="1" applyBorder="1" applyAlignment="1" applyProtection="1">
      <alignment horizontal="left" vertical="center" wrapText="1" indent="2"/>
    </xf>
    <xf numFmtId="49" fontId="30" fillId="0" borderId="9" xfId="0" applyNumberFormat="1" applyFont="1" applyBorder="1" applyAlignment="1" applyProtection="1">
      <alignment horizontal="left" vertical="center" wrapText="1" indent="1"/>
    </xf>
    <xf numFmtId="49" fontId="29" fillId="0" borderId="14" xfId="0" applyNumberFormat="1" applyFont="1" applyBorder="1" applyAlignment="1" applyProtection="1">
      <alignment horizontal="left" vertical="center" wrapText="1" indent="2"/>
    </xf>
    <xf numFmtId="0" fontId="29" fillId="0" borderId="32" xfId="0" applyFont="1" applyBorder="1" applyAlignment="1" applyProtection="1">
      <alignment horizontal="left" vertical="center" wrapText="1" indent="1"/>
    </xf>
    <xf numFmtId="0" fontId="28" fillId="0" borderId="15" xfId="0" applyFont="1" applyBorder="1" applyAlignment="1" applyProtection="1">
      <alignment horizontal="left" vertical="center" wrapText="1" indent="1"/>
    </xf>
    <xf numFmtId="0" fontId="45" fillId="0" borderId="10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29" fillId="0" borderId="11" xfId="0" applyNumberFormat="1" applyFont="1" applyBorder="1" applyAlignment="1" applyProtection="1">
      <alignment horizontal="left" vertical="center" wrapText="1" indent="2"/>
    </xf>
    <xf numFmtId="0" fontId="29" fillId="0" borderId="4" xfId="0" applyFont="1" applyBorder="1" applyAlignment="1" applyProtection="1">
      <alignment horizontal="left" vertical="center" wrapText="1" indent="1"/>
    </xf>
    <xf numFmtId="49" fontId="29" fillId="0" borderId="12" xfId="0" applyNumberFormat="1" applyFont="1" applyBorder="1" applyAlignment="1" applyProtection="1">
      <alignment horizontal="left" vertical="center" wrapText="1" indent="2"/>
    </xf>
    <xf numFmtId="0" fontId="29" fillId="0" borderId="7" xfId="0" applyFont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vertical="center" wrapText="1" indent="1"/>
    </xf>
    <xf numFmtId="0" fontId="51" fillId="0" borderId="16" xfId="0" applyFont="1" applyBorder="1" applyAlignment="1" applyProtection="1">
      <alignment horizontal="left" vertical="center" wrapText="1" indent="1"/>
    </xf>
    <xf numFmtId="49" fontId="29" fillId="0" borderId="15" xfId="0" applyNumberFormat="1" applyFont="1" applyBorder="1" applyAlignment="1" applyProtection="1">
      <alignment horizontal="left" vertical="center" wrapText="1" indent="1"/>
    </xf>
    <xf numFmtId="49" fontId="50" fillId="0" borderId="15" xfId="0" applyNumberFormat="1" applyFont="1" applyBorder="1" applyAlignment="1" applyProtection="1">
      <alignment horizontal="left" vertical="center" wrapText="1" indent="1"/>
    </xf>
    <xf numFmtId="0" fontId="8" fillId="0" borderId="37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14" fillId="0" borderId="0" xfId="4" applyFill="1" applyAlignment="1"/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0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56" xfId="0" applyNumberFormat="1" applyFont="1" applyFill="1" applyBorder="1" applyAlignment="1" applyProtection="1">
      <alignment horizontal="left" vertical="center" wrapText="1" indent="1"/>
    </xf>
    <xf numFmtId="164" fontId="35" fillId="0" borderId="25" xfId="0" applyNumberFormat="1" applyFont="1" applyFill="1" applyBorder="1" applyAlignment="1" applyProtection="1">
      <alignment horizontal="left" vertical="center" wrapText="1" indent="1"/>
    </xf>
    <xf numFmtId="164" fontId="3" fillId="0" borderId="30" xfId="0" applyNumberFormat="1" applyFont="1" applyFill="1" applyBorder="1" applyAlignment="1" applyProtection="1">
      <alignment horizontal="left" vertical="center" wrapText="1" indent="1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26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5" fillId="0" borderId="15" xfId="0" applyNumberFormat="1" applyFont="1" applyFill="1" applyBorder="1" applyAlignment="1" applyProtection="1">
      <alignment horizontal="left" vertical="center" wrapText="1" indent="1"/>
    </xf>
    <xf numFmtId="164" fontId="3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9" xfId="0" quotePrefix="1" applyNumberFormat="1" applyFont="1" applyFill="1" applyBorder="1" applyAlignment="1" applyProtection="1">
      <alignment horizontal="left" vertical="center" wrapText="1" indent="6"/>
    </xf>
    <xf numFmtId="164" fontId="32" fillId="0" borderId="9" xfId="0" quotePrefix="1" applyNumberFormat="1" applyFont="1" applyFill="1" applyBorder="1" applyAlignment="1" applyProtection="1">
      <alignment horizontal="left" vertical="center" wrapText="1" indent="6"/>
    </xf>
    <xf numFmtId="164" fontId="24" fillId="0" borderId="9" xfId="0" quotePrefix="1" applyNumberFormat="1" applyFont="1" applyFill="1" applyBorder="1" applyAlignment="1" applyProtection="1">
      <alignment horizontal="left" vertical="center" wrapText="1" indent="3"/>
    </xf>
    <xf numFmtId="164" fontId="3" fillId="0" borderId="28" xfId="0" applyNumberFormat="1" applyFont="1" applyFill="1" applyBorder="1" applyAlignment="1" applyProtection="1">
      <alignment horizontal="left" vertical="center" wrapText="1" indent="1"/>
    </xf>
    <xf numFmtId="164" fontId="37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2"/>
    </xf>
    <xf numFmtId="164" fontId="37" fillId="0" borderId="2" xfId="0" applyNumberFormat="1" applyFont="1" applyFill="1" applyBorder="1" applyAlignment="1" applyProtection="1">
      <alignment horizontal="left" vertical="center" wrapText="1" indent="1"/>
    </xf>
    <xf numFmtId="164" fontId="32" fillId="0" borderId="11" xfId="0" applyNumberFormat="1" applyFon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2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vertical="center" wrapText="1"/>
    </xf>
    <xf numFmtId="164" fontId="2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horizontal="right" vertical="center" wrapText="1" indent="1"/>
    </xf>
    <xf numFmtId="164" fontId="22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2" fillId="0" borderId="44" xfId="0" applyFont="1" applyBorder="1" applyAlignment="1" applyProtection="1">
      <alignment horizontal="center" wrapText="1"/>
    </xf>
    <xf numFmtId="0" fontId="31" fillId="0" borderId="44" xfId="4" applyFont="1" applyFill="1" applyBorder="1" applyAlignment="1" applyProtection="1">
      <alignment horizontal="left" vertical="center" wrapText="1" indent="1"/>
    </xf>
    <xf numFmtId="0" fontId="30" fillId="0" borderId="17" xfId="0" applyFont="1" applyBorder="1" applyAlignment="1" applyProtection="1">
      <alignment horizontal="center" vertical="center" wrapText="1"/>
    </xf>
    <xf numFmtId="0" fontId="32" fillId="0" borderId="32" xfId="4" applyFont="1" applyFill="1" applyBorder="1" applyAlignment="1" applyProtection="1">
      <alignment horizontal="left" vertical="center" wrapText="1" indent="1"/>
    </xf>
    <xf numFmtId="0" fontId="31" fillId="0" borderId="18" xfId="4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49" fontId="24" fillId="0" borderId="5" xfId="0" applyNumberFormat="1" applyFont="1" applyFill="1" applyBorder="1" applyAlignment="1" applyProtection="1">
      <alignment horizontal="center" vertical="center" wrapText="1"/>
    </xf>
    <xf numFmtId="49" fontId="10" fillId="0" borderId="22" xfId="0" applyNumberFormat="1" applyFont="1" applyFill="1" applyBorder="1" applyAlignment="1" applyProtection="1">
      <alignment horizontal="right" vertical="center"/>
    </xf>
    <xf numFmtId="0" fontId="10" fillId="0" borderId="32" xfId="0" quotePrefix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164" fontId="3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35" fillId="0" borderId="17" xfId="0" applyFont="1" applyBorder="1" applyAlignment="1" applyProtection="1">
      <alignment horizontal="center" vertical="center" wrapText="1"/>
    </xf>
    <xf numFmtId="0" fontId="35" fillId="0" borderId="18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50" fillId="0" borderId="4" xfId="0" applyFont="1" applyBorder="1" applyAlignment="1" applyProtection="1">
      <alignment horizontal="left" vertical="center" wrapText="1" indent="1"/>
    </xf>
    <xf numFmtId="0" fontId="30" fillId="0" borderId="32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0" fontId="29" fillId="0" borderId="2" xfId="0" quotePrefix="1" applyFont="1" applyBorder="1" applyAlignment="1" applyProtection="1">
      <alignment horizontal="left" vertical="center" wrapText="1" indent="6"/>
    </xf>
    <xf numFmtId="0" fontId="29" fillId="0" borderId="32" xfId="0" quotePrefix="1" applyFont="1" applyBorder="1" applyAlignment="1" applyProtection="1">
      <alignment horizontal="left" vertical="center" wrapText="1" indent="6"/>
    </xf>
    <xf numFmtId="0" fontId="50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indent="1"/>
    </xf>
    <xf numFmtId="0" fontId="54" fillId="0" borderId="16" xfId="0" applyFont="1" applyBorder="1" applyAlignment="1" applyProtection="1">
      <alignment horizontal="left" vertical="center" wrapText="1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2" fillId="0" borderId="0" xfId="0" applyFont="1"/>
    <xf numFmtId="0" fontId="61" fillId="0" borderId="0" xfId="0" applyFont="1" applyFill="1" applyAlignment="1">
      <alignment horizontal="center"/>
    </xf>
    <xf numFmtId="3" fontId="63" fillId="0" borderId="7" xfId="0" applyNumberFormat="1" applyFont="1" applyFill="1" applyBorder="1" applyAlignment="1">
      <alignment horizontal="center" vertical="center"/>
    </xf>
    <xf numFmtId="0" fontId="63" fillId="0" borderId="7" xfId="0" applyFont="1" applyFill="1" applyBorder="1" applyAlignment="1">
      <alignment horizontal="center" vertical="center" wrapText="1"/>
    </xf>
    <xf numFmtId="3" fontId="63" fillId="0" borderId="7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63" fillId="0" borderId="4" xfId="0" applyFont="1" applyFill="1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3" fontId="63" fillId="0" borderId="4" xfId="0" applyNumberFormat="1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4" fillId="4" borderId="2" xfId="0" applyNumberFormat="1" applyFont="1" applyFill="1" applyBorder="1"/>
    <xf numFmtId="3" fontId="61" fillId="4" borderId="2" xfId="0" applyNumberFormat="1" applyFont="1" applyFill="1" applyBorder="1"/>
    <xf numFmtId="3" fontId="66" fillId="5" borderId="2" xfId="0" applyNumberFormat="1" applyFont="1" applyFill="1" applyBorder="1"/>
    <xf numFmtId="3" fontId="67" fillId="5" borderId="2" xfId="0" applyNumberFormat="1" applyFont="1" applyFill="1" applyBorder="1"/>
    <xf numFmtId="0" fontId="57" fillId="0" borderId="2" xfId="0" applyFont="1" applyBorder="1" applyAlignment="1">
      <alignment horizontal="center" vertical="top" wrapText="1"/>
    </xf>
    <xf numFmtId="0" fontId="57" fillId="0" borderId="6" xfId="0" applyFont="1" applyBorder="1" applyAlignment="1">
      <alignment horizontal="left" vertical="top" wrapText="1"/>
    </xf>
    <xf numFmtId="3" fontId="57" fillId="3" borderId="2" xfId="0" applyNumberFormat="1" applyFont="1" applyFill="1" applyBorder="1"/>
    <xf numFmtId="0" fontId="57" fillId="0" borderId="0" xfId="0" applyFont="1"/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64" fillId="3" borderId="2" xfId="0" applyNumberFormat="1" applyFont="1" applyFill="1" applyBorder="1"/>
    <xf numFmtId="0" fontId="68" fillId="0" borderId="0" xfId="0" applyFont="1"/>
    <xf numFmtId="0" fontId="64" fillId="0" borderId="6" xfId="0" applyFont="1" applyBorder="1" applyAlignment="1">
      <alignment horizontal="left" vertical="top" wrapText="1" indent="5"/>
    </xf>
    <xf numFmtId="3" fontId="63" fillId="3" borderId="2" xfId="0" applyNumberFormat="1" applyFont="1" applyFill="1" applyBorder="1"/>
    <xf numFmtId="0" fontId="65" fillId="6" borderId="2" xfId="0" applyFont="1" applyFill="1" applyBorder="1" applyAlignment="1">
      <alignment horizontal="center" vertical="top" wrapText="1"/>
    </xf>
    <xf numFmtId="0" fontId="65" fillId="6" borderId="6" xfId="0" applyFont="1" applyFill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center" wrapText="1"/>
    </xf>
    <xf numFmtId="0" fontId="70" fillId="0" borderId="0" xfId="0" applyFont="1"/>
    <xf numFmtId="3" fontId="71" fillId="0" borderId="0" xfId="0" applyNumberFormat="1" applyFont="1"/>
    <xf numFmtId="0" fontId="64" fillId="0" borderId="0" xfId="0" applyFont="1"/>
    <xf numFmtId="3" fontId="61" fillId="3" borderId="2" xfId="0" applyNumberFormat="1" applyFont="1" applyFill="1" applyBorder="1"/>
    <xf numFmtId="0" fontId="61" fillId="0" borderId="0" xfId="0" applyFont="1"/>
    <xf numFmtId="0" fontId="64" fillId="0" borderId="6" xfId="0" quotePrefix="1" applyFont="1" applyBorder="1" applyAlignment="1">
      <alignment horizontal="left" vertical="top" wrapText="1" indent="10"/>
    </xf>
    <xf numFmtId="0" fontId="70" fillId="0" borderId="2" xfId="0" applyFont="1" applyBorder="1" applyAlignment="1">
      <alignment horizontal="center" vertical="top" wrapText="1"/>
    </xf>
    <xf numFmtId="3" fontId="70" fillId="3" borderId="2" xfId="0" applyNumberFormat="1" applyFont="1" applyFill="1" applyBorder="1"/>
    <xf numFmtId="0" fontId="71" fillId="0" borderId="0" xfId="0" applyFont="1"/>
    <xf numFmtId="3" fontId="59" fillId="0" borderId="0" xfId="0" applyNumberFormat="1" applyFont="1"/>
    <xf numFmtId="0" fontId="59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0" fontId="64" fillId="7" borderId="6" xfId="0" applyFont="1" applyFill="1" applyBorder="1" applyAlignment="1">
      <alignment horizontal="left" vertical="top" wrapText="1" indent="5"/>
    </xf>
    <xf numFmtId="3" fontId="64" fillId="3" borderId="2" xfId="0" applyNumberFormat="1" applyFont="1" applyFill="1" applyBorder="1" applyProtection="1">
      <protection locked="0"/>
    </xf>
    <xf numFmtId="3" fontId="59" fillId="3" borderId="2" xfId="0" applyNumberFormat="1" applyFont="1" applyFill="1" applyBorder="1"/>
    <xf numFmtId="0" fontId="70" fillId="0" borderId="6" xfId="0" applyFont="1" applyBorder="1" applyAlignment="1">
      <alignment horizontal="left" vertical="top" wrapText="1" indent="5"/>
    </xf>
    <xf numFmtId="0" fontId="65" fillId="6" borderId="6" xfId="0" applyFont="1" applyFill="1" applyBorder="1" applyAlignment="1" applyProtection="1">
      <alignment horizontal="left" vertical="top" wrapText="1"/>
      <protection locked="0"/>
    </xf>
    <xf numFmtId="3" fontId="65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6" xfId="0" quotePrefix="1" applyFont="1" applyBorder="1" applyAlignment="1" applyProtection="1">
      <alignment horizontal="left" vertical="top" wrapText="1" indent="10"/>
      <protection locked="0"/>
    </xf>
    <xf numFmtId="0" fontId="64" fillId="0" borderId="6" xfId="0" applyFont="1" applyBorder="1" applyAlignment="1">
      <alignment horizontal="left" vertical="top" wrapText="1" indent="10"/>
    </xf>
    <xf numFmtId="0" fontId="64" fillId="7" borderId="6" xfId="0" applyFont="1" applyFill="1" applyBorder="1" applyAlignment="1" applyProtection="1">
      <alignment horizontal="left" vertical="top" wrapText="1" indent="5"/>
      <protection locked="0"/>
    </xf>
    <xf numFmtId="0" fontId="63" fillId="7" borderId="6" xfId="0" applyFont="1" applyFill="1" applyBorder="1" applyAlignment="1">
      <alignment horizontal="left" vertical="top" wrapText="1"/>
    </xf>
    <xf numFmtId="0" fontId="63" fillId="0" borderId="0" xfId="0" applyFont="1" applyAlignment="1">
      <alignment horizontal="center" vertical="top" wrapText="1"/>
    </xf>
    <xf numFmtId="3" fontId="64" fillId="0" borderId="0" xfId="0" applyNumberFormat="1" applyFont="1"/>
    <xf numFmtId="3" fontId="61" fillId="0" borderId="0" xfId="0" applyNumberFormat="1" applyFont="1"/>
    <xf numFmtId="3" fontId="0" fillId="0" borderId="0" xfId="0" applyNumberFormat="1"/>
    <xf numFmtId="0" fontId="63" fillId="0" borderId="0" xfId="0" applyFont="1"/>
    <xf numFmtId="0" fontId="63" fillId="7" borderId="0" xfId="0" applyFont="1" applyFill="1"/>
    <xf numFmtId="0" fontId="0" fillId="7" borderId="0" xfId="0" applyFont="1" applyFill="1"/>
    <xf numFmtId="49" fontId="55" fillId="0" borderId="15" xfId="0" applyNumberFormat="1" applyFont="1" applyBorder="1" applyAlignment="1" applyProtection="1">
      <alignment horizontal="left" vertical="center" wrapText="1" indent="1"/>
    </xf>
    <xf numFmtId="0" fontId="72" fillId="0" borderId="0" xfId="4" applyFont="1" applyFill="1"/>
    <xf numFmtId="164" fontId="2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0" xfId="5" applyFont="1" applyFill="1" applyProtection="1">
      <protection locked="0"/>
    </xf>
    <xf numFmtId="0" fontId="32" fillId="0" borderId="0" xfId="5" applyFont="1" applyFill="1" applyProtection="1"/>
    <xf numFmtId="0" fontId="32" fillId="0" borderId="0" xfId="5" applyFont="1" applyFill="1" applyAlignment="1" applyProtection="1">
      <alignment vertical="center"/>
    </xf>
    <xf numFmtId="0" fontId="32" fillId="0" borderId="0" xfId="5" applyFont="1" applyFill="1" applyAlignment="1" applyProtection="1">
      <alignment vertical="center"/>
      <protection locked="0"/>
    </xf>
    <xf numFmtId="3" fontId="63" fillId="0" borderId="0" xfId="0" applyNumberFormat="1" applyFont="1"/>
    <xf numFmtId="0" fontId="65" fillId="0" borderId="0" xfId="0" applyFont="1"/>
    <xf numFmtId="0" fontId="31" fillId="0" borderId="61" xfId="4" applyFont="1" applyFill="1" applyBorder="1" applyAlignment="1" applyProtection="1">
      <alignment horizontal="center" vertical="center" wrapText="1"/>
    </xf>
    <xf numFmtId="0" fontId="32" fillId="0" borderId="35" xfId="4" applyFont="1" applyFill="1" applyBorder="1" applyAlignment="1" applyProtection="1">
      <alignment horizontal="center" vertical="center"/>
    </xf>
    <xf numFmtId="3" fontId="58" fillId="3" borderId="2" xfId="0" applyNumberFormat="1" applyFont="1" applyFill="1" applyBorder="1"/>
    <xf numFmtId="3" fontId="64" fillId="5" borderId="2" xfId="0" applyNumberFormat="1" applyFont="1" applyFill="1" applyBorder="1"/>
    <xf numFmtId="3" fontId="61" fillId="5" borderId="2" xfId="0" applyNumberFormat="1" applyFont="1" applyFill="1" applyBorder="1"/>
    <xf numFmtId="0" fontId="61" fillId="0" borderId="0" xfId="0" applyFont="1" applyFill="1" applyAlignment="1"/>
    <xf numFmtId="0" fontId="63" fillId="0" borderId="0" xfId="0" applyFont="1" applyAlignment="1">
      <alignment horizontal="center"/>
    </xf>
    <xf numFmtId="3" fontId="65" fillId="0" borderId="0" xfId="0" applyNumberFormat="1" applyFont="1"/>
    <xf numFmtId="0" fontId="77" fillId="0" borderId="7" xfId="0" applyFont="1" applyFill="1" applyBorder="1" applyAlignment="1">
      <alignment horizontal="center" vertical="center" wrapText="1"/>
    </xf>
    <xf numFmtId="0" fontId="77" fillId="0" borderId="63" xfId="0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7" fillId="0" borderId="4" xfId="0" applyFont="1" applyFill="1" applyBorder="1" applyAlignment="1">
      <alignment horizontal="center" vertical="center" wrapText="1"/>
    </xf>
    <xf numFmtId="0" fontId="77" fillId="0" borderId="36" xfId="0" applyFont="1" applyFill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top" wrapText="1"/>
    </xf>
    <xf numFmtId="0" fontId="77" fillId="7" borderId="4" xfId="0" applyFont="1" applyFill="1" applyBorder="1" applyAlignment="1">
      <alignment horizontal="left" vertical="top" wrapText="1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top" wrapText="1"/>
    </xf>
    <xf numFmtId="0" fontId="63" fillId="0" borderId="0" xfId="0" applyFont="1" applyAlignment="1">
      <alignment vertical="center"/>
    </xf>
    <xf numFmtId="0" fontId="79" fillId="0" borderId="2" xfId="0" applyFont="1" applyBorder="1" applyAlignment="1">
      <alignment horizontal="center" vertical="top" wrapText="1"/>
    </xf>
    <xf numFmtId="0" fontId="79" fillId="0" borderId="2" xfId="0" applyFont="1" applyBorder="1" applyAlignment="1">
      <alignment horizontal="left" vertical="top" wrapText="1" indent="5"/>
    </xf>
    <xf numFmtId="0" fontId="79" fillId="0" borderId="2" xfId="0" quotePrefix="1" applyFont="1" applyBorder="1" applyAlignment="1">
      <alignment horizontal="center" vertical="top" wrapText="1"/>
    </xf>
    <xf numFmtId="0" fontId="79" fillId="0" borderId="2" xfId="0" quotePrefix="1" applyFont="1" applyBorder="1" applyAlignment="1">
      <alignment horizontal="left" vertical="top" wrapText="1" indent="10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69" fillId="0" borderId="0" xfId="0" applyFont="1" applyAlignment="1">
      <alignment horizontal="left" indent="13"/>
    </xf>
    <xf numFmtId="0" fontId="60" fillId="0" borderId="0" xfId="0" applyFont="1"/>
    <xf numFmtId="0" fontId="77" fillId="7" borderId="2" xfId="0" applyFont="1" applyFill="1" applyBorder="1" applyAlignment="1">
      <alignment horizontal="left" vertical="top" wrapText="1"/>
    </xf>
    <xf numFmtId="0" fontId="79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0" fontId="87" fillId="0" borderId="0" xfId="0" applyFont="1" applyFill="1" applyAlignment="1">
      <alignment horizontal="left" vertical="center" wrapText="1"/>
    </xf>
    <xf numFmtId="0" fontId="10" fillId="0" borderId="67" xfId="0" applyFont="1" applyFill="1" applyBorder="1" applyAlignment="1" applyProtection="1">
      <alignment horizontal="center" vertical="center" wrapText="1"/>
    </xf>
    <xf numFmtId="0" fontId="22" fillId="0" borderId="35" xfId="0" applyFont="1" applyFill="1" applyBorder="1" applyAlignment="1" applyProtection="1">
      <alignment horizontal="center" vertical="center" wrapText="1"/>
    </xf>
    <xf numFmtId="0" fontId="53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center" wrapText="1"/>
    </xf>
    <xf numFmtId="164" fontId="35" fillId="0" borderId="46" xfId="0" applyNumberFormat="1" applyFont="1" applyFill="1" applyBorder="1" applyAlignment="1" applyProtection="1">
      <alignment horizontal="right" vertical="center" wrapText="1" indent="1"/>
    </xf>
    <xf numFmtId="164" fontId="35" fillId="0" borderId="23" xfId="0" applyNumberFormat="1" applyFont="1" applyFill="1" applyBorder="1" applyAlignment="1" applyProtection="1">
      <alignment horizontal="right" vertical="center" wrapText="1" indent="1"/>
    </xf>
    <xf numFmtId="164" fontId="35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49" fontId="24" fillId="0" borderId="40" xfId="4" applyNumberFormat="1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24" fillId="0" borderId="61" xfId="4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vertical="center" wrapText="1" indent="1"/>
    </xf>
    <xf numFmtId="0" fontId="24" fillId="0" borderId="29" xfId="4" applyFont="1" applyFill="1" applyBorder="1" applyAlignment="1" applyProtection="1">
      <alignment horizontal="left" vertical="center" wrapText="1" indent="1"/>
    </xf>
    <xf numFmtId="0" fontId="24" fillId="0" borderId="69" xfId="4" applyFont="1" applyFill="1" applyBorder="1" applyAlignment="1" applyProtection="1">
      <alignment horizontal="left" vertical="center" wrapText="1" indent="1"/>
    </xf>
    <xf numFmtId="0" fontId="31" fillId="0" borderId="35" xfId="4" applyFont="1" applyFill="1" applyBorder="1" applyAlignment="1" applyProtection="1">
      <alignment horizontal="left" vertical="center" wrapText="1" indent="1"/>
    </xf>
    <xf numFmtId="0" fontId="32" fillId="0" borderId="61" xfId="4" applyFont="1" applyFill="1" applyBorder="1" applyAlignment="1" applyProtection="1">
      <alignment horizontal="left" vertical="center" wrapText="1" indent="1"/>
    </xf>
    <xf numFmtId="0" fontId="32" fillId="0" borderId="68" xfId="4" applyFont="1" applyFill="1" applyBorder="1" applyAlignment="1" applyProtection="1">
      <alignment horizontal="left" vertical="center" wrapText="1" indent="1"/>
    </xf>
    <xf numFmtId="0" fontId="31" fillId="0" borderId="67" xfId="4" applyFont="1" applyFill="1" applyBorder="1" applyAlignment="1" applyProtection="1">
      <alignment horizontal="left" vertical="center" wrapText="1" indent="1"/>
    </xf>
    <xf numFmtId="0" fontId="32" fillId="0" borderId="62" xfId="4" applyFont="1" applyFill="1" applyBorder="1" applyAlignment="1" applyProtection="1">
      <alignment horizontal="left" vertical="center" wrapText="1" indent="1"/>
    </xf>
    <xf numFmtId="0" fontId="32" fillId="0" borderId="77" xfId="4" applyFont="1" applyFill="1" applyBorder="1" applyAlignment="1" applyProtection="1">
      <alignment horizontal="left" vertical="center" wrapText="1" indent="1"/>
    </xf>
    <xf numFmtId="0" fontId="31" fillId="0" borderId="46" xfId="4" applyFont="1" applyFill="1" applyBorder="1" applyAlignment="1" applyProtection="1">
      <alignment horizontal="left" vertical="center" wrapText="1" indent="1"/>
    </xf>
    <xf numFmtId="0" fontId="44" fillId="0" borderId="46" xfId="0" applyFont="1" applyBorder="1" applyAlignment="1" applyProtection="1">
      <alignment horizontal="left" wrapText="1" indent="1"/>
    </xf>
    <xf numFmtId="0" fontId="22" fillId="0" borderId="35" xfId="4" applyFont="1" applyFill="1" applyBorder="1" applyAlignment="1" applyProtection="1">
      <alignment horizontal="left" vertical="center" wrapText="1" indent="1"/>
    </xf>
    <xf numFmtId="0" fontId="10" fillId="0" borderId="35" xfId="0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indent="7"/>
    </xf>
    <xf numFmtId="0" fontId="24" fillId="0" borderId="69" xfId="4" applyFont="1" applyFill="1" applyBorder="1" applyAlignment="1" applyProtection="1">
      <alignment horizontal="left" vertical="center" wrapText="1" indent="6"/>
    </xf>
    <xf numFmtId="0" fontId="24" fillId="0" borderId="55" xfId="4" applyFont="1" applyFill="1" applyBorder="1" applyAlignment="1" applyProtection="1">
      <alignment horizontal="left" vertical="center" wrapText="1" indent="6"/>
    </xf>
    <xf numFmtId="0" fontId="24" fillId="0" borderId="52" xfId="4" applyFont="1" applyFill="1" applyBorder="1" applyAlignment="1" applyProtection="1">
      <alignment horizontal="left" vertical="center" wrapText="1" indent="6"/>
    </xf>
    <xf numFmtId="0" fontId="32" fillId="0" borderId="52" xfId="4" applyFont="1" applyFill="1" applyBorder="1" applyAlignment="1" applyProtection="1">
      <alignment horizontal="left" vertical="center" wrapText="1" indent="1"/>
    </xf>
    <xf numFmtId="0" fontId="28" fillId="0" borderId="46" xfId="0" applyFont="1" applyBorder="1" applyAlignment="1" applyProtection="1">
      <alignment horizontal="left" wrapText="1" indent="1"/>
    </xf>
    <xf numFmtId="0" fontId="35" fillId="0" borderId="59" xfId="0" applyFont="1" applyBorder="1" applyAlignment="1" applyProtection="1">
      <alignment horizontal="center" vertical="center" wrapText="1"/>
    </xf>
    <xf numFmtId="3" fontId="32" fillId="0" borderId="49" xfId="0" applyNumberFormat="1" applyFont="1" applyBorder="1" applyAlignment="1" applyProtection="1">
      <alignment horizontal="right" vertical="center" indent="1"/>
      <protection locked="0"/>
    </xf>
    <xf numFmtId="3" fontId="35" fillId="0" borderId="38" xfId="0" applyNumberFormat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 applyProtection="1">
      <alignment horizontal="right" vertical="center" indent="1"/>
    </xf>
    <xf numFmtId="0" fontId="3" fillId="0" borderId="0" xfId="4" applyFont="1" applyFill="1"/>
    <xf numFmtId="0" fontId="6" fillId="0" borderId="35" xfId="4" applyFont="1" applyFill="1" applyBorder="1" applyAlignment="1" applyProtection="1">
      <alignment horizontal="center" vertical="center" wrapText="1"/>
    </xf>
    <xf numFmtId="0" fontId="6" fillId="0" borderId="16" xfId="4" applyFont="1" applyFill="1" applyBorder="1" applyAlignment="1" applyProtection="1">
      <alignment horizontal="center" vertical="center" wrapText="1"/>
    </xf>
    <xf numFmtId="0" fontId="6" fillId="0" borderId="38" xfId="4" applyFont="1" applyFill="1" applyBorder="1" applyAlignment="1" applyProtection="1">
      <alignment horizontal="center" vertical="center" wrapText="1"/>
    </xf>
    <xf numFmtId="164" fontId="6" fillId="0" borderId="67" xfId="4" applyNumberFormat="1" applyFont="1" applyFill="1" applyBorder="1" applyAlignment="1" applyProtection="1">
      <alignment horizontal="right" vertical="center" wrapText="1" indent="1"/>
    </xf>
    <xf numFmtId="164" fontId="6" fillId="0" borderId="18" xfId="4" applyNumberFormat="1" applyFont="1" applyFill="1" applyBorder="1" applyAlignment="1" applyProtection="1">
      <alignment horizontal="right" vertical="center" wrapText="1" indent="1"/>
    </xf>
    <xf numFmtId="164" fontId="6" fillId="0" borderId="46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</xf>
    <xf numFmtId="164" fontId="6" fillId="0" borderId="38" xfId="4" applyNumberFormat="1" applyFont="1" applyFill="1" applyBorder="1" applyAlignment="1" applyProtection="1">
      <alignment horizontal="right" vertical="center" wrapText="1" indent="1"/>
    </xf>
    <xf numFmtId="164" fontId="17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5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5" xfId="4" applyNumberFormat="1" applyFont="1" applyFill="1" applyBorder="1" applyAlignment="1" applyProtection="1">
      <alignment horizontal="right" vertical="center" wrapText="1" indent="1"/>
    </xf>
    <xf numFmtId="164" fontId="20" fillId="0" borderId="4" xfId="4" applyNumberFormat="1" applyFont="1" applyFill="1" applyBorder="1" applyAlignment="1" applyProtection="1">
      <alignment horizontal="right" vertical="center" wrapText="1" indent="1"/>
    </xf>
    <xf numFmtId="164" fontId="20" fillId="0" borderId="6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35" fillId="0" borderId="35" xfId="4" applyNumberFormat="1" applyFont="1" applyFill="1" applyBorder="1" applyAlignment="1" applyProtection="1">
      <alignment horizontal="right" vertical="center" wrapText="1" indent="1"/>
    </xf>
    <xf numFmtId="164" fontId="35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69" xfId="4" applyNumberFormat="1" applyFont="1" applyFill="1" applyBorder="1" applyAlignment="1" applyProtection="1">
      <alignment horizontal="right" vertical="center" wrapText="1" indent="1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7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69" xfId="0" applyFont="1" applyBorder="1" applyAlignment="1" applyProtection="1">
      <alignment horizontal="right" vertical="center" wrapText="1" indent="1"/>
      <protection locked="0"/>
    </xf>
    <xf numFmtId="0" fontId="73" fillId="0" borderId="4" xfId="0" applyFont="1" applyBorder="1" applyAlignment="1" applyProtection="1">
      <alignment horizontal="right" vertical="center" wrapText="1" indent="1"/>
      <protection locked="0"/>
    </xf>
    <xf numFmtId="0" fontId="73" fillId="0" borderId="51" xfId="0" applyFont="1" applyBorder="1" applyAlignment="1" applyProtection="1">
      <alignment horizontal="right" vertical="center" wrapText="1" indent="1"/>
      <protection locked="0"/>
    </xf>
    <xf numFmtId="0" fontId="73" fillId="0" borderId="55" xfId="0" applyFont="1" applyBorder="1" applyAlignment="1" applyProtection="1">
      <alignment horizontal="right" vertical="center" wrapText="1" indent="1"/>
      <protection locked="0"/>
    </xf>
    <xf numFmtId="0" fontId="73" fillId="0" borderId="2" xfId="0" applyFont="1" applyBorder="1" applyAlignment="1" applyProtection="1">
      <alignment horizontal="right" vertical="center" wrapText="1" indent="1"/>
      <protection locked="0"/>
    </xf>
    <xf numFmtId="0" fontId="73" fillId="0" borderId="49" xfId="0" applyFont="1" applyBorder="1" applyAlignment="1" applyProtection="1">
      <alignment horizontal="right" vertical="center" wrapText="1" indent="1"/>
      <protection locked="0"/>
    </xf>
    <xf numFmtId="0" fontId="73" fillId="0" borderId="62" xfId="0" applyFont="1" applyBorder="1" applyAlignment="1" applyProtection="1">
      <alignment horizontal="right" vertical="center" wrapText="1" indent="1"/>
      <protection locked="0"/>
    </xf>
    <xf numFmtId="0" fontId="73" fillId="0" borderId="7" xfId="0" applyFont="1" applyBorder="1" applyAlignment="1" applyProtection="1">
      <alignment horizontal="right" vertical="center" wrapText="1" indent="1"/>
      <protection locked="0"/>
    </xf>
    <xf numFmtId="0" fontId="73" fillId="0" borderId="43" xfId="0" applyFont="1" applyBorder="1" applyAlignment="1" applyProtection="1">
      <alignment horizontal="right" vertical="center" wrapText="1" indent="1"/>
      <protection locked="0"/>
    </xf>
    <xf numFmtId="164" fontId="52" fillId="0" borderId="35" xfId="0" applyNumberFormat="1" applyFont="1" applyBorder="1" applyAlignment="1" applyProtection="1">
      <alignment horizontal="right" vertical="center" wrapText="1" indent="1"/>
    </xf>
    <xf numFmtId="164" fontId="52" fillId="0" borderId="16" xfId="0" applyNumberFormat="1" applyFont="1" applyBorder="1" applyAlignment="1" applyProtection="1">
      <alignment horizontal="right" vertical="center" wrapText="1" indent="1"/>
    </xf>
    <xf numFmtId="0" fontId="52" fillId="0" borderId="35" xfId="0" quotePrefix="1" applyFont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Border="1" applyAlignment="1" applyProtection="1">
      <alignment horizontal="right" vertical="center" wrapText="1" indent="1"/>
      <protection locked="0"/>
    </xf>
    <xf numFmtId="0" fontId="52" fillId="0" borderId="38" xfId="0" quotePrefix="1" applyFont="1" applyBorder="1" applyAlignment="1" applyProtection="1">
      <alignment horizontal="right" vertical="center" wrapText="1" indent="1"/>
      <protection locked="0"/>
    </xf>
    <xf numFmtId="0" fontId="3" fillId="0" borderId="0" xfId="4" applyFont="1" applyFill="1" applyAlignment="1" applyProtection="1">
      <alignment horizontal="right" vertical="center" indent="1"/>
    </xf>
    <xf numFmtId="164" fontId="6" fillId="0" borderId="23" xfId="4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Border="1" applyAlignment="1" applyProtection="1">
      <alignment horizontal="right" vertical="center" wrapText="1" indent="1"/>
    </xf>
    <xf numFmtId="164" fontId="73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3" fillId="0" borderId="23" xfId="0" applyFont="1" applyBorder="1" applyAlignment="1" applyProtection="1">
      <alignment horizontal="right" vertical="center" wrapText="1" indent="1"/>
    </xf>
    <xf numFmtId="0" fontId="3" fillId="0" borderId="0" xfId="4" applyFont="1" applyFill="1" applyAlignment="1">
      <alignment horizontal="right" vertical="center" indent="1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6" fillId="0" borderId="0" xfId="0" applyNumberFormat="1" applyFont="1" applyFill="1" applyAlignment="1" applyProtection="1">
      <alignment horizontal="right" vertical="center"/>
    </xf>
    <xf numFmtId="164" fontId="35" fillId="0" borderId="16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5" fillId="0" borderId="44" xfId="0" applyNumberFormat="1" applyFont="1" applyFill="1" applyBorder="1" applyAlignment="1" applyProtection="1">
      <alignment horizontal="centerContinuous" vertical="center" wrapText="1"/>
    </xf>
    <xf numFmtId="164" fontId="35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3" fontId="35" fillId="0" borderId="16" xfId="0" applyNumberFormat="1" applyFont="1" applyBorder="1" applyAlignment="1" applyProtection="1">
      <alignment horizontal="center" vertical="center" wrapText="1"/>
    </xf>
    <xf numFmtId="3" fontId="35" fillId="0" borderId="16" xfId="0" applyNumberFormat="1" applyFont="1" applyFill="1" applyBorder="1" applyAlignment="1" applyProtection="1">
      <alignment horizontal="right" vertical="center" indent="1"/>
    </xf>
    <xf numFmtId="164" fontId="17" fillId="0" borderId="0" xfId="4" applyNumberFormat="1" applyFont="1" applyFill="1"/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53" fillId="0" borderId="16" xfId="0" applyFont="1" applyFill="1" applyBorder="1" applyAlignment="1" applyProtection="1">
      <alignment horizontal="center" wrapText="1"/>
    </xf>
    <xf numFmtId="0" fontId="53" fillId="0" borderId="74" xfId="0" applyFont="1" applyFill="1" applyBorder="1" applyAlignment="1" applyProtection="1">
      <alignment horizontal="center" wrapTex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6"/>
    </xf>
    <xf numFmtId="0" fontId="29" fillId="0" borderId="61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6"/>
    </xf>
    <xf numFmtId="0" fontId="30" fillId="0" borderId="0" xfId="0" applyFont="1" applyFill="1" applyBorder="1" applyAlignment="1" applyProtection="1">
      <alignment horizontal="left" vertical="center" wrapText="1" indent="1"/>
    </xf>
    <xf numFmtId="0" fontId="29" fillId="0" borderId="75" xfId="0" applyFont="1" applyFill="1" applyBorder="1" applyAlignment="1" applyProtection="1">
      <alignment horizontal="left" vertical="center" wrapText="1" indent="1"/>
    </xf>
    <xf numFmtId="0" fontId="29" fillId="0" borderId="77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9" xfId="0" applyFont="1" applyFill="1" applyBorder="1" applyAlignment="1" applyProtection="1">
      <alignment horizontal="left" vertical="center" wrapText="1" indent="1"/>
    </xf>
    <xf numFmtId="0" fontId="30" fillId="0" borderId="35" xfId="0" applyFont="1" applyFill="1" applyBorder="1" applyAlignment="1" applyProtection="1">
      <alignment horizontal="left" vertical="center" wrapText="1" indent="1"/>
    </xf>
    <xf numFmtId="0" fontId="29" fillId="0" borderId="68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wrapText="1" indent="1"/>
    </xf>
    <xf numFmtId="0" fontId="29" fillId="0" borderId="2" xfId="0" quotePrefix="1" applyFont="1" applyFill="1" applyBorder="1" applyAlignment="1" applyProtection="1">
      <alignment horizontal="left" vertical="center" wrapText="1" indent="6"/>
    </xf>
    <xf numFmtId="0" fontId="29" fillId="0" borderId="32" xfId="0" quotePrefix="1" applyFont="1" applyFill="1" applyBorder="1" applyAlignment="1" applyProtection="1">
      <alignment horizontal="left" vertical="center" wrapText="1" indent="6"/>
    </xf>
    <xf numFmtId="0" fontId="30" fillId="0" borderId="15" xfId="0" applyFont="1" applyFill="1" applyBorder="1" applyAlignment="1" applyProtection="1">
      <alignment horizontal="left" vertical="center" wrapText="1" indent="1"/>
    </xf>
    <xf numFmtId="0" fontId="30" fillId="0" borderId="16" xfId="0" applyFont="1" applyFill="1" applyBorder="1" applyAlignment="1" applyProtection="1">
      <alignment horizontal="left" vertical="center" wrapText="1" indent="1"/>
    </xf>
    <xf numFmtId="49" fontId="50" fillId="0" borderId="15" xfId="0" applyNumberFormat="1" applyFont="1" applyFill="1" applyBorder="1" applyAlignment="1" applyProtection="1">
      <alignment horizontal="left" vertical="center" wrapText="1" indent="1"/>
    </xf>
    <xf numFmtId="0" fontId="50" fillId="0" borderId="16" xfId="0" applyFont="1" applyFill="1" applyBorder="1" applyAlignment="1" applyProtection="1">
      <alignment horizontal="left" vertical="center" wrapText="1" indent="1"/>
    </xf>
    <xf numFmtId="49" fontId="29" fillId="0" borderId="11" xfId="0" applyNumberFormat="1" applyFont="1" applyFill="1" applyBorder="1" applyAlignment="1" applyProtection="1">
      <alignment horizontal="left" vertical="center" wrapText="1" indent="2"/>
    </xf>
    <xf numFmtId="0" fontId="29" fillId="0" borderId="4" xfId="0" applyFont="1" applyFill="1" applyBorder="1" applyAlignment="1" applyProtection="1">
      <alignment horizontal="left" vertical="center" wrapText="1" indent="1"/>
    </xf>
    <xf numFmtId="49" fontId="29" fillId="0" borderId="9" xfId="0" applyNumberFormat="1" applyFont="1" applyFill="1" applyBorder="1" applyAlignment="1" applyProtection="1">
      <alignment horizontal="left" vertical="center" wrapText="1" indent="2"/>
    </xf>
    <xf numFmtId="49" fontId="29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7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0" fontId="30" fillId="0" borderId="10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3" fontId="32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39" fillId="0" borderId="0" xfId="0" applyFont="1" applyAlignment="1" applyProtection="1">
      <alignment horizontal="right"/>
    </xf>
    <xf numFmtId="16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164" fontId="35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4" xfId="0" applyFont="1" applyFill="1" applyBorder="1" applyAlignment="1" applyProtection="1">
      <alignment horizontal="left" vertical="center" wrapText="1" indent="1"/>
    </xf>
    <xf numFmtId="0" fontId="50" fillId="0" borderId="2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indent="1"/>
    </xf>
    <xf numFmtId="0" fontId="29" fillId="0" borderId="3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29" fillId="0" borderId="32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1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45" fillId="0" borderId="10" xfId="0" applyFont="1" applyFill="1" applyBorder="1" applyAlignment="1" applyProtection="1">
      <alignment horizontal="left" vertical="center" wrapText="1" indent="1"/>
    </xf>
    <xf numFmtId="164" fontId="17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4" applyNumberFormat="1" applyFont="1" applyFill="1" applyBorder="1" applyAlignment="1" applyProtection="1">
      <alignment horizontal="right" vertical="center" wrapText="1" indent="1"/>
    </xf>
    <xf numFmtId="0" fontId="73" fillId="0" borderId="4" xfId="0" applyFont="1" applyFill="1" applyBorder="1" applyAlignment="1" applyProtection="1">
      <alignment horizontal="right" vertical="center" wrapText="1" indent="1"/>
      <protection locked="0"/>
    </xf>
    <xf numFmtId="0" fontId="73" fillId="0" borderId="2" xfId="0" applyFont="1" applyFill="1" applyBorder="1" applyAlignment="1" applyProtection="1">
      <alignment horizontal="right" vertical="center" wrapText="1" indent="1"/>
      <protection locked="0"/>
    </xf>
    <xf numFmtId="3" fontId="7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7" xfId="0" applyFont="1" applyFill="1" applyBorder="1" applyAlignment="1" applyProtection="1">
      <alignment horizontal="right" vertical="center" wrapText="1" indent="1"/>
      <protection locked="0"/>
    </xf>
    <xf numFmtId="164" fontId="52" fillId="0" borderId="16" xfId="0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Fill="1" applyBorder="1" applyAlignment="1" applyProtection="1">
      <alignment horizontal="right" vertical="center" wrapText="1" indent="1"/>
    </xf>
    <xf numFmtId="164" fontId="73" fillId="0" borderId="23" xfId="0" applyNumberFormat="1" applyFont="1" applyFill="1" applyBorder="1" applyAlignment="1" applyProtection="1">
      <alignment horizontal="right" vertical="center" wrapText="1" indent="1"/>
    </xf>
    <xf numFmtId="164" fontId="14" fillId="0" borderId="0" xfId="4" applyNumberFormat="1" applyFill="1"/>
    <xf numFmtId="164" fontId="20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8" xfId="4" applyFont="1" applyFill="1" applyBorder="1" applyAlignment="1" applyProtection="1">
      <alignment horizontal="center" vertical="center" wrapText="1"/>
    </xf>
    <xf numFmtId="0" fontId="31" fillId="0" borderId="34" xfId="4" applyFont="1" applyFill="1" applyBorder="1" applyAlignment="1" applyProtection="1">
      <alignment horizontal="center" vertical="center" wrapText="1"/>
    </xf>
    <xf numFmtId="0" fontId="32" fillId="0" borderId="69" xfId="4" applyFont="1" applyFill="1" applyBorder="1" applyProtection="1"/>
    <xf numFmtId="0" fontId="45" fillId="0" borderId="55" xfId="0" applyFont="1" applyBorder="1" applyAlignment="1">
      <alignment horizontal="justify" wrapText="1"/>
    </xf>
    <xf numFmtId="0" fontId="45" fillId="0" borderId="55" xfId="0" applyFont="1" applyBorder="1" applyAlignment="1">
      <alignment wrapText="1"/>
    </xf>
    <xf numFmtId="0" fontId="45" fillId="0" borderId="52" xfId="0" applyFont="1" applyBorder="1" applyAlignment="1">
      <alignment wrapText="1"/>
    </xf>
    <xf numFmtId="0" fontId="31" fillId="0" borderId="17" xfId="4" applyFont="1" applyFill="1" applyBorder="1" applyAlignment="1" applyProtection="1">
      <alignment horizontal="center" vertical="center" wrapText="1"/>
    </xf>
    <xf numFmtId="3" fontId="32" fillId="0" borderId="53" xfId="1" applyNumberFormat="1" applyFont="1" applyFill="1" applyBorder="1" applyAlignment="1" applyProtection="1">
      <alignment horizontal="right"/>
      <protection locked="0"/>
    </xf>
    <xf numFmtId="3" fontId="32" fillId="0" borderId="5" xfId="1" applyNumberFormat="1" applyFont="1" applyFill="1" applyBorder="1" applyAlignment="1" applyProtection="1">
      <alignment horizontal="right"/>
      <protection locked="0"/>
    </xf>
    <xf numFmtId="3" fontId="32" fillId="0" borderId="31" xfId="1" applyNumberFormat="1" applyFont="1" applyFill="1" applyBorder="1" applyAlignment="1" applyProtection="1">
      <alignment horizontal="right"/>
      <protection locked="0"/>
    </xf>
    <xf numFmtId="3" fontId="32" fillId="0" borderId="54" xfId="1" applyNumberFormat="1" applyFont="1" applyFill="1" applyBorder="1" applyAlignment="1" applyProtection="1">
      <alignment horizontal="right"/>
      <protection locked="0"/>
    </xf>
    <xf numFmtId="3" fontId="32" fillId="0" borderId="2" xfId="1" applyNumberFormat="1" applyFont="1" applyFill="1" applyBorder="1" applyAlignment="1" applyProtection="1">
      <alignment horizontal="right"/>
      <protection locked="0"/>
    </xf>
    <xf numFmtId="3" fontId="32" fillId="0" borderId="19" xfId="1" applyNumberFormat="1" applyFont="1" applyFill="1" applyBorder="1" applyAlignment="1" applyProtection="1">
      <alignment horizontal="right"/>
      <protection locked="0"/>
    </xf>
    <xf numFmtId="3" fontId="45" fillId="0" borderId="2" xfId="0" applyNumberFormat="1" applyFont="1" applyBorder="1" applyAlignment="1">
      <alignment horizontal="right" wrapText="1"/>
    </xf>
    <xf numFmtId="3" fontId="32" fillId="0" borderId="41" xfId="1" applyNumberFormat="1" applyFont="1" applyFill="1" applyBorder="1" applyAlignment="1" applyProtection="1">
      <alignment horizontal="right"/>
      <protection locked="0"/>
    </xf>
    <xf numFmtId="3" fontId="45" fillId="0" borderId="7" xfId="0" applyNumberFormat="1" applyFont="1" applyBorder="1" applyAlignment="1">
      <alignment horizontal="right" wrapText="1"/>
    </xf>
    <xf numFmtId="3" fontId="32" fillId="0" borderId="21" xfId="1" applyNumberFormat="1" applyFont="1" applyFill="1" applyBorder="1" applyAlignment="1" applyProtection="1">
      <alignment horizontal="right"/>
      <protection locked="0"/>
    </xf>
    <xf numFmtId="3" fontId="31" fillId="0" borderId="45" xfId="1" applyNumberFormat="1" applyFont="1" applyFill="1" applyBorder="1" applyAlignment="1" applyProtection="1">
      <alignment horizontal="right"/>
    </xf>
    <xf numFmtId="3" fontId="33" fillId="0" borderId="16" xfId="4" applyNumberFormat="1" applyFont="1" applyFill="1" applyBorder="1" applyAlignment="1" applyProtection="1">
      <alignment horizontal="right"/>
    </xf>
    <xf numFmtId="3" fontId="31" fillId="0" borderId="23" xfId="1" applyNumberFormat="1" applyFont="1" applyFill="1" applyBorder="1" applyAlignment="1" applyProtection="1">
      <alignment horizontal="right"/>
    </xf>
    <xf numFmtId="164" fontId="73" fillId="0" borderId="2" xfId="6" applyNumberFormat="1" applyFont="1" applyFill="1" applyBorder="1" applyAlignment="1">
      <alignment vertical="center" wrapText="1"/>
    </xf>
    <xf numFmtId="0" fontId="73" fillId="0" borderId="2" xfId="7" applyFont="1" applyFill="1" applyBorder="1" applyAlignment="1">
      <alignment vertical="center" wrapText="1"/>
    </xf>
    <xf numFmtId="3" fontId="73" fillId="0" borderId="2" xfId="7" applyNumberFormat="1" applyFont="1" applyFill="1" applyBorder="1" applyAlignment="1">
      <alignment horizontal="right" vertical="center"/>
    </xf>
    <xf numFmtId="0" fontId="73" fillId="0" borderId="0" xfId="0" applyFont="1" applyAlignment="1"/>
    <xf numFmtId="0" fontId="35" fillId="0" borderId="7" xfId="4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vertical="center"/>
    </xf>
    <xf numFmtId="164" fontId="73" fillId="0" borderId="7" xfId="6" applyNumberFormat="1" applyFont="1" applyFill="1" applyBorder="1" applyAlignment="1">
      <alignment vertical="center" wrapText="1"/>
    </xf>
    <xf numFmtId="0" fontId="52" fillId="0" borderId="0" xfId="0" applyFont="1" applyFill="1" applyAlignment="1">
      <alignment vertical="center"/>
    </xf>
    <xf numFmtId="0" fontId="32" fillId="0" borderId="11" xfId="0" applyFont="1" applyBorder="1" applyAlignment="1" applyProtection="1">
      <alignment horizontal="right" vertical="center" indent="1"/>
    </xf>
    <xf numFmtId="0" fontId="32" fillId="0" borderId="4" xfId="0" applyFont="1" applyBorder="1" applyAlignment="1" applyProtection="1">
      <alignment horizontal="left" vertical="center" indent="1"/>
      <protection locked="0"/>
    </xf>
    <xf numFmtId="3" fontId="32" fillId="0" borderId="51" xfId="0" applyNumberFormat="1" applyFont="1" applyBorder="1" applyAlignment="1" applyProtection="1">
      <alignment horizontal="right" vertical="center" indent="1"/>
      <protection locked="0"/>
    </xf>
    <xf numFmtId="0" fontId="32" fillId="0" borderId="17" xfId="0" applyFont="1" applyBorder="1" applyAlignment="1" applyProtection="1">
      <alignment horizontal="right" vertical="center" indent="1"/>
    </xf>
    <xf numFmtId="0" fontId="32" fillId="0" borderId="18" xfId="0" applyFont="1" applyBorder="1" applyAlignment="1" applyProtection="1">
      <alignment horizontal="left" vertical="center" indent="1"/>
      <protection locked="0"/>
    </xf>
    <xf numFmtId="3" fontId="32" fillId="0" borderId="18" xfId="0" applyNumberFormat="1" applyFont="1" applyBorder="1" applyAlignment="1" applyProtection="1">
      <alignment horizontal="right" vertical="center" indent="1"/>
      <protection locked="0"/>
    </xf>
    <xf numFmtId="3" fontId="32" fillId="0" borderId="59" xfId="0" applyNumberFormat="1" applyFont="1" applyBorder="1" applyAlignment="1" applyProtection="1">
      <alignment horizontal="right" vertical="center" indent="1"/>
      <protection locked="0"/>
    </xf>
    <xf numFmtId="3" fontId="32" fillId="8" borderId="4" xfId="0" applyNumberFormat="1" applyFont="1" applyFill="1" applyBorder="1" applyAlignment="1" applyProtection="1">
      <alignment horizontal="right" vertical="center" indent="1"/>
      <protection locked="0"/>
    </xf>
    <xf numFmtId="3" fontId="31" fillId="0" borderId="16" xfId="0" applyNumberFormat="1" applyFont="1" applyBorder="1" applyAlignment="1" applyProtection="1">
      <alignment horizontal="right" vertical="center" indent="1"/>
      <protection locked="0"/>
    </xf>
    <xf numFmtId="3" fontId="31" fillId="0" borderId="38" xfId="0" applyNumberFormat="1" applyFont="1" applyBorder="1" applyAlignment="1" applyProtection="1">
      <alignment horizontal="right" vertical="center" indent="1"/>
      <protection locked="0"/>
    </xf>
    <xf numFmtId="0" fontId="35" fillId="0" borderId="0" xfId="0" applyFont="1"/>
    <xf numFmtId="0" fontId="73" fillId="0" borderId="0" xfId="0" applyFont="1" applyFill="1"/>
    <xf numFmtId="3" fontId="73" fillId="0" borderId="0" xfId="0" applyNumberFormat="1" applyFont="1" applyFill="1" applyBorder="1"/>
    <xf numFmtId="0" fontId="52" fillId="0" borderId="15" xfId="7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 applyProtection="1">
      <alignment horizontal="center" vertical="center" wrapText="1"/>
    </xf>
    <xf numFmtId="164" fontId="52" fillId="0" borderId="58" xfId="0" applyNumberFormat="1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>
      <alignment horizontal="center" vertical="center" wrapText="1"/>
    </xf>
    <xf numFmtId="164" fontId="73" fillId="0" borderId="0" xfId="0" applyNumberFormat="1" applyFont="1" applyFill="1" applyAlignment="1">
      <alignment horizontal="left" vertical="center" wrapText="1"/>
    </xf>
    <xf numFmtId="164" fontId="52" fillId="0" borderId="39" xfId="0" applyNumberFormat="1" applyFont="1" applyFill="1" applyBorder="1" applyAlignment="1">
      <alignment horizontal="left" vertical="center" wrapText="1"/>
    </xf>
    <xf numFmtId="164" fontId="36" fillId="0" borderId="0" xfId="0" applyNumberFormat="1" applyFont="1" applyFill="1" applyAlignment="1" applyProtection="1">
      <alignment horizontal="right" wrapText="1"/>
    </xf>
    <xf numFmtId="49" fontId="35" fillId="0" borderId="16" xfId="0" applyNumberFormat="1" applyFont="1" applyFill="1" applyBorder="1" applyAlignment="1" applyProtection="1">
      <alignment horizontal="center" vertical="center" wrapText="1"/>
    </xf>
    <xf numFmtId="49" fontId="35" fillId="0" borderId="3" xfId="0" applyNumberFormat="1" applyFont="1" applyFill="1" applyBorder="1" applyAlignment="1" applyProtection="1">
      <alignment horizontal="center" vertical="center" wrapText="1"/>
    </xf>
    <xf numFmtId="164" fontId="35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2" fillId="0" borderId="54" xfId="0" applyNumberFormat="1" applyFont="1" applyFill="1" applyBorder="1" applyAlignment="1">
      <alignment horizontal="left" vertical="center" wrapText="1"/>
    </xf>
    <xf numFmtId="164" fontId="52" fillId="0" borderId="49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 applyProtection="1">
      <alignment vertical="center" wrapText="1"/>
    </xf>
    <xf numFmtId="164" fontId="35" fillId="0" borderId="22" xfId="0" applyNumberFormat="1" applyFont="1" applyFill="1" applyBorder="1" applyAlignment="1" applyProtection="1">
      <alignment vertical="center" wrapText="1"/>
    </xf>
    <xf numFmtId="164" fontId="35" fillId="0" borderId="19" xfId="0" applyNumberFormat="1" applyFont="1" applyFill="1" applyBorder="1" applyAlignment="1" applyProtection="1">
      <alignment vertical="center" wrapText="1"/>
    </xf>
    <xf numFmtId="164" fontId="35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5" xfId="0" applyNumberFormat="1" applyFont="1" applyFill="1" applyBorder="1" applyAlignment="1" applyProtection="1">
      <alignment horizontal="center" vertical="center" wrapText="1"/>
    </xf>
    <xf numFmtId="49" fontId="35" fillId="2" borderId="2" xfId="0" applyNumberFormat="1" applyFont="1" applyFill="1" applyBorder="1" applyAlignment="1" applyProtection="1">
      <alignment horizontal="center" vertical="center" wrapText="1"/>
    </xf>
    <xf numFmtId="49" fontId="35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3" fillId="0" borderId="0" xfId="0" applyFont="1"/>
    <xf numFmtId="0" fontId="52" fillId="0" borderId="0" xfId="0" applyFont="1" applyAlignment="1">
      <alignment horizontal="justify"/>
    </xf>
    <xf numFmtId="167" fontId="73" fillId="0" borderId="0" xfId="0" applyNumberFormat="1" applyFont="1"/>
    <xf numFmtId="4" fontId="73" fillId="0" borderId="0" xfId="0" applyNumberFormat="1" applyFont="1" applyAlignment="1">
      <alignment horizontal="center"/>
    </xf>
    <xf numFmtId="0" fontId="52" fillId="0" borderId="0" xfId="0" applyFont="1" applyAlignment="1"/>
    <xf numFmtId="0" fontId="95" fillId="0" borderId="0" xfId="0" applyFont="1" applyAlignment="1"/>
    <xf numFmtId="164" fontId="24" fillId="0" borderId="20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  <protection locked="0"/>
    </xf>
    <xf numFmtId="164" fontId="24" fillId="0" borderId="31" xfId="5" applyNumberFormat="1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horizontal="left" vertical="center" indent="1"/>
      <protection locked="0"/>
    </xf>
    <xf numFmtId="3" fontId="32" fillId="0" borderId="2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2" fillId="0" borderId="32" xfId="0" applyFont="1" applyFill="1" applyBorder="1" applyAlignment="1" applyProtection="1">
      <alignment horizontal="left" vertical="center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0" fontId="73" fillId="0" borderId="7" xfId="7" applyFont="1" applyFill="1" applyBorder="1" applyAlignment="1">
      <alignment vertical="center" wrapText="1"/>
    </xf>
    <xf numFmtId="3" fontId="73" fillId="0" borderId="6" xfId="7" applyNumberFormat="1" applyFont="1" applyFill="1" applyBorder="1" applyAlignment="1">
      <alignment horizontal="right" vertical="center"/>
    </xf>
    <xf numFmtId="164" fontId="35" fillId="0" borderId="23" xfId="0" applyNumberFormat="1" applyFont="1" applyFill="1" applyBorder="1" applyAlignment="1" applyProtection="1">
      <alignment horizontal="center" vertical="center" wrapText="1"/>
    </xf>
    <xf numFmtId="49" fontId="73" fillId="0" borderId="13" xfId="7" applyNumberFormat="1" applyFont="1" applyFill="1" applyBorder="1" applyAlignment="1">
      <alignment vertical="center" wrapText="1"/>
    </xf>
    <xf numFmtId="3" fontId="73" fillId="0" borderId="22" xfId="7" applyNumberFormat="1" applyFont="1" applyFill="1" applyBorder="1" applyAlignment="1">
      <alignment horizontal="right" vertical="center"/>
    </xf>
    <xf numFmtId="49" fontId="73" fillId="0" borderId="9" xfId="7" applyNumberFormat="1" applyFont="1" applyFill="1" applyBorder="1" applyAlignment="1">
      <alignment vertical="center" wrapText="1"/>
    </xf>
    <xf numFmtId="3" fontId="73" fillId="0" borderId="19" xfId="7" applyNumberFormat="1" applyFont="1" applyFill="1" applyBorder="1" applyAlignment="1">
      <alignment horizontal="right" vertical="center"/>
    </xf>
    <xf numFmtId="49" fontId="73" fillId="0" borderId="14" xfId="7" applyNumberFormat="1" applyFont="1" applyFill="1" applyBorder="1" applyAlignment="1">
      <alignment vertical="center" wrapText="1"/>
    </xf>
    <xf numFmtId="3" fontId="73" fillId="0" borderId="33" xfId="7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8" fillId="0" borderId="0" xfId="0" applyNumberFormat="1" applyFont="1" applyFill="1" applyAlignment="1">
      <alignment vertical="center" wrapText="1"/>
    </xf>
    <xf numFmtId="0" fontId="24" fillId="8" borderId="4" xfId="5" applyFont="1" applyFill="1" applyBorder="1" applyAlignment="1" applyProtection="1">
      <alignment horizontal="left" vertical="center" indent="1"/>
    </xf>
    <xf numFmtId="164" fontId="24" fillId="8" borderId="4" xfId="5" applyNumberFormat="1" applyFont="1" applyFill="1" applyBorder="1" applyAlignment="1" applyProtection="1">
      <alignment vertical="center"/>
      <protection locked="0"/>
    </xf>
    <xf numFmtId="164" fontId="24" fillId="8" borderId="31" xfId="5" applyNumberFormat="1" applyFont="1" applyFill="1" applyBorder="1" applyAlignment="1" applyProtection="1">
      <alignment vertical="center"/>
    </xf>
    <xf numFmtId="0" fontId="24" fillId="8" borderId="2" xfId="5" applyFont="1" applyFill="1" applyBorder="1" applyAlignment="1" applyProtection="1">
      <alignment horizontal="left" vertical="center" wrapText="1" indent="1"/>
    </xf>
    <xf numFmtId="164" fontId="24" fillId="8" borderId="2" xfId="5" applyNumberFormat="1" applyFont="1" applyFill="1" applyBorder="1" applyAlignment="1" applyProtection="1">
      <alignment vertical="center"/>
      <protection locked="0"/>
    </xf>
    <xf numFmtId="164" fontId="24" fillId="8" borderId="19" xfId="5" applyNumberFormat="1" applyFont="1" applyFill="1" applyBorder="1" applyAlignment="1" applyProtection="1">
      <alignment vertical="center"/>
    </xf>
    <xf numFmtId="0" fontId="32" fillId="0" borderId="7" xfId="0" applyFont="1" applyFill="1" applyBorder="1" applyAlignment="1" applyProtection="1">
      <alignment horizontal="left" vertical="center" indent="1"/>
      <protection locked="0"/>
    </xf>
    <xf numFmtId="3" fontId="32" fillId="0" borderId="7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78" xfId="0" applyNumberFormat="1" applyFont="1" applyFill="1" applyBorder="1" applyAlignment="1" applyProtection="1">
      <alignment horizontal="right" vertical="center" wrapText="1" indent="1"/>
    </xf>
    <xf numFmtId="164" fontId="20" fillId="0" borderId="6" xfId="0" applyNumberFormat="1" applyFont="1" applyFill="1" applyBorder="1" applyAlignment="1" applyProtection="1">
      <alignment horizontal="right" vertical="center" wrapText="1" indent="1"/>
    </xf>
    <xf numFmtId="164" fontId="3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 wrapText="1"/>
    </xf>
    <xf numFmtId="164" fontId="3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74" xfId="0" applyFont="1" applyBorder="1" applyAlignment="1" applyProtection="1">
      <alignment horizontal="center" wrapText="1"/>
    </xf>
    <xf numFmtId="0" fontId="31" fillId="0" borderId="60" xfId="4" applyFont="1" applyFill="1" applyBorder="1" applyAlignment="1" applyProtection="1">
      <alignment horizontal="left" vertical="center" wrapText="1" indent="1"/>
    </xf>
    <xf numFmtId="0" fontId="10" fillId="0" borderId="79" xfId="0" applyFont="1" applyFill="1" applyBorder="1" applyAlignment="1" applyProtection="1">
      <alignment vertical="center"/>
    </xf>
    <xf numFmtId="0" fontId="10" fillId="0" borderId="80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23" xfId="4" applyFont="1" applyFill="1" applyBorder="1" applyAlignment="1" applyProtection="1">
      <alignment horizontal="center" vertical="center" wrapText="1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23" xfId="0" applyNumberFormat="1" applyFont="1" applyFill="1" applyBorder="1" applyAlignment="1" applyProtection="1">
      <alignment horizontal="center" vertical="center" wrapText="1"/>
    </xf>
    <xf numFmtId="0" fontId="29" fillId="0" borderId="69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1"/>
    </xf>
    <xf numFmtId="0" fontId="29" fillId="0" borderId="62" xfId="0" applyFont="1" applyFill="1" applyBorder="1" applyAlignment="1" applyProtection="1">
      <alignment horizontal="left" vertical="center" wrapText="1" indent="1"/>
    </xf>
    <xf numFmtId="0" fontId="50" fillId="0" borderId="69" xfId="0" applyFont="1" applyFill="1" applyBorder="1" applyAlignment="1" applyProtection="1">
      <alignment horizontal="left" vertical="center" wrapText="1" indent="1"/>
    </xf>
    <xf numFmtId="0" fontId="50" fillId="0" borderId="55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22" fillId="0" borderId="47" xfId="0" applyNumberFormat="1" applyFont="1" applyFill="1" applyBorder="1" applyAlignment="1" applyProtection="1">
      <alignment horizontal="center" vertical="center" wrapText="1"/>
    </xf>
    <xf numFmtId="164" fontId="21" fillId="0" borderId="49" xfId="0" applyNumberFormat="1" applyFont="1" applyFill="1" applyBorder="1" applyAlignment="1" applyProtection="1">
      <alignment vertical="center" wrapText="1"/>
    </xf>
    <xf numFmtId="49" fontId="35" fillId="0" borderId="2" xfId="0" applyNumberFormat="1" applyFont="1" applyFill="1" applyBorder="1" applyAlignment="1" applyProtection="1">
      <alignment horizontal="center" vertical="center" wrapText="1"/>
    </xf>
    <xf numFmtId="164" fontId="35" fillId="0" borderId="2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>
      <alignment horizontal="left" vertical="center" wrapText="1"/>
    </xf>
    <xf numFmtId="164" fontId="52" fillId="0" borderId="2" xfId="0" applyNumberFormat="1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left" vertical="center"/>
    </xf>
    <xf numFmtId="3" fontId="52" fillId="0" borderId="23" xfId="0" applyNumberFormat="1" applyFont="1" applyFill="1" applyBorder="1" applyAlignment="1">
      <alignment horizontal="right" vertical="center"/>
    </xf>
    <xf numFmtId="164" fontId="9" fillId="0" borderId="0" xfId="4" applyNumberFormat="1" applyFont="1" applyFill="1" applyBorder="1" applyAlignment="1" applyProtection="1">
      <alignment vertical="center"/>
    </xf>
    <xf numFmtId="164" fontId="35" fillId="0" borderId="46" xfId="0" applyNumberFormat="1" applyFont="1" applyFill="1" applyBorder="1" applyAlignment="1" applyProtection="1">
      <alignment horizontal="center" vertical="center" wrapText="1"/>
    </xf>
    <xf numFmtId="164" fontId="20" fillId="0" borderId="31" xfId="0" applyNumberFormat="1" applyFont="1" applyFill="1" applyBorder="1" applyAlignment="1" applyProtection="1">
      <alignment horizontal="right" vertical="center" wrapText="1" indent="1"/>
    </xf>
    <xf numFmtId="0" fontId="52" fillId="0" borderId="84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top" wrapText="1"/>
    </xf>
    <xf numFmtId="0" fontId="73" fillId="0" borderId="73" xfId="0" applyFont="1" applyBorder="1" applyAlignment="1">
      <alignment horizontal="center" vertical="top" wrapText="1"/>
    </xf>
    <xf numFmtId="0" fontId="73" fillId="0" borderId="30" xfId="0" applyFont="1" applyBorder="1" applyAlignment="1">
      <alignment horizontal="center" vertical="top" wrapText="1"/>
    </xf>
    <xf numFmtId="0" fontId="52" fillId="0" borderId="30" xfId="0" applyFont="1" applyBorder="1" applyAlignment="1">
      <alignment horizontal="center" vertical="top" wrapText="1"/>
    </xf>
    <xf numFmtId="0" fontId="73" fillId="0" borderId="30" xfId="0" applyFont="1" applyBorder="1" applyAlignment="1">
      <alignment vertical="top" wrapText="1"/>
    </xf>
    <xf numFmtId="0" fontId="73" fillId="0" borderId="66" xfId="0" applyFont="1" applyBorder="1" applyAlignment="1">
      <alignment vertical="top" wrapText="1"/>
    </xf>
    <xf numFmtId="0" fontId="73" fillId="0" borderId="66" xfId="0" applyFont="1" applyBorder="1" applyAlignment="1">
      <alignment horizontal="center" vertical="top" wrapText="1"/>
    </xf>
    <xf numFmtId="0" fontId="1" fillId="0" borderId="0" xfId="9"/>
    <xf numFmtId="0" fontId="100" fillId="0" borderId="0" xfId="9" applyFont="1"/>
    <xf numFmtId="168" fontId="100" fillId="0" borderId="0" xfId="9" applyNumberFormat="1" applyFont="1" applyAlignment="1">
      <alignment horizontal="right"/>
    </xf>
    <xf numFmtId="0" fontId="101" fillId="0" borderId="0" xfId="9" applyFont="1"/>
    <xf numFmtId="0" fontId="99" fillId="0" borderId="37" xfId="9" applyFont="1" applyBorder="1" applyAlignment="1">
      <alignment horizontal="center" vertical="center"/>
    </xf>
    <xf numFmtId="168" fontId="99" fillId="0" borderId="37" xfId="9" applyNumberFormat="1" applyFont="1" applyBorder="1" applyAlignment="1">
      <alignment horizontal="right" vertical="center"/>
    </xf>
    <xf numFmtId="0" fontId="100" fillId="0" borderId="73" xfId="9" applyFont="1" applyBorder="1" applyAlignment="1">
      <alignment horizontal="center" vertical="center"/>
    </xf>
    <xf numFmtId="0" fontId="100" fillId="0" borderId="59" xfId="9" applyFont="1" applyBorder="1" applyAlignment="1">
      <alignment horizontal="center" vertical="center"/>
    </xf>
    <xf numFmtId="0" fontId="100" fillId="0" borderId="38" xfId="9" applyFont="1" applyBorder="1" applyAlignment="1">
      <alignment vertical="center"/>
    </xf>
    <xf numFmtId="168" fontId="100" fillId="0" borderId="38" xfId="9" applyNumberFormat="1" applyFont="1" applyBorder="1" applyAlignment="1">
      <alignment horizontal="right" vertical="center"/>
    </xf>
    <xf numFmtId="0" fontId="100" fillId="0" borderId="30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vertical="center"/>
    </xf>
    <xf numFmtId="168" fontId="100" fillId="0" borderId="47" xfId="9" applyNumberFormat="1" applyFont="1" applyBorder="1" applyAlignment="1">
      <alignment horizontal="right" vertical="center"/>
    </xf>
    <xf numFmtId="0" fontId="100" fillId="0" borderId="66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0" fontId="99" fillId="0" borderId="0" xfId="9" applyFont="1" applyAlignment="1">
      <alignment horizontal="justify" vertical="center"/>
    </xf>
    <xf numFmtId="0" fontId="101" fillId="0" borderId="0" xfId="9" applyFont="1" applyAlignment="1">
      <alignment horizontal="center" vertical="center"/>
    </xf>
    <xf numFmtId="0" fontId="99" fillId="0" borderId="0" xfId="9" applyFont="1" applyAlignment="1">
      <alignment horizontal="center" vertical="center"/>
    </xf>
    <xf numFmtId="0" fontId="100" fillId="0" borderId="25" xfId="9" applyFont="1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00" fillId="0" borderId="50" xfId="9" applyFont="1" applyBorder="1" applyAlignment="1">
      <alignment vertical="center"/>
    </xf>
    <xf numFmtId="168" fontId="100" fillId="0" borderId="25" xfId="9" applyNumberFormat="1" applyFont="1" applyBorder="1" applyAlignment="1">
      <alignment vertical="center"/>
    </xf>
    <xf numFmtId="0" fontId="1" fillId="0" borderId="50" xfId="9" applyBorder="1" applyAlignment="1">
      <alignment vertical="center"/>
    </xf>
    <xf numFmtId="0" fontId="100" fillId="0" borderId="50" xfId="9" applyFont="1" applyBorder="1" applyAlignment="1">
      <alignment horizontal="center" vertical="center" wrapText="1"/>
    </xf>
    <xf numFmtId="0" fontId="100" fillId="0" borderId="47" xfId="9" applyFont="1" applyBorder="1" applyAlignment="1">
      <alignment horizontal="center" vertical="center" wrapText="1"/>
    </xf>
    <xf numFmtId="0" fontId="100" fillId="0" borderId="0" xfId="9" applyFont="1" applyBorder="1" applyAlignment="1">
      <alignment horizontal="center" vertical="center"/>
    </xf>
    <xf numFmtId="0" fontId="100" fillId="0" borderId="66" xfId="9" applyFont="1" applyBorder="1" applyAlignment="1">
      <alignment vertical="center"/>
    </xf>
    <xf numFmtId="168" fontId="1" fillId="0" borderId="66" xfId="9" applyNumberFormat="1" applyBorder="1" applyAlignment="1">
      <alignment horizontal="right" vertical="center"/>
    </xf>
    <xf numFmtId="0" fontId="100" fillId="0" borderId="38" xfId="9" applyFont="1" applyBorder="1" applyAlignment="1">
      <alignment horizontal="center" vertical="center"/>
    </xf>
    <xf numFmtId="0" fontId="100" fillId="0" borderId="46" xfId="9" applyFont="1" applyBorder="1" applyAlignment="1">
      <alignment horizontal="center" vertical="center"/>
    </xf>
    <xf numFmtId="0" fontId="100" fillId="0" borderId="25" xfId="9" applyFont="1" applyBorder="1" applyAlignment="1">
      <alignment horizontal="justify" vertical="center"/>
    </xf>
    <xf numFmtId="0" fontId="100" fillId="0" borderId="25" xfId="9" applyFont="1" applyBorder="1" applyAlignment="1">
      <alignment horizontal="center" vertical="center"/>
    </xf>
    <xf numFmtId="0" fontId="1" fillId="0" borderId="47" xfId="9" applyBorder="1" applyAlignment="1">
      <alignment vertical="center"/>
    </xf>
    <xf numFmtId="0" fontId="100" fillId="0" borderId="37" xfId="9" applyFont="1" applyBorder="1" applyAlignment="1">
      <alignment horizontal="center" vertical="center"/>
    </xf>
    <xf numFmtId="0" fontId="99" fillId="0" borderId="0" xfId="9" applyFont="1" applyBorder="1" applyAlignment="1">
      <alignment horizontal="center" vertical="center"/>
    </xf>
    <xf numFmtId="0" fontId="98" fillId="0" borderId="0" xfId="9" applyFont="1" applyBorder="1" applyAlignment="1">
      <alignment vertical="center"/>
    </xf>
    <xf numFmtId="0" fontId="98" fillId="0" borderId="0" xfId="9" applyFont="1" applyBorder="1"/>
    <xf numFmtId="168" fontId="98" fillId="0" borderId="0" xfId="9" applyNumberFormat="1" applyFont="1" applyBorder="1" applyAlignment="1">
      <alignment horizontal="right"/>
    </xf>
    <xf numFmtId="0" fontId="100" fillId="0" borderId="0" xfId="9" applyFont="1" applyBorder="1" applyAlignment="1">
      <alignment vertical="center"/>
    </xf>
    <xf numFmtId="0" fontId="1" fillId="0" borderId="0" xfId="9" applyBorder="1"/>
    <xf numFmtId="168" fontId="1" fillId="0" borderId="0" xfId="9" applyNumberFormat="1" applyBorder="1" applyAlignment="1">
      <alignment horizontal="right"/>
    </xf>
    <xf numFmtId="168" fontId="99" fillId="0" borderId="0" xfId="9" applyNumberFormat="1" applyFont="1" applyBorder="1" applyAlignment="1">
      <alignment horizontal="right" vertical="center"/>
    </xf>
    <xf numFmtId="0" fontId="102" fillId="0" borderId="0" xfId="9" applyFont="1" applyAlignment="1">
      <alignment vertical="center"/>
    </xf>
    <xf numFmtId="168" fontId="102" fillId="0" borderId="0" xfId="9" applyNumberFormat="1" applyFont="1" applyAlignment="1">
      <alignment horizontal="right" vertical="center"/>
    </xf>
    <xf numFmtId="0" fontId="99" fillId="0" borderId="0" xfId="9" applyFont="1" applyBorder="1" applyAlignment="1">
      <alignment vertical="center"/>
    </xf>
    <xf numFmtId="0" fontId="103" fillId="0" borderId="0" xfId="9" applyFont="1" applyAlignment="1">
      <alignment vertical="center"/>
    </xf>
    <xf numFmtId="168" fontId="99" fillId="0" borderId="0" xfId="9" applyNumberFormat="1" applyFont="1" applyAlignment="1">
      <alignment horizontal="right" vertical="center"/>
    </xf>
    <xf numFmtId="168" fontId="1" fillId="0" borderId="0" xfId="9" applyNumberFormat="1" applyAlignment="1">
      <alignment horizontal="right"/>
    </xf>
    <xf numFmtId="164" fontId="73" fillId="0" borderId="0" xfId="9" applyNumberFormat="1" applyFont="1" applyFill="1" applyBorder="1" applyAlignment="1">
      <alignment horizontal="left" vertical="center" wrapText="1"/>
    </xf>
    <xf numFmtId="164" fontId="73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33" fillId="0" borderId="18" xfId="5" applyFont="1" applyFill="1" applyBorder="1" applyAlignment="1" applyProtection="1">
      <alignment horizontal="center" vertical="center" wrapText="1"/>
    </xf>
    <xf numFmtId="0" fontId="33" fillId="0" borderId="34" xfId="5" applyFont="1" applyFill="1" applyBorder="1" applyAlignment="1" applyProtection="1">
      <alignment horizontal="center" vertical="center" wrapText="1"/>
    </xf>
    <xf numFmtId="0" fontId="3" fillId="0" borderId="0" xfId="10" applyFill="1"/>
    <xf numFmtId="0" fontId="75" fillId="0" borderId="0" xfId="10" applyFont="1"/>
    <xf numFmtId="49" fontId="75" fillId="0" borderId="0" xfId="10" applyNumberFormat="1" applyFont="1"/>
    <xf numFmtId="0" fontId="3" fillId="0" borderId="0" xfId="10" applyFill="1" applyAlignment="1"/>
    <xf numFmtId="3" fontId="52" fillId="0" borderId="23" xfId="10" applyNumberFormat="1" applyFont="1" applyFill="1" applyBorder="1" applyAlignment="1">
      <alignment horizontal="center" vertical="center" wrapText="1"/>
    </xf>
    <xf numFmtId="0" fontId="20" fillId="0" borderId="0" xfId="10" applyFont="1" applyFill="1" applyAlignment="1">
      <alignment vertical="center"/>
    </xf>
    <xf numFmtId="3" fontId="52" fillId="0" borderId="22" xfId="10" applyNumberFormat="1" applyFont="1" applyFill="1" applyBorder="1" applyAlignment="1">
      <alignment horizontal="right" wrapText="1"/>
    </xf>
    <xf numFmtId="49" fontId="73" fillId="0" borderId="2" xfId="10" applyNumberFormat="1" applyFont="1" applyFill="1" applyBorder="1" applyAlignment="1">
      <alignment horizontal="center" vertical="center" wrapText="1"/>
    </xf>
    <xf numFmtId="0" fontId="73" fillId="0" borderId="2" xfId="10" applyFont="1" applyFill="1" applyBorder="1" applyAlignment="1">
      <alignment horizontal="left" vertical="center" wrapText="1"/>
    </xf>
    <xf numFmtId="3" fontId="73" fillId="0" borderId="19" xfId="10" applyNumberFormat="1" applyFont="1" applyFill="1" applyBorder="1" applyAlignment="1">
      <alignment horizontal="right" wrapText="1"/>
    </xf>
    <xf numFmtId="0" fontId="74" fillId="0" borderId="2" xfId="10" applyFont="1" applyFill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wrapText="1"/>
    </xf>
    <xf numFmtId="49" fontId="73" fillId="0" borderId="2" xfId="10" applyNumberFormat="1" applyFont="1" applyBorder="1" applyAlignment="1">
      <alignment horizontal="right" vertical="center" wrapText="1"/>
    </xf>
    <xf numFmtId="0" fontId="74" fillId="0" borderId="2" xfId="10" applyFont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vertical="center"/>
    </xf>
    <xf numFmtId="49" fontId="73" fillId="0" borderId="2" xfId="10" applyNumberFormat="1" applyFont="1" applyBorder="1" applyAlignment="1">
      <alignment horizontal="center" vertical="center" wrapText="1"/>
    </xf>
    <xf numFmtId="0" fontId="73" fillId="0" borderId="2" xfId="10" applyFont="1" applyBorder="1" applyAlignment="1">
      <alignment horizontal="justify" vertical="center" wrapText="1"/>
    </xf>
    <xf numFmtId="3" fontId="73" fillId="0" borderId="19" xfId="10" applyNumberFormat="1" applyFont="1" applyFill="1" applyBorder="1" applyAlignment="1">
      <alignment horizontal="right" vertical="center"/>
    </xf>
    <xf numFmtId="0" fontId="73" fillId="0" borderId="7" xfId="10" applyFont="1" applyFill="1" applyBorder="1" applyAlignment="1">
      <alignment horizontal="center" vertical="center" wrapText="1"/>
    </xf>
    <xf numFmtId="49" fontId="73" fillId="0" borderId="62" xfId="10" applyNumberFormat="1" applyFont="1" applyBorder="1" applyAlignment="1">
      <alignment horizontal="center" vertical="center" wrapText="1"/>
    </xf>
    <xf numFmtId="0" fontId="73" fillId="0" borderId="63" xfId="10" applyFont="1" applyBorder="1" applyAlignment="1">
      <alignment horizontal="justify" vertical="center" wrapText="1"/>
    </xf>
    <xf numFmtId="3" fontId="73" fillId="0" borderId="21" xfId="10" applyNumberFormat="1" applyFont="1" applyFill="1" applyBorder="1" applyAlignment="1">
      <alignment horizontal="right" vertical="center"/>
    </xf>
    <xf numFmtId="0" fontId="76" fillId="0" borderId="2" xfId="10" applyFont="1" applyBorder="1" applyAlignment="1">
      <alignment horizontal="center" wrapText="1"/>
    </xf>
    <xf numFmtId="3" fontId="52" fillId="0" borderId="19" xfId="10" applyNumberFormat="1" applyFont="1" applyFill="1" applyBorder="1" applyAlignment="1">
      <alignment horizontal="right" vertical="center"/>
    </xf>
    <xf numFmtId="3" fontId="3" fillId="0" borderId="0" xfId="10" applyNumberFormat="1" applyFill="1"/>
    <xf numFmtId="3" fontId="52" fillId="0" borderId="22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horizontal="right" vertical="center" wrapText="1"/>
    </xf>
    <xf numFmtId="0" fontId="93" fillId="0" borderId="2" xfId="10" applyFont="1" applyBorder="1" applyAlignment="1">
      <alignment horizontal="left" vertical="center" wrapText="1" indent="3"/>
    </xf>
    <xf numFmtId="3" fontId="93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/>
    <xf numFmtId="0" fontId="3" fillId="0" borderId="0" xfId="10" applyFont="1" applyFill="1"/>
    <xf numFmtId="49" fontId="52" fillId="0" borderId="2" xfId="10" applyNumberFormat="1" applyFont="1" applyBorder="1" applyAlignment="1">
      <alignment horizontal="center" vertical="center" wrapText="1"/>
    </xf>
    <xf numFmtId="0" fontId="52" fillId="0" borderId="55" xfId="10" applyFont="1" applyBorder="1" applyAlignment="1">
      <alignment vertical="center" wrapText="1"/>
    </xf>
    <xf numFmtId="0" fontId="96" fillId="0" borderId="2" xfId="10" applyFont="1" applyBorder="1" applyAlignment="1">
      <alignment horizontal="left" vertical="center" wrapText="1" indent="3"/>
    </xf>
    <xf numFmtId="3" fontId="96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 applyAlignment="1" applyProtection="1">
      <alignment vertical="center"/>
    </xf>
    <xf numFmtId="0" fontId="52" fillId="0" borderId="2" xfId="10" applyFont="1" applyBorder="1" applyAlignment="1">
      <alignment horizontal="center" vertical="center" wrapText="1"/>
    </xf>
    <xf numFmtId="0" fontId="20" fillId="0" borderId="0" xfId="10" applyFont="1" applyFill="1"/>
    <xf numFmtId="3" fontId="75" fillId="0" borderId="19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vertical="center" wrapText="1"/>
    </xf>
    <xf numFmtId="49" fontId="92" fillId="0" borderId="32" xfId="10" applyNumberFormat="1" applyFont="1" applyBorder="1" applyAlignment="1">
      <alignment vertical="center" wrapText="1"/>
    </xf>
    <xf numFmtId="0" fontId="93" fillId="0" borderId="32" xfId="10" applyFont="1" applyBorder="1" applyAlignment="1">
      <alignment horizontal="left" vertical="center" wrapText="1" indent="3"/>
    </xf>
    <xf numFmtId="3" fontId="93" fillId="0" borderId="21" xfId="10" applyNumberFormat="1" applyFont="1" applyFill="1" applyBorder="1" applyAlignment="1">
      <alignment horizontal="right" vertical="center"/>
    </xf>
    <xf numFmtId="3" fontId="76" fillId="0" borderId="23" xfId="10" applyNumberFormat="1" applyFont="1" applyFill="1" applyBorder="1" applyAlignment="1">
      <alignment horizontal="right" vertical="center"/>
    </xf>
    <xf numFmtId="0" fontId="52" fillId="0" borderId="5" xfId="10" applyFont="1" applyBorder="1" applyAlignment="1">
      <alignment horizontal="center" vertical="center" wrapText="1"/>
    </xf>
    <xf numFmtId="0" fontId="35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75" fillId="0" borderId="2" xfId="10" applyNumberFormat="1" applyFont="1" applyBorder="1" applyAlignment="1">
      <alignment horizontal="center" vertical="center" wrapText="1"/>
    </xf>
    <xf numFmtId="0" fontId="75" fillId="0" borderId="2" xfId="10" applyFont="1" applyBorder="1" applyAlignment="1">
      <alignment horizontal="justify" vertical="center" wrapText="1"/>
    </xf>
    <xf numFmtId="3" fontId="75" fillId="0" borderId="2" xfId="10" applyNumberFormat="1" applyFont="1" applyFill="1" applyBorder="1" applyAlignment="1">
      <alignment horizontal="right" vertical="center"/>
    </xf>
    <xf numFmtId="0" fontId="76" fillId="0" borderId="68" xfId="10" applyFont="1" applyBorder="1" applyAlignment="1">
      <alignment horizontal="center" vertical="center" wrapText="1"/>
    </xf>
    <xf numFmtId="49" fontId="75" fillId="0" borderId="40" xfId="10" applyNumberFormat="1" applyFont="1" applyBorder="1" applyAlignment="1">
      <alignment horizontal="center" vertical="center" wrapText="1"/>
    </xf>
    <xf numFmtId="0" fontId="75" fillId="0" borderId="32" xfId="10" applyFont="1" applyBorder="1" applyAlignment="1">
      <alignment horizontal="justify" vertical="center" wrapText="1"/>
    </xf>
    <xf numFmtId="3" fontId="75" fillId="0" borderId="32" xfId="10" applyNumberFormat="1" applyFont="1" applyFill="1" applyBorder="1" applyAlignment="1">
      <alignment horizontal="right" vertical="center"/>
    </xf>
    <xf numFmtId="3" fontId="75" fillId="0" borderId="33" xfId="10" applyNumberFormat="1" applyFont="1" applyFill="1" applyBorder="1" applyAlignment="1">
      <alignment horizontal="right" vertical="center"/>
    </xf>
    <xf numFmtId="3" fontId="76" fillId="0" borderId="22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2"/>
    </xf>
    <xf numFmtId="3" fontId="82" fillId="0" borderId="19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4"/>
    </xf>
    <xf numFmtId="49" fontId="75" fillId="0" borderId="7" xfId="10" applyNumberFormat="1" applyFont="1" applyBorder="1" applyAlignment="1">
      <alignment horizontal="center" vertical="center" wrapText="1"/>
    </xf>
    <xf numFmtId="0" fontId="82" fillId="0" borderId="7" xfId="10" applyFont="1" applyBorder="1" applyAlignment="1">
      <alignment horizontal="left" vertical="center" wrapText="1" indent="4"/>
    </xf>
    <xf numFmtId="3" fontId="82" fillId="0" borderId="21" xfId="10" applyNumberFormat="1" applyFont="1" applyFill="1" applyBorder="1" applyAlignment="1">
      <alignment horizontal="right" vertical="center"/>
    </xf>
    <xf numFmtId="0" fontId="76" fillId="0" borderId="0" xfId="10" applyFont="1" applyBorder="1" applyAlignment="1">
      <alignment horizontal="center" vertical="center" wrapText="1"/>
    </xf>
    <xf numFmtId="0" fontId="76" fillId="0" borderId="0" xfId="10" applyFont="1" applyBorder="1" applyAlignment="1">
      <alignment horizontal="left" vertical="center" wrapText="1"/>
    </xf>
    <xf numFmtId="49" fontId="76" fillId="0" borderId="0" xfId="10" applyNumberFormat="1" applyFont="1" applyBorder="1" applyAlignment="1">
      <alignment horizontal="left" vertical="center" wrapText="1"/>
    </xf>
    <xf numFmtId="3" fontId="76" fillId="0" borderId="0" xfId="10" applyNumberFormat="1" applyFont="1" applyFill="1" applyBorder="1" applyAlignment="1">
      <alignment horizontal="right" vertical="center"/>
    </xf>
    <xf numFmtId="3" fontId="76" fillId="0" borderId="25" xfId="10" applyNumberFormat="1" applyFont="1" applyFill="1" applyBorder="1" applyAlignment="1">
      <alignment horizontal="right" vertical="center"/>
    </xf>
    <xf numFmtId="49" fontId="76" fillId="0" borderId="0" xfId="10" applyNumberFormat="1" applyFont="1" applyBorder="1" applyAlignment="1">
      <alignment horizontal="center" vertical="center" wrapText="1"/>
    </xf>
    <xf numFmtId="0" fontId="76" fillId="0" borderId="0" xfId="10" applyFont="1" applyBorder="1" applyAlignment="1">
      <alignment horizontal="justify" vertical="center" wrapText="1"/>
    </xf>
    <xf numFmtId="0" fontId="76" fillId="0" borderId="13" xfId="10" applyFont="1" applyBorder="1" applyAlignment="1">
      <alignment horizontal="center" vertical="center"/>
    </xf>
    <xf numFmtId="0" fontId="76" fillId="0" borderId="8" xfId="10" applyFont="1" applyBorder="1" applyAlignment="1">
      <alignment horizontal="center" vertical="center"/>
    </xf>
    <xf numFmtId="3" fontId="76" fillId="0" borderId="20" xfId="10" applyNumberFormat="1" applyFont="1" applyFill="1" applyBorder="1" applyAlignment="1">
      <alignment horizontal="right" vertical="center"/>
    </xf>
    <xf numFmtId="0" fontId="76" fillId="0" borderId="9" xfId="10" applyFont="1" applyBorder="1" applyAlignment="1">
      <alignment horizontal="center" vertical="center"/>
    </xf>
    <xf numFmtId="0" fontId="76" fillId="0" borderId="14" xfId="10" applyFont="1" applyBorder="1" applyAlignment="1">
      <alignment horizontal="center" vertical="center"/>
    </xf>
    <xf numFmtId="3" fontId="52" fillId="0" borderId="33" xfId="10" applyNumberFormat="1" applyFont="1" applyFill="1" applyBorder="1" applyAlignment="1">
      <alignment horizontal="right" vertical="center"/>
    </xf>
    <xf numFmtId="49" fontId="3" fillId="0" borderId="0" xfId="10" applyNumberFormat="1" applyFill="1"/>
    <xf numFmtId="0" fontId="76" fillId="0" borderId="52" xfId="10" applyFont="1" applyBorder="1" applyAlignment="1">
      <alignment vertical="center" wrapText="1"/>
    </xf>
    <xf numFmtId="0" fontId="76" fillId="0" borderId="77" xfId="10" applyFont="1" applyBorder="1" applyAlignment="1">
      <alignment vertical="center" wrapText="1"/>
    </xf>
    <xf numFmtId="0" fontId="76" fillId="0" borderId="40" xfId="10" applyFont="1" applyBorder="1" applyAlignment="1">
      <alignment vertical="center" wrapText="1"/>
    </xf>
    <xf numFmtId="164" fontId="14" fillId="0" borderId="0" xfId="5" applyNumberFormat="1" applyFill="1" applyAlignment="1" applyProtection="1">
      <alignment vertical="center"/>
      <protection locked="0"/>
    </xf>
    <xf numFmtId="0" fontId="20" fillId="0" borderId="37" xfId="0" applyFont="1" applyFill="1" applyBorder="1" applyAlignment="1">
      <alignment horizontal="right" vertical="center"/>
    </xf>
    <xf numFmtId="0" fontId="45" fillId="0" borderId="0" xfId="0" applyFont="1" applyBorder="1" applyAlignment="1" applyProtection="1">
      <alignment horizontal="right" vertical="top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2" fillId="0" borderId="53" xfId="0" applyNumberFormat="1" applyFont="1" applyFill="1" applyBorder="1" applyAlignment="1">
      <alignment horizontal="left" vertical="center" wrapText="1"/>
    </xf>
    <xf numFmtId="164" fontId="52" fillId="0" borderId="51" xfId="0" applyNumberFormat="1" applyFont="1" applyFill="1" applyBorder="1" applyAlignment="1">
      <alignment horizontal="center" vertical="center" wrapText="1"/>
    </xf>
    <xf numFmtId="3" fontId="0" fillId="0" borderId="69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164" fontId="106" fillId="0" borderId="2" xfId="0" applyNumberFormat="1" applyFont="1" applyFill="1" applyBorder="1" applyAlignment="1" applyProtection="1">
      <alignment vertical="center" wrapText="1"/>
      <protection locked="0"/>
    </xf>
    <xf numFmtId="3" fontId="106" fillId="0" borderId="69" xfId="0" applyNumberFormat="1" applyFont="1" applyFill="1" applyBorder="1" applyAlignment="1" applyProtection="1">
      <alignment vertical="center" wrapText="1"/>
      <protection locked="0"/>
    </xf>
    <xf numFmtId="3" fontId="106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50" xfId="0" applyNumberFormat="1" applyFont="1" applyFill="1" applyBorder="1" applyAlignment="1" applyProtection="1">
      <alignment vertical="center" wrapText="1"/>
    </xf>
    <xf numFmtId="164" fontId="35" fillId="0" borderId="46" xfId="0" applyNumberFormat="1" applyFont="1" applyFill="1" applyBorder="1" applyAlignment="1" applyProtection="1">
      <alignment horizontal="centerContinuous" vertical="center" wrapText="1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9" xfId="0" applyNumberFormat="1" applyFont="1" applyFill="1" applyBorder="1" applyAlignment="1" applyProtection="1">
      <alignment horizontal="right" vertical="center" wrapText="1" indent="1"/>
    </xf>
    <xf numFmtId="164" fontId="17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4" applyNumberFormat="1" applyFont="1" applyFill="1" applyBorder="1" applyAlignment="1" applyProtection="1">
      <alignment horizontal="right" vertical="center" wrapText="1" indent="1"/>
    </xf>
    <xf numFmtId="164" fontId="3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4" applyFill="1" applyBorder="1"/>
    <xf numFmtId="164" fontId="17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Fill="1" applyBorder="1" applyAlignment="1" applyProtection="1">
      <alignment horizontal="right" vertical="center" wrapText="1" indent="1"/>
      <protection locked="0"/>
    </xf>
    <xf numFmtId="0" fontId="22" fillId="0" borderId="35" xfId="4" applyFont="1" applyFill="1" applyBorder="1" applyAlignment="1" applyProtection="1">
      <alignment vertical="center" wrapText="1"/>
    </xf>
    <xf numFmtId="164" fontId="6" fillId="0" borderId="25" xfId="4" applyNumberFormat="1" applyFont="1" applyFill="1" applyBorder="1" applyAlignment="1" applyProtection="1">
      <alignment horizontal="right" vertical="center" wrapText="1" indent="1"/>
    </xf>
    <xf numFmtId="0" fontId="6" fillId="0" borderId="44" xfId="4" applyFont="1" applyFill="1" applyBorder="1" applyAlignment="1" applyProtection="1">
      <alignment horizontal="center" vertical="center" wrapText="1"/>
    </xf>
    <xf numFmtId="164" fontId="6" fillId="0" borderId="74" xfId="4" applyNumberFormat="1" applyFont="1" applyFill="1" applyBorder="1" applyAlignment="1" applyProtection="1">
      <alignment horizontal="right" vertical="center" wrapText="1" indent="1"/>
    </xf>
    <xf numFmtId="164" fontId="17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4" applyNumberFormat="1" applyFont="1" applyFill="1" applyBorder="1" applyAlignment="1" applyProtection="1">
      <alignment horizontal="right" vertical="center" wrapText="1" indent="1"/>
    </xf>
    <xf numFmtId="164" fontId="17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4" applyNumberFormat="1" applyFont="1" applyFill="1" applyBorder="1" applyAlignment="1" applyProtection="1">
      <alignment horizontal="right" vertical="center" wrapText="1" indent="1"/>
    </xf>
    <xf numFmtId="0" fontId="73" fillId="0" borderId="36" xfId="0" applyFont="1" applyBorder="1" applyAlignment="1" applyProtection="1">
      <alignment horizontal="right" vertical="center" wrapText="1" indent="1"/>
      <protection locked="0"/>
    </xf>
    <xf numFmtId="0" fontId="73" fillId="0" borderId="6" xfId="0" applyFont="1" applyBorder="1" applyAlignment="1" applyProtection="1">
      <alignment horizontal="right" vertical="center" wrapText="1" indent="1"/>
      <protection locked="0"/>
    </xf>
    <xf numFmtId="0" fontId="73" fillId="0" borderId="63" xfId="0" applyFont="1" applyBorder="1" applyAlignment="1" applyProtection="1">
      <alignment horizontal="right" vertical="center" wrapText="1" indent="1"/>
      <protection locked="0"/>
    </xf>
    <xf numFmtId="164" fontId="52" fillId="0" borderId="44" xfId="0" applyNumberFormat="1" applyFont="1" applyBorder="1" applyAlignment="1" applyProtection="1">
      <alignment horizontal="right" vertical="center" wrapText="1" indent="1"/>
    </xf>
    <xf numFmtId="0" fontId="52" fillId="0" borderId="44" xfId="0" quotePrefix="1" applyFont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</xf>
    <xf numFmtId="0" fontId="72" fillId="0" borderId="25" xfId="4" applyFont="1" applyFill="1" applyBorder="1"/>
    <xf numFmtId="164" fontId="10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0" fontId="6" fillId="0" borderId="18" xfId="0" applyFont="1" applyFill="1" applyBorder="1" applyAlignment="1" applyProtection="1">
      <alignment horizontal="center" vertical="center" wrapText="1"/>
    </xf>
    <xf numFmtId="164" fontId="35" fillId="0" borderId="18" xfId="0" applyNumberFormat="1" applyFont="1" applyFill="1" applyBorder="1" applyAlignment="1" applyProtection="1">
      <alignment horizontal="right" vertical="center" wrapText="1" indent="1"/>
    </xf>
    <xf numFmtId="164" fontId="3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10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49" fontId="29" fillId="0" borderId="14" xfId="0" applyNumberFormat="1" applyFont="1" applyFill="1" applyBorder="1" applyAlignment="1" applyProtection="1">
      <alignment horizontal="center" vertical="center" wrapText="1"/>
    </xf>
    <xf numFmtId="3" fontId="73" fillId="0" borderId="63" xfId="0" applyNumberFormat="1" applyFont="1" applyBorder="1" applyAlignment="1" applyProtection="1">
      <alignment horizontal="right" vertical="center" wrapText="1" indent="1"/>
      <protection locked="0"/>
    </xf>
    <xf numFmtId="164" fontId="73" fillId="0" borderId="65" xfId="6" applyNumberFormat="1" applyFont="1" applyFill="1" applyBorder="1" applyAlignment="1">
      <alignment vertical="center" wrapText="1"/>
    </xf>
    <xf numFmtId="0" fontId="52" fillId="0" borderId="25" xfId="0" applyFont="1" applyBorder="1" applyAlignment="1">
      <alignment horizontal="center" vertical="top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73" fillId="0" borderId="25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top" wrapText="1"/>
    </xf>
    <xf numFmtId="0" fontId="52" fillId="0" borderId="81" xfId="0" applyFont="1" applyBorder="1" applyAlignment="1">
      <alignment horizontal="center" vertical="top" wrapText="1"/>
    </xf>
    <xf numFmtId="0" fontId="52" fillId="0" borderId="82" xfId="0" applyFont="1" applyBorder="1" applyAlignment="1">
      <alignment horizontal="center" vertical="top" wrapText="1"/>
    </xf>
    <xf numFmtId="0" fontId="52" fillId="0" borderId="83" xfId="0" applyFont="1" applyBorder="1" applyAlignment="1">
      <alignment horizontal="center" vertical="top" wrapText="1"/>
    </xf>
    <xf numFmtId="164" fontId="9" fillId="0" borderId="0" xfId="4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indent="1"/>
    </xf>
    <xf numFmtId="0" fontId="18" fillId="0" borderId="0" xfId="0" applyFont="1" applyAlignment="1" applyProtection="1">
      <alignment horizontal="center" vertical="center"/>
    </xf>
    <xf numFmtId="0" fontId="53" fillId="0" borderId="0" xfId="0" applyFont="1" applyBorder="1" applyAlignment="1" applyProtection="1">
      <alignment horizontal="left" wrapText="1" indent="1"/>
    </xf>
    <xf numFmtId="164" fontId="39" fillId="0" borderId="37" xfId="4" applyNumberFormat="1" applyFont="1" applyFill="1" applyBorder="1" applyAlignment="1" applyProtection="1">
      <alignment horizontal="left" vertical="center"/>
    </xf>
    <xf numFmtId="164" fontId="39" fillId="0" borderId="37" xfId="4" applyNumberFormat="1" applyFont="1" applyFill="1" applyBorder="1" applyAlignment="1" applyProtection="1">
      <alignment horizontal="left"/>
    </xf>
    <xf numFmtId="0" fontId="26" fillId="0" borderId="0" xfId="4" applyFont="1" applyFill="1" applyAlignment="1" applyProtection="1">
      <alignment horizontal="center"/>
    </xf>
    <xf numFmtId="164" fontId="33" fillId="0" borderId="73" xfId="0" applyNumberFormat="1" applyFont="1" applyFill="1" applyBorder="1" applyAlignment="1" applyProtection="1">
      <alignment horizontal="center" vertical="center" wrapText="1"/>
    </xf>
    <xf numFmtId="164" fontId="33" fillId="0" borderId="66" xfId="0" applyNumberFormat="1" applyFont="1" applyFill="1" applyBorder="1" applyAlignment="1" applyProtection="1">
      <alignment horizontal="center" vertical="center" wrapText="1"/>
    </xf>
    <xf numFmtId="164" fontId="35" fillId="0" borderId="0" xfId="0" applyNumberFormat="1" applyFont="1" applyFill="1" applyAlignment="1" applyProtection="1">
      <alignment horizontal="center" textRotation="180" wrapText="1"/>
    </xf>
    <xf numFmtId="164" fontId="10" fillId="0" borderId="45" xfId="0" applyNumberFormat="1" applyFont="1" applyFill="1" applyBorder="1" applyAlignment="1" applyProtection="1">
      <alignment horizontal="center" vertical="center" wrapText="1"/>
    </xf>
    <xf numFmtId="164" fontId="10" fillId="0" borderId="46" xfId="0" applyNumberFormat="1" applyFont="1" applyFill="1" applyBorder="1" applyAlignment="1" applyProtection="1">
      <alignment horizontal="center" vertical="center" wrapTex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33" fillId="0" borderId="72" xfId="0" applyNumberFormat="1" applyFont="1" applyFill="1" applyBorder="1" applyAlignment="1" applyProtection="1">
      <alignment horizontal="center" vertical="center" wrapText="1"/>
    </xf>
    <xf numFmtId="164" fontId="33" fillId="0" borderId="71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/>
    </xf>
    <xf numFmtId="0" fontId="35" fillId="0" borderId="22" xfId="4" applyFont="1" applyFill="1" applyBorder="1" applyAlignment="1">
      <alignment horizontal="center" vertical="center" wrapText="1"/>
    </xf>
    <xf numFmtId="0" fontId="35" fillId="0" borderId="21" xfId="4" applyFont="1" applyFill="1" applyBorder="1" applyAlignment="1">
      <alignment horizontal="center" vertical="center" wrapText="1"/>
    </xf>
    <xf numFmtId="0" fontId="35" fillId="0" borderId="13" xfId="4" applyFont="1" applyFill="1" applyBorder="1" applyAlignment="1">
      <alignment horizontal="center" vertical="center" wrapText="1"/>
    </xf>
    <xf numFmtId="0" fontId="35" fillId="0" borderId="12" xfId="4" applyFont="1" applyFill="1" applyBorder="1" applyAlignment="1">
      <alignment horizontal="center" vertical="center" wrapText="1"/>
    </xf>
    <xf numFmtId="0" fontId="35" fillId="0" borderId="5" xfId="4" applyFont="1" applyFill="1" applyBorder="1" applyAlignment="1">
      <alignment horizontal="center" vertical="center" wrapText="1"/>
    </xf>
    <xf numFmtId="0" fontId="35" fillId="0" borderId="7" xfId="4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right"/>
    </xf>
    <xf numFmtId="0" fontId="33" fillId="0" borderId="15" xfId="4" applyFont="1" applyFill="1" applyBorder="1" applyAlignment="1" applyProtection="1">
      <alignment horizontal="left"/>
    </xf>
    <xf numFmtId="0" fontId="33" fillId="0" borderId="35" xfId="4" applyFont="1" applyFill="1" applyBorder="1" applyAlignment="1" applyProtection="1">
      <alignment horizontal="left"/>
    </xf>
    <xf numFmtId="0" fontId="24" fillId="0" borderId="60" xfId="4" applyFont="1" applyFill="1" applyBorder="1" applyAlignment="1">
      <alignment horizontal="justify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164" fontId="52" fillId="0" borderId="35" xfId="0" applyNumberFormat="1" applyFont="1" applyFill="1" applyBorder="1" applyAlignment="1" applyProtection="1">
      <alignment horizontal="center" vertical="center" wrapText="1"/>
    </xf>
    <xf numFmtId="164" fontId="52" fillId="0" borderId="44" xfId="0" applyNumberFormat="1" applyFont="1" applyFill="1" applyBorder="1" applyAlignment="1" applyProtection="1">
      <alignment horizontal="center" vertical="center" wrapText="1"/>
    </xf>
    <xf numFmtId="164" fontId="52" fillId="0" borderId="45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0" fontId="73" fillId="0" borderId="0" xfId="0" applyFont="1" applyFill="1" applyAlignment="1" applyProtection="1">
      <alignment horizontal="center" vertical="top"/>
      <protection locked="0"/>
    </xf>
    <xf numFmtId="0" fontId="6" fillId="0" borderId="35" xfId="0" quotePrefix="1" applyFont="1" applyFill="1" applyBorder="1" applyAlignment="1" applyProtection="1">
      <alignment horizontal="center" vertical="center"/>
    </xf>
    <xf numFmtId="0" fontId="6" fillId="0" borderId="38" xfId="0" quotePrefix="1" applyFont="1" applyFill="1" applyBorder="1" applyAlignment="1" applyProtection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70" xfId="0" applyFont="1" applyFill="1" applyBorder="1" applyAlignment="1" applyProtection="1">
      <alignment horizontal="center" vertical="center" wrapText="1"/>
    </xf>
    <xf numFmtId="0" fontId="10" fillId="0" borderId="76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6" fillId="0" borderId="2" xfId="0" quotePrefix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>
      <alignment horizontal="center" wrapText="1"/>
    </xf>
    <xf numFmtId="164" fontId="10" fillId="0" borderId="45" xfId="0" applyNumberFormat="1" applyFont="1" applyFill="1" applyBorder="1" applyAlignment="1" applyProtection="1">
      <alignment horizontal="left" vertical="center" wrapText="1" indent="2"/>
    </xf>
    <xf numFmtId="164" fontId="10" fillId="0" borderId="38" xfId="0" applyNumberFormat="1" applyFont="1" applyFill="1" applyBorder="1" applyAlignment="1" applyProtection="1">
      <alignment horizontal="left" vertical="center" wrapText="1" indent="2"/>
    </xf>
    <xf numFmtId="164" fontId="10" fillId="0" borderId="73" xfId="0" applyNumberFormat="1" applyFont="1" applyFill="1" applyBorder="1" applyAlignment="1" applyProtection="1">
      <alignment horizontal="center" vertical="center"/>
    </xf>
    <xf numFmtId="164" fontId="10" fillId="0" borderId="66" xfId="0" applyNumberFormat="1" applyFont="1" applyFill="1" applyBorder="1" applyAlignment="1" applyProtection="1">
      <alignment horizontal="center" vertical="center"/>
    </xf>
    <xf numFmtId="164" fontId="10" fillId="0" borderId="70" xfId="0" applyNumberFormat="1" applyFont="1" applyFill="1" applyBorder="1" applyAlignment="1" applyProtection="1">
      <alignment horizontal="center" vertical="center"/>
    </xf>
    <xf numFmtId="164" fontId="10" fillId="0" borderId="75" xfId="0" applyNumberFormat="1" applyFont="1" applyFill="1" applyBorder="1" applyAlignment="1" applyProtection="1">
      <alignment horizontal="center" vertical="center"/>
    </xf>
    <xf numFmtId="164" fontId="10" fillId="0" borderId="57" xfId="0" applyNumberFormat="1" applyFont="1" applyFill="1" applyBorder="1" applyAlignment="1" applyProtection="1">
      <alignment horizontal="center" vertical="center"/>
    </xf>
    <xf numFmtId="164" fontId="10" fillId="0" borderId="73" xfId="0" applyNumberFormat="1" applyFont="1" applyFill="1" applyBorder="1" applyAlignment="1" applyProtection="1">
      <alignment horizontal="center" vertical="center" wrapText="1"/>
    </xf>
    <xf numFmtId="164" fontId="10" fillId="0" borderId="66" xfId="0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horizontal="right"/>
    </xf>
    <xf numFmtId="0" fontId="61" fillId="0" borderId="0" xfId="0" applyFont="1" applyFill="1" applyAlignment="1">
      <alignment horizontal="center"/>
    </xf>
    <xf numFmtId="3" fontId="63" fillId="0" borderId="55" xfId="0" applyNumberFormat="1" applyFont="1" applyFill="1" applyBorder="1" applyAlignment="1">
      <alignment horizontal="center" vertical="center" wrapText="1"/>
    </xf>
    <xf numFmtId="3" fontId="63" fillId="0" borderId="64" xfId="0" applyNumberFormat="1" applyFont="1" applyFill="1" applyBorder="1" applyAlignment="1">
      <alignment horizontal="center" vertical="center" wrapText="1"/>
    </xf>
    <xf numFmtId="3" fontId="63" fillId="0" borderId="6" xfId="0" applyNumberFormat="1" applyFont="1" applyFill="1" applyBorder="1" applyAlignment="1">
      <alignment horizontal="center" vertical="center" wrapText="1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0" fontId="23" fillId="0" borderId="35" xfId="5" applyFont="1" applyFill="1" applyBorder="1" applyAlignment="1" applyProtection="1">
      <alignment horizontal="left" vertical="center" indent="1"/>
    </xf>
    <xf numFmtId="0" fontId="23" fillId="0" borderId="46" xfId="5" applyFont="1" applyFill="1" applyBorder="1" applyAlignment="1" applyProtection="1">
      <alignment horizontal="left" vertical="center" indent="1"/>
    </xf>
    <xf numFmtId="0" fontId="23" fillId="0" borderId="38" xfId="5" applyFont="1" applyFill="1" applyBorder="1" applyAlignment="1" applyProtection="1">
      <alignment horizontal="left" vertical="center" indent="1"/>
    </xf>
    <xf numFmtId="0" fontId="26" fillId="0" borderId="0" xfId="5" applyFont="1" applyFill="1" applyAlignment="1" applyProtection="1">
      <alignment horizontal="center" wrapText="1"/>
    </xf>
    <xf numFmtId="0" fontId="26" fillId="0" borderId="0" xfId="5" applyFont="1" applyFill="1" applyAlignment="1" applyProtection="1">
      <alignment horizontal="center"/>
    </xf>
    <xf numFmtId="0" fontId="100" fillId="0" borderId="73" xfId="9" applyFont="1" applyBorder="1" applyAlignment="1">
      <alignment horizontal="center" vertical="center"/>
    </xf>
    <xf numFmtId="0" fontId="100" fillId="0" borderId="30" xfId="9" applyFont="1" applyBorder="1" applyAlignment="1">
      <alignment horizontal="center" vertical="center"/>
    </xf>
    <xf numFmtId="0" fontId="100" fillId="0" borderId="66" xfId="9" applyFont="1" applyBorder="1" applyAlignment="1">
      <alignment horizontal="center" vertical="center"/>
    </xf>
    <xf numFmtId="0" fontId="100" fillId="0" borderId="85" xfId="9" applyFont="1" applyBorder="1" applyAlignment="1">
      <alignment horizontal="center" vertical="center"/>
    </xf>
    <xf numFmtId="0" fontId="100" fillId="0" borderId="56" xfId="9" applyFont="1" applyBorder="1" applyAlignment="1">
      <alignment horizontal="center" vertical="center"/>
    </xf>
    <xf numFmtId="0" fontId="100" fillId="0" borderId="79" xfId="9" applyFont="1" applyBorder="1" applyAlignment="1">
      <alignment horizontal="center" vertical="center"/>
    </xf>
    <xf numFmtId="0" fontId="1" fillId="0" borderId="30" xfId="9" applyBorder="1" applyAlignment="1">
      <alignment vertical="center"/>
    </xf>
    <xf numFmtId="0" fontId="1" fillId="0" borderId="66" xfId="9" applyBorder="1" applyAlignment="1">
      <alignment vertical="center"/>
    </xf>
    <xf numFmtId="0" fontId="100" fillId="0" borderId="25" xfId="9" applyFont="1" applyBorder="1" applyAlignment="1">
      <alignment vertical="center"/>
    </xf>
    <xf numFmtId="0" fontId="1" fillId="0" borderId="25" xfId="9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" fillId="0" borderId="25" xfId="9" applyBorder="1" applyAlignment="1">
      <alignment horizontal="right" vertical="center"/>
    </xf>
    <xf numFmtId="16" fontId="100" fillId="0" borderId="73" xfId="9" quotePrefix="1" applyNumberFormat="1" applyFont="1" applyBorder="1" applyAlignment="1">
      <alignment horizontal="center" vertical="center"/>
    </xf>
    <xf numFmtId="0" fontId="99" fillId="0" borderId="0" xfId="9" applyFont="1" applyAlignment="1">
      <alignment horizontal="center"/>
    </xf>
    <xf numFmtId="0" fontId="100" fillId="0" borderId="59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168" fontId="100" fillId="0" borderId="25" xfId="9" applyNumberFormat="1" applyFont="1" applyBorder="1" applyAlignment="1">
      <alignment vertical="center"/>
    </xf>
    <xf numFmtId="0" fontId="32" fillId="0" borderId="60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3" fontId="105" fillId="0" borderId="0" xfId="0" applyNumberFormat="1" applyFont="1" applyAlignment="1">
      <alignment horizontal="right"/>
    </xf>
    <xf numFmtId="0" fontId="39" fillId="0" borderId="0" xfId="0" applyFont="1" applyAlignment="1" applyProtection="1">
      <alignment horizontal="right"/>
    </xf>
    <xf numFmtId="0" fontId="33" fillId="0" borderId="45" xfId="0" applyFont="1" applyBorder="1" applyAlignment="1" applyProtection="1">
      <alignment horizontal="left" vertical="center"/>
    </xf>
    <xf numFmtId="0" fontId="33" fillId="0" borderId="46" xfId="0" applyFont="1" applyBorder="1" applyAlignment="1" applyProtection="1">
      <alignment horizontal="left" vertical="center"/>
    </xf>
    <xf numFmtId="0" fontId="33" fillId="0" borderId="38" xfId="0" applyFont="1" applyBorder="1" applyAlignment="1" applyProtection="1">
      <alignment horizontal="left" vertical="center"/>
    </xf>
    <xf numFmtId="0" fontId="31" fillId="0" borderId="45" xfId="0" applyFont="1" applyBorder="1" applyAlignment="1" applyProtection="1">
      <alignment horizontal="center" vertical="center"/>
    </xf>
    <xf numFmtId="0" fontId="31" fillId="0" borderId="46" xfId="0" applyFont="1" applyBorder="1" applyAlignment="1" applyProtection="1">
      <alignment horizontal="center" vertical="center"/>
    </xf>
    <xf numFmtId="0" fontId="31" fillId="0" borderId="44" xfId="0" applyFont="1" applyBorder="1" applyAlignment="1" applyProtection="1">
      <alignment horizontal="center" vertical="center"/>
    </xf>
    <xf numFmtId="0" fontId="104" fillId="0" borderId="0" xfId="5" applyFont="1" applyFill="1" applyAlignment="1" applyProtection="1">
      <alignment horizontal="right"/>
      <protection locked="0"/>
    </xf>
    <xf numFmtId="0" fontId="76" fillId="0" borderId="39" xfId="10" applyFont="1" applyBorder="1" applyAlignment="1">
      <alignment horizontal="center" vertical="center" wrapText="1"/>
    </xf>
    <xf numFmtId="0" fontId="76" fillId="0" borderId="77" xfId="10" applyFont="1" applyBorder="1" applyAlignment="1">
      <alignment horizontal="center" vertical="center" wrapText="1"/>
    </xf>
    <xf numFmtId="0" fontId="76" fillId="0" borderId="40" xfId="10" applyFont="1" applyBorder="1" applyAlignment="1">
      <alignment horizontal="center" vertical="center" wrapText="1"/>
    </xf>
    <xf numFmtId="0" fontId="76" fillId="0" borderId="55" xfId="10" applyFont="1" applyBorder="1" applyAlignment="1">
      <alignment horizontal="left" vertical="center" wrapText="1"/>
    </xf>
    <xf numFmtId="0" fontId="76" fillId="0" borderId="64" xfId="10" applyFont="1" applyBorder="1" applyAlignment="1">
      <alignment horizontal="left" vertical="center" wrapText="1"/>
    </xf>
    <xf numFmtId="0" fontId="76" fillId="0" borderId="6" xfId="10" applyFont="1" applyBorder="1" applyAlignment="1">
      <alignment horizontal="left" vertical="center" wrapText="1"/>
    </xf>
    <xf numFmtId="0" fontId="76" fillId="0" borderId="52" xfId="10" applyFont="1" applyBorder="1" applyAlignment="1">
      <alignment horizontal="left" vertical="center" wrapText="1"/>
    </xf>
    <xf numFmtId="0" fontId="76" fillId="0" borderId="77" xfId="10" applyFont="1" applyBorder="1" applyAlignment="1">
      <alignment horizontal="left" vertical="center" wrapText="1"/>
    </xf>
    <xf numFmtId="0" fontId="76" fillId="0" borderId="40" xfId="10" applyFont="1" applyBorder="1" applyAlignment="1">
      <alignment horizontal="left" vertical="center" wrapText="1"/>
    </xf>
    <xf numFmtId="0" fontId="83" fillId="0" borderId="0" xfId="10" applyFont="1" applyBorder="1" applyAlignment="1">
      <alignment horizontal="center" vertical="center" wrapText="1"/>
    </xf>
    <xf numFmtId="0" fontId="76" fillId="0" borderId="45" xfId="10" applyFont="1" applyFill="1" applyBorder="1" applyAlignment="1">
      <alignment horizontal="center" vertical="center" wrapText="1"/>
    </xf>
    <xf numFmtId="0" fontId="76" fillId="0" borderId="46" xfId="10" applyFont="1" applyFill="1" applyBorder="1" applyAlignment="1">
      <alignment horizontal="center" vertical="center" wrapText="1"/>
    </xf>
    <xf numFmtId="0" fontId="76" fillId="0" borderId="44" xfId="10" applyFont="1" applyFill="1" applyBorder="1" applyAlignment="1">
      <alignment horizontal="center" vertical="center" wrapText="1"/>
    </xf>
    <xf numFmtId="0" fontId="76" fillId="0" borderId="61" xfId="10" applyFont="1" applyBorder="1" applyAlignment="1">
      <alignment horizontal="left" vertical="center" wrapText="1"/>
    </xf>
    <xf numFmtId="0" fontId="76" fillId="0" borderId="75" xfId="10" applyFont="1" applyBorder="1" applyAlignment="1">
      <alignment horizontal="left" vertical="center" wrapText="1"/>
    </xf>
    <xf numFmtId="0" fontId="76" fillId="0" borderId="76" xfId="10" applyFont="1" applyBorder="1" applyAlignment="1">
      <alignment horizontal="left" vertical="center" wrapText="1"/>
    </xf>
    <xf numFmtId="0" fontId="76" fillId="0" borderId="70" xfId="10" applyFont="1" applyBorder="1" applyAlignment="1">
      <alignment horizontal="center" vertical="center" wrapText="1"/>
    </xf>
    <xf numFmtId="0" fontId="76" fillId="0" borderId="54" xfId="10" applyFont="1" applyBorder="1" applyAlignment="1">
      <alignment horizontal="center" vertical="center" wrapText="1"/>
    </xf>
    <xf numFmtId="0" fontId="76" fillId="0" borderId="5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7" xfId="10" applyFont="1" applyBorder="1" applyAlignment="1">
      <alignment horizontal="center" vertical="center" wrapText="1"/>
    </xf>
    <xf numFmtId="0" fontId="76" fillId="0" borderId="35" xfId="10" applyFont="1" applyBorder="1" applyAlignment="1">
      <alignment horizontal="left" vertical="center" wrapText="1"/>
    </xf>
    <xf numFmtId="0" fontId="76" fillId="0" borderId="46" xfId="10" applyFont="1" applyBorder="1" applyAlignment="1">
      <alignment horizontal="left" vertical="center" wrapText="1"/>
    </xf>
    <xf numFmtId="0" fontId="76" fillId="0" borderId="44" xfId="10" applyFont="1" applyBorder="1" applyAlignment="1">
      <alignment horizontal="left" vertical="center" wrapText="1"/>
    </xf>
    <xf numFmtId="0" fontId="76" fillId="0" borderId="45" xfId="10" applyFont="1" applyBorder="1" applyAlignment="1">
      <alignment horizontal="center" vertical="center" wrapText="1"/>
    </xf>
    <xf numFmtId="0" fontId="76" fillId="0" borderId="46" xfId="10" applyFont="1" applyBorder="1" applyAlignment="1">
      <alignment horizontal="center" vertical="center" wrapText="1"/>
    </xf>
    <xf numFmtId="0" fontId="76" fillId="0" borderId="38" xfId="10" applyFont="1" applyBorder="1" applyAlignment="1">
      <alignment horizontal="center" vertical="center" wrapText="1"/>
    </xf>
    <xf numFmtId="0" fontId="76" fillId="0" borderId="41" xfId="10" applyFont="1" applyBorder="1" applyAlignment="1">
      <alignment horizontal="center" vertical="center" wrapText="1"/>
    </xf>
    <xf numFmtId="0" fontId="52" fillId="0" borderId="61" xfId="10" applyFont="1" applyBorder="1" applyAlignment="1">
      <alignment horizontal="left" vertical="center" wrapText="1"/>
    </xf>
    <xf numFmtId="0" fontId="52" fillId="0" borderId="76" xfId="10" applyFont="1" applyBorder="1" applyAlignment="1">
      <alignment horizontal="left" vertical="center" wrapText="1"/>
    </xf>
    <xf numFmtId="0" fontId="73" fillId="0" borderId="2" xfId="10" applyFont="1" applyBorder="1" applyAlignment="1">
      <alignment horizontal="center" vertical="center" wrapText="1"/>
    </xf>
    <xf numFmtId="0" fontId="52" fillId="0" borderId="55" xfId="10" applyFont="1" applyBorder="1" applyAlignment="1">
      <alignment horizontal="left" vertical="center" wrapText="1"/>
    </xf>
    <xf numFmtId="0" fontId="52" fillId="0" borderId="6" xfId="10" applyFont="1" applyBorder="1" applyAlignment="1">
      <alignment horizontal="left" vertical="center" wrapText="1"/>
    </xf>
    <xf numFmtId="0" fontId="76" fillId="0" borderId="1" xfId="10" applyFont="1" applyBorder="1" applyAlignment="1">
      <alignment horizontal="center" vertical="center" wrapText="1"/>
    </xf>
    <xf numFmtId="0" fontId="76" fillId="0" borderId="17" xfId="10" applyFont="1" applyBorder="1" applyAlignment="1">
      <alignment horizontal="center" vertical="center" wrapText="1"/>
    </xf>
    <xf numFmtId="0" fontId="3" fillId="0" borderId="8" xfId="10" applyBorder="1"/>
    <xf numFmtId="0" fontId="3" fillId="0" borderId="10" xfId="10" applyBorder="1"/>
    <xf numFmtId="0" fontId="52" fillId="0" borderId="18" xfId="10" applyFont="1" applyBorder="1" applyAlignment="1">
      <alignment horizontal="center" vertical="center" wrapText="1"/>
    </xf>
    <xf numFmtId="0" fontId="52" fillId="0" borderId="1" xfId="10" applyFont="1" applyBorder="1" applyAlignment="1">
      <alignment horizontal="center" vertical="center" wrapText="1"/>
    </xf>
    <xf numFmtId="0" fontId="52" fillId="0" borderId="4" xfId="10" applyFont="1" applyBorder="1" applyAlignment="1">
      <alignment horizontal="center" vertical="center" wrapText="1"/>
    </xf>
    <xf numFmtId="0" fontId="52" fillId="0" borderId="5" xfId="10" applyFont="1" applyBorder="1" applyAlignment="1">
      <alignment horizontal="left" vertical="center" wrapText="1"/>
    </xf>
    <xf numFmtId="0" fontId="52" fillId="0" borderId="2" xfId="10" applyFont="1" applyBorder="1" applyAlignment="1">
      <alignment horizontal="center" vertical="center" wrapText="1"/>
    </xf>
    <xf numFmtId="0" fontId="52" fillId="0" borderId="7" xfId="10" applyFont="1" applyBorder="1" applyAlignment="1">
      <alignment horizontal="center" vertical="center" wrapText="1"/>
    </xf>
    <xf numFmtId="0" fontId="52" fillId="0" borderId="2" xfId="10" applyFont="1" applyBorder="1" applyAlignment="1">
      <alignment horizontal="left" vertical="center" wrapText="1"/>
    </xf>
    <xf numFmtId="0" fontId="75" fillId="0" borderId="2" xfId="10" applyFont="1" applyBorder="1" applyAlignment="1">
      <alignment horizontal="center" vertical="center" wrapText="1"/>
    </xf>
    <xf numFmtId="0" fontId="75" fillId="0" borderId="32" xfId="10" applyFont="1" applyBorder="1" applyAlignment="1">
      <alignment horizontal="center" vertical="center" wrapText="1"/>
    </xf>
    <xf numFmtId="0" fontId="75" fillId="0" borderId="2" xfId="10" applyFont="1" applyBorder="1" applyAlignment="1">
      <alignment horizontal="left" vertical="center" wrapText="1"/>
    </xf>
    <xf numFmtId="0" fontId="18" fillId="0" borderId="0" xfId="10" applyFont="1" applyFill="1" applyBorder="1" applyAlignment="1" applyProtection="1">
      <alignment horizontal="center" vertical="center"/>
    </xf>
    <xf numFmtId="0" fontId="76" fillId="0" borderId="70" xfId="10" applyFont="1" applyFill="1" applyBorder="1" applyAlignment="1">
      <alignment horizontal="center" vertical="center" wrapText="1"/>
    </xf>
    <xf numFmtId="0" fontId="76" fillId="0" borderId="54" xfId="10" applyFont="1" applyFill="1" applyBorder="1" applyAlignment="1">
      <alignment horizontal="center" vertical="center" wrapText="1"/>
    </xf>
    <xf numFmtId="0" fontId="76" fillId="0" borderId="41" xfId="10" applyFont="1" applyFill="1" applyBorder="1" applyAlignment="1">
      <alignment horizontal="center" vertical="center" wrapText="1"/>
    </xf>
    <xf numFmtId="0" fontId="76" fillId="0" borderId="39" xfId="10" applyFont="1" applyFill="1" applyBorder="1" applyAlignment="1">
      <alignment horizontal="center" vertical="center" wrapText="1"/>
    </xf>
    <xf numFmtId="0" fontId="52" fillId="0" borderId="5" xfId="10" applyFont="1" applyFill="1" applyBorder="1" applyAlignment="1">
      <alignment horizontal="center" vertical="center" wrapText="1"/>
    </xf>
    <xf numFmtId="0" fontId="52" fillId="0" borderId="2" xfId="10" applyFont="1" applyFill="1" applyBorder="1" applyAlignment="1">
      <alignment horizontal="center" vertical="center" wrapText="1"/>
    </xf>
    <xf numFmtId="0" fontId="52" fillId="0" borderId="61" xfId="10" applyFont="1" applyFill="1" applyBorder="1" applyAlignment="1">
      <alignment horizontal="left" vertical="center" wrapText="1"/>
    </xf>
    <xf numFmtId="0" fontId="52" fillId="0" borderId="76" xfId="10" applyFont="1" applyFill="1" applyBorder="1" applyAlignment="1">
      <alignment horizontal="left" vertical="center" wrapText="1"/>
    </xf>
    <xf numFmtId="0" fontId="76" fillId="0" borderId="2" xfId="10" applyFont="1" applyBorder="1" applyAlignment="1">
      <alignment horizontal="left" vertical="center" wrapText="1"/>
    </xf>
    <xf numFmtId="0" fontId="76" fillId="0" borderId="68" xfId="10" applyFont="1" applyBorder="1" applyAlignment="1">
      <alignment horizontal="left" vertical="center" wrapText="1"/>
    </xf>
    <xf numFmtId="0" fontId="76" fillId="0" borderId="37" xfId="10" applyFont="1" applyBorder="1" applyAlignment="1">
      <alignment horizontal="left" vertical="center" wrapText="1"/>
    </xf>
    <xf numFmtId="0" fontId="76" fillId="0" borderId="80" xfId="10" applyFont="1" applyBorder="1" applyAlignment="1">
      <alignment horizontal="left" vertical="center" wrapText="1"/>
    </xf>
    <xf numFmtId="0" fontId="52" fillId="0" borderId="0" xfId="0" applyFont="1" applyAlignment="1">
      <alignment horizontal="right"/>
    </xf>
  </cellXfs>
  <cellStyles count="11">
    <cellStyle name="Ezres" xfId="1" builtinId="3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3" xfId="10"/>
    <cellStyle name="Normál 3" xfId="9"/>
    <cellStyle name="Normál_2001 évi terv" xfId="6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9" customWidth="1"/>
    <col min="2" max="16384" width="9.33203125" style="489"/>
  </cols>
  <sheetData>
    <row r="1" spans="1:1" s="488" customFormat="1" ht="15" x14ac:dyDescent="0.25">
      <c r="A1" s="488" t="s">
        <v>414</v>
      </c>
    </row>
    <row r="2" spans="1:1" s="488" customFormat="1" ht="15" x14ac:dyDescent="0.25">
      <c r="A2" s="488" t="s">
        <v>415</v>
      </c>
    </row>
    <row r="3" spans="1:1" s="488" customFormat="1" ht="15" x14ac:dyDescent="0.25">
      <c r="A3" s="488" t="s">
        <v>416</v>
      </c>
    </row>
    <row r="4" spans="1:1" s="488" customFormat="1" ht="15" x14ac:dyDescent="0.25">
      <c r="A4" s="488" t="s">
        <v>417</v>
      </c>
    </row>
    <row r="5" spans="1:1" s="488" customFormat="1" ht="15" x14ac:dyDescent="0.25">
      <c r="A5" s="488" t="s">
        <v>418</v>
      </c>
    </row>
    <row r="6" spans="1:1" s="488" customFormat="1" ht="15" x14ac:dyDescent="0.25">
      <c r="A6" s="488" t="s">
        <v>419</v>
      </c>
    </row>
    <row r="7" spans="1:1" s="488" customFormat="1" ht="15" x14ac:dyDescent="0.25">
      <c r="A7" s="488" t="s">
        <v>420</v>
      </c>
    </row>
    <row r="8" spans="1:1" s="488" customFormat="1" ht="15" x14ac:dyDescent="0.25">
      <c r="A8" s="488" t="s">
        <v>421</v>
      </c>
    </row>
    <row r="9" spans="1:1" s="488" customFormat="1" ht="15" x14ac:dyDescent="0.25">
      <c r="A9" s="488" t="s">
        <v>422</v>
      </c>
    </row>
    <row r="10" spans="1:1" s="488" customFormat="1" ht="15" x14ac:dyDescent="0.25">
      <c r="A10" s="488" t="s">
        <v>423</v>
      </c>
    </row>
    <row r="11" spans="1:1" s="488" customFormat="1" ht="15" x14ac:dyDescent="0.25">
      <c r="A11" s="488" t="s">
        <v>424</v>
      </c>
    </row>
    <row r="12" spans="1:1" s="488" customFormat="1" ht="15" x14ac:dyDescent="0.25">
      <c r="A12" s="488" t="s">
        <v>425</v>
      </c>
    </row>
    <row r="13" spans="1:1" s="488" customFormat="1" ht="15" x14ac:dyDescent="0.25">
      <c r="A13" s="488" t="s">
        <v>426</v>
      </c>
    </row>
    <row r="14" spans="1:1" s="488" customFormat="1" ht="15" x14ac:dyDescent="0.25">
      <c r="A14" s="488" t="s">
        <v>427</v>
      </c>
    </row>
    <row r="15" spans="1:1" s="488" customFormat="1" ht="15" x14ac:dyDescent="0.25">
      <c r="A15" s="488" t="s">
        <v>428</v>
      </c>
    </row>
    <row r="16" spans="1:1" s="488" customFormat="1" ht="15" x14ac:dyDescent="0.25">
      <c r="A16" s="488" t="s">
        <v>429</v>
      </c>
    </row>
    <row r="17" spans="1:1" s="488" customFormat="1" ht="15" x14ac:dyDescent="0.25">
      <c r="A17" s="488" t="s">
        <v>430</v>
      </c>
    </row>
    <row r="18" spans="1:1" s="488" customFormat="1" ht="15" x14ac:dyDescent="0.25">
      <c r="A18" s="488" t="s">
        <v>431</v>
      </c>
    </row>
    <row r="19" spans="1:1" s="488" customFormat="1" ht="15" x14ac:dyDescent="0.25">
      <c r="A19" s="488" t="s">
        <v>432</v>
      </c>
    </row>
    <row r="20" spans="1:1" s="488" customFormat="1" ht="15" x14ac:dyDescent="0.25">
      <c r="A20" s="488" t="s">
        <v>433</v>
      </c>
    </row>
    <row r="21" spans="1:1" s="488" customFormat="1" ht="15" x14ac:dyDescent="0.25">
      <c r="A21" s="488" t="s">
        <v>434</v>
      </c>
    </row>
    <row r="22" spans="1:1" s="488" customFormat="1" ht="15" x14ac:dyDescent="0.25">
      <c r="A22" s="488" t="s">
        <v>435</v>
      </c>
    </row>
    <row r="23" spans="1:1" s="488" customFormat="1" ht="15" x14ac:dyDescent="0.25">
      <c r="A23" s="488" t="s">
        <v>436</v>
      </c>
    </row>
    <row r="24" spans="1:1" s="488" customFormat="1" ht="15" x14ac:dyDescent="0.25">
      <c r="A24" s="488" t="s">
        <v>437</v>
      </c>
    </row>
    <row r="25" spans="1:1" s="488" customFormat="1" ht="15" x14ac:dyDescent="0.25">
      <c r="A25" s="488" t="s">
        <v>438</v>
      </c>
    </row>
    <row r="26" spans="1:1" s="488" customFormat="1" ht="15" x14ac:dyDescent="0.25">
      <c r="A26" s="488" t="s">
        <v>439</v>
      </c>
    </row>
    <row r="27" spans="1:1" s="488" customFormat="1" ht="15" x14ac:dyDescent="0.25">
      <c r="A27" s="488" t="s">
        <v>440</v>
      </c>
    </row>
    <row r="28" spans="1:1" s="488" customFormat="1" ht="15" x14ac:dyDescent="0.25">
      <c r="A28" s="488" t="s">
        <v>441</v>
      </c>
    </row>
    <row r="29" spans="1:1" s="488" customFormat="1" ht="15" x14ac:dyDescent="0.25">
      <c r="A29" s="488" t="s">
        <v>442</v>
      </c>
    </row>
    <row r="30" spans="1:1" s="488" customFormat="1" ht="15" x14ac:dyDescent="0.25">
      <c r="A30" s="488" t="s">
        <v>443</v>
      </c>
    </row>
    <row r="31" spans="1:1" s="488" customFormat="1" ht="15" x14ac:dyDescent="0.25">
      <c r="A31" s="488" t="s">
        <v>444</v>
      </c>
    </row>
    <row r="32" spans="1:1" s="488" customFormat="1" ht="15" x14ac:dyDescent="0.25">
      <c r="A32" s="488" t="s">
        <v>445</v>
      </c>
    </row>
    <row r="33" spans="1:1" s="488" customFormat="1" ht="15" x14ac:dyDescent="0.25">
      <c r="A33" s="488" t="s">
        <v>446</v>
      </c>
    </row>
    <row r="34" spans="1:1" s="488" customFormat="1" ht="15" x14ac:dyDescent="0.25">
      <c r="A34" s="488" t="s">
        <v>447</v>
      </c>
    </row>
    <row r="35" spans="1:1" s="488" customFormat="1" ht="15" x14ac:dyDescent="0.25">
      <c r="A35" s="488" t="s">
        <v>448</v>
      </c>
    </row>
  </sheetData>
  <phoneticPr fontId="32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0" t="s">
        <v>96</v>
      </c>
      <c r="E1" s="133" t="s">
        <v>103</v>
      </c>
    </row>
    <row r="3" spans="1:5" x14ac:dyDescent="0.2">
      <c r="A3" s="138"/>
      <c r="B3" s="139"/>
      <c r="C3" s="138"/>
      <c r="D3" s="141"/>
      <c r="E3" s="139"/>
    </row>
    <row r="4" spans="1:5" ht="15.75" x14ac:dyDescent="0.25">
      <c r="A4" s="95" t="s">
        <v>395</v>
      </c>
      <c r="B4" s="140"/>
      <c r="C4" s="149"/>
      <c r="D4" s="141"/>
      <c r="E4" s="139"/>
    </row>
    <row r="5" spans="1:5" x14ac:dyDescent="0.2">
      <c r="A5" s="138"/>
      <c r="B5" s="139"/>
      <c r="C5" s="138"/>
      <c r="D5" s="141"/>
      <c r="E5" s="139"/>
    </row>
    <row r="6" spans="1:5" x14ac:dyDescent="0.2">
      <c r="A6" s="138" t="s">
        <v>194</v>
      </c>
      <c r="B6" s="139" t="e">
        <f>+'1.1.sz.mell.'!#REF!</f>
        <v>#REF!</v>
      </c>
      <c r="C6" s="138" t="s">
        <v>402</v>
      </c>
      <c r="D6" s="141" t="e">
        <f>+'2.1.sz.mell  '!#REF!+'2.2.sz.mell  '!#REF!</f>
        <v>#REF!</v>
      </c>
      <c r="E6" s="139" t="e">
        <f t="shared" ref="E6:E15" si="0">+B6-D6</f>
        <v>#REF!</v>
      </c>
    </row>
    <row r="7" spans="1:5" x14ac:dyDescent="0.2">
      <c r="A7" s="138" t="s">
        <v>97</v>
      </c>
      <c r="B7" s="139" t="e">
        <f>+'1.1.sz.mell.'!#REF!</f>
        <v>#REF!</v>
      </c>
      <c r="C7" s="138" t="s">
        <v>403</v>
      </c>
      <c r="D7" s="141" t="e">
        <f>+'2.1.sz.mell  '!#REF!+'2.2.sz.mell  '!#REF!</f>
        <v>#REF!</v>
      </c>
      <c r="E7" s="139" t="e">
        <f t="shared" si="0"/>
        <v>#REF!</v>
      </c>
    </row>
    <row r="8" spans="1:5" x14ac:dyDescent="0.2">
      <c r="A8" s="138" t="s">
        <v>393</v>
      </c>
      <c r="B8" s="139" t="e">
        <f>+'1.1.sz.mell.'!#REF!</f>
        <v>#REF!</v>
      </c>
      <c r="C8" s="138" t="s">
        <v>404</v>
      </c>
      <c r="D8" s="141" t="e">
        <f>+'2.1.sz.mell  '!#REF!+'2.2.sz.mell  '!#REF!</f>
        <v>#REF!</v>
      </c>
      <c r="E8" s="139" t="e">
        <f t="shared" si="0"/>
        <v>#REF!</v>
      </c>
    </row>
    <row r="9" spans="1:5" x14ac:dyDescent="0.2">
      <c r="A9" s="138"/>
      <c r="B9" s="139"/>
      <c r="C9" s="138"/>
      <c r="D9" s="141"/>
      <c r="E9" s="139"/>
    </row>
    <row r="10" spans="1:5" x14ac:dyDescent="0.2">
      <c r="A10" s="138"/>
      <c r="B10" s="139"/>
      <c r="C10" s="138"/>
      <c r="D10" s="141"/>
      <c r="E10" s="139"/>
    </row>
    <row r="11" spans="1:5" ht="15.75" x14ac:dyDescent="0.25">
      <c r="A11" s="95" t="s">
        <v>396</v>
      </c>
      <c r="B11" s="140"/>
      <c r="C11" s="149"/>
      <c r="D11" s="141"/>
      <c r="E11" s="139"/>
    </row>
    <row r="12" spans="1:5" x14ac:dyDescent="0.2">
      <c r="A12" s="138"/>
      <c r="B12" s="139"/>
      <c r="C12" s="138"/>
      <c r="D12" s="141"/>
      <c r="E12" s="139"/>
    </row>
    <row r="13" spans="1:5" x14ac:dyDescent="0.2">
      <c r="A13" s="138" t="s">
        <v>121</v>
      </c>
      <c r="B13" s="139" t="e">
        <f>+'1.1.sz.mell.'!#REF!</f>
        <v>#REF!</v>
      </c>
      <c r="C13" s="138" t="s">
        <v>405</v>
      </c>
      <c r="D13" s="141" t="e">
        <f>+'2.1.sz.mell  '!#REF!+'2.2.sz.mell  '!#REF!</f>
        <v>#REF!</v>
      </c>
      <c r="E13" s="139" t="e">
        <f t="shared" si="0"/>
        <v>#REF!</v>
      </c>
    </row>
    <row r="14" spans="1:5" x14ac:dyDescent="0.2">
      <c r="A14" s="138" t="s">
        <v>98</v>
      </c>
      <c r="B14" s="139" t="e">
        <f>+'1.1.sz.mell.'!#REF!</f>
        <v>#REF!</v>
      </c>
      <c r="C14" s="138" t="s">
        <v>406</v>
      </c>
      <c r="D14" s="141" t="e">
        <f>+'2.1.sz.mell  '!#REF!+'2.2.sz.mell  '!#REF!</f>
        <v>#REF!</v>
      </c>
      <c r="E14" s="139" t="e">
        <f t="shared" si="0"/>
        <v>#REF!</v>
      </c>
    </row>
    <row r="15" spans="1:5" x14ac:dyDescent="0.2">
      <c r="A15" s="138" t="s">
        <v>394</v>
      </c>
      <c r="B15" s="139" t="e">
        <f>+'1.1.sz.mell.'!#REF!</f>
        <v>#REF!</v>
      </c>
      <c r="C15" s="138" t="s">
        <v>407</v>
      </c>
      <c r="D15" s="141" t="e">
        <f>+'2.1.sz.mell  '!#REF!+'2.2.sz.mell  '!#REF!</f>
        <v>#REF!</v>
      </c>
      <c r="E15" s="139" t="e">
        <f t="shared" si="0"/>
        <v>#REF!</v>
      </c>
    </row>
    <row r="16" spans="1:5" x14ac:dyDescent="0.2">
      <c r="A16" s="131"/>
      <c r="B16" s="131"/>
      <c r="C16" s="138"/>
      <c r="D16" s="141"/>
      <c r="E16" s="132"/>
    </row>
    <row r="17" spans="1:5" x14ac:dyDescent="0.2">
      <c r="A17" s="131"/>
      <c r="B17" s="131"/>
      <c r="C17" s="131"/>
      <c r="D17" s="131"/>
      <c r="E17" s="131"/>
    </row>
    <row r="18" spans="1:5" x14ac:dyDescent="0.2">
      <c r="A18" s="131"/>
      <c r="B18" s="131"/>
      <c r="C18" s="131"/>
      <c r="D18" s="131"/>
      <c r="E18" s="131"/>
    </row>
    <row r="19" spans="1:5" x14ac:dyDescent="0.2">
      <c r="A19" s="131"/>
      <c r="B19" s="131"/>
      <c r="C19" s="131"/>
      <c r="D19" s="131"/>
      <c r="E19" s="131"/>
    </row>
  </sheetData>
  <sheetProtection sheet="1"/>
  <phoneticPr fontId="32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sqref="A1:F1"/>
    </sheetView>
  </sheetViews>
  <sheetFormatPr defaultColWidth="9.33203125" defaultRowHeight="15" x14ac:dyDescent="0.25"/>
  <cols>
    <col min="1" max="1" width="5.6640625" style="152" customWidth="1"/>
    <col min="2" max="2" width="43.1640625" style="152" bestFit="1" customWidth="1"/>
    <col min="3" max="6" width="14" style="152" customWidth="1"/>
    <col min="7" max="16384" width="9.33203125" style="152"/>
  </cols>
  <sheetData>
    <row r="1" spans="1:7" ht="33" customHeight="1" x14ac:dyDescent="0.25">
      <c r="A1" s="1163" t="s">
        <v>1102</v>
      </c>
      <c r="B1" s="1163"/>
      <c r="C1" s="1163"/>
      <c r="D1" s="1163"/>
      <c r="E1" s="1163"/>
      <c r="F1" s="1163"/>
    </row>
    <row r="2" spans="1:7" ht="15.95" customHeight="1" thickBot="1" x14ac:dyDescent="0.3">
      <c r="A2" s="153"/>
      <c r="B2" s="153"/>
      <c r="C2" s="1164"/>
      <c r="D2" s="1164"/>
      <c r="E2" s="1171" t="s">
        <v>924</v>
      </c>
      <c r="F2" s="1171"/>
      <c r="G2" s="159"/>
    </row>
    <row r="3" spans="1:7" ht="63" customHeight="1" x14ac:dyDescent="0.25">
      <c r="A3" s="1167" t="s">
        <v>884</v>
      </c>
      <c r="B3" s="1169" t="s">
        <v>198</v>
      </c>
      <c r="C3" s="1169" t="s">
        <v>397</v>
      </c>
      <c r="D3" s="1169"/>
      <c r="E3" s="1169"/>
      <c r="F3" s="1165" t="s">
        <v>370</v>
      </c>
    </row>
    <row r="4" spans="1:7" ht="15.75" thickBot="1" x14ac:dyDescent="0.3">
      <c r="A4" s="1168"/>
      <c r="B4" s="1170"/>
      <c r="C4" s="794" t="s">
        <v>998</v>
      </c>
      <c r="D4" s="794" t="s">
        <v>1074</v>
      </c>
      <c r="E4" s="794" t="s">
        <v>1101</v>
      </c>
      <c r="F4" s="1166"/>
    </row>
    <row r="5" spans="1:7" ht="15.75" thickBot="1" x14ac:dyDescent="0.3">
      <c r="A5" s="156">
        <v>1</v>
      </c>
      <c r="B5" s="157">
        <v>2</v>
      </c>
      <c r="C5" s="157">
        <v>3</v>
      </c>
      <c r="D5" s="157">
        <v>4</v>
      </c>
      <c r="E5" s="157">
        <v>5</v>
      </c>
      <c r="F5" s="158">
        <v>6</v>
      </c>
    </row>
    <row r="6" spans="1:7" x14ac:dyDescent="0.25">
      <c r="A6" s="155" t="s">
        <v>886</v>
      </c>
      <c r="B6" s="184"/>
      <c r="C6" s="185"/>
      <c r="D6" s="185"/>
      <c r="E6" s="185"/>
      <c r="F6" s="162">
        <f>SUM(C6:E6)</f>
        <v>0</v>
      </c>
    </row>
    <row r="7" spans="1:7" x14ac:dyDescent="0.25">
      <c r="A7" s="154" t="s">
        <v>887</v>
      </c>
      <c r="B7" s="186"/>
      <c r="C7" s="187"/>
      <c r="D7" s="187"/>
      <c r="E7" s="187"/>
      <c r="F7" s="163">
        <f>SUM(C7:E7)</f>
        <v>0</v>
      </c>
    </row>
    <row r="8" spans="1:7" x14ac:dyDescent="0.25">
      <c r="A8" s="154" t="s">
        <v>888</v>
      </c>
      <c r="B8" s="186"/>
      <c r="C8" s="187"/>
      <c r="D8" s="187"/>
      <c r="E8" s="187"/>
      <c r="F8" s="163">
        <f>SUM(C8:E8)</f>
        <v>0</v>
      </c>
    </row>
    <row r="9" spans="1:7" x14ac:dyDescent="0.25">
      <c r="A9" s="154" t="s">
        <v>889</v>
      </c>
      <c r="B9" s="186"/>
      <c r="C9" s="187"/>
      <c r="D9" s="187"/>
      <c r="E9" s="187"/>
      <c r="F9" s="163">
        <f>SUM(C9:E9)</f>
        <v>0</v>
      </c>
    </row>
    <row r="10" spans="1:7" ht="15.75" thickBot="1" x14ac:dyDescent="0.3">
      <c r="A10" s="160" t="s">
        <v>890</v>
      </c>
      <c r="B10" s="188"/>
      <c r="C10" s="189"/>
      <c r="D10" s="189"/>
      <c r="E10" s="189"/>
      <c r="F10" s="163">
        <f>SUM(C10:E10)</f>
        <v>0</v>
      </c>
    </row>
    <row r="11" spans="1:7" ht="15.75" thickBot="1" x14ac:dyDescent="0.3">
      <c r="A11" s="156" t="s">
        <v>891</v>
      </c>
      <c r="B11" s="161" t="s">
        <v>200</v>
      </c>
      <c r="C11" s="164">
        <f>SUM(C6:C10)</f>
        <v>0</v>
      </c>
      <c r="D11" s="164">
        <f>SUM(D6:D10)</f>
        <v>0</v>
      </c>
      <c r="E11" s="164">
        <f>SUM(E6:E10)</f>
        <v>0</v>
      </c>
      <c r="F11" s="165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7/2017. (V.26.)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topLeftCell="B1" zoomScaleNormal="120" zoomScaleSheetLayoutView="100" workbookViewId="0">
      <selection activeCell="F7" sqref="F7"/>
    </sheetView>
  </sheetViews>
  <sheetFormatPr defaultColWidth="9.33203125" defaultRowHeight="15" x14ac:dyDescent="0.25"/>
  <cols>
    <col min="1" max="1" width="5.6640625" style="152" customWidth="1"/>
    <col min="2" max="2" width="68.6640625" style="152" customWidth="1"/>
    <col min="3" max="3" width="11.5" style="152" hidden="1" customWidth="1"/>
    <col min="4" max="4" width="11.1640625" style="152" bestFit="1" customWidth="1"/>
    <col min="5" max="5" width="11.1640625" style="152" customWidth="1"/>
    <col min="6" max="6" width="14" style="152" bestFit="1" customWidth="1"/>
    <col min="7" max="16384" width="9.33203125" style="152"/>
  </cols>
  <sheetData>
    <row r="1" spans="1:6" ht="33" customHeight="1" x14ac:dyDescent="0.25">
      <c r="A1" s="1163" t="s">
        <v>571</v>
      </c>
      <c r="B1" s="1163"/>
      <c r="C1" s="1163"/>
      <c r="D1" s="1163"/>
      <c r="E1" s="1163"/>
      <c r="F1" s="1163"/>
    </row>
    <row r="2" spans="1:6" ht="15.95" customHeight="1" thickBot="1" x14ac:dyDescent="0.3">
      <c r="A2" s="153"/>
      <c r="B2" s="153"/>
      <c r="C2" s="166"/>
      <c r="D2" s="166"/>
      <c r="E2" s="166"/>
      <c r="F2" s="166" t="s">
        <v>924</v>
      </c>
    </row>
    <row r="3" spans="1:6" ht="26.25" customHeight="1" thickBot="1" x14ac:dyDescent="0.3">
      <c r="A3" s="190" t="s">
        <v>884</v>
      </c>
      <c r="B3" s="499" t="s">
        <v>195</v>
      </c>
      <c r="C3" s="776" t="s">
        <v>942</v>
      </c>
      <c r="D3" s="770" t="s">
        <v>997</v>
      </c>
      <c r="E3" s="770" t="s">
        <v>1042</v>
      </c>
      <c r="F3" s="771" t="s">
        <v>1077</v>
      </c>
    </row>
    <row r="4" spans="1:6" ht="15.75" thickBot="1" x14ac:dyDescent="0.3">
      <c r="A4" s="191">
        <v>1</v>
      </c>
      <c r="B4" s="500">
        <v>2</v>
      </c>
      <c r="C4" s="191">
        <v>3</v>
      </c>
      <c r="D4" s="192">
        <v>4</v>
      </c>
      <c r="E4" s="192">
        <v>4</v>
      </c>
      <c r="F4" s="193">
        <v>5</v>
      </c>
    </row>
    <row r="5" spans="1:6" x14ac:dyDescent="0.25">
      <c r="A5" s="194" t="s">
        <v>886</v>
      </c>
      <c r="B5" s="772" t="s">
        <v>929</v>
      </c>
      <c r="C5" s="777">
        <v>87700</v>
      </c>
      <c r="D5" s="778">
        <f>'8. sz. mell'!D10</f>
        <v>97000</v>
      </c>
      <c r="E5" s="778">
        <v>95500</v>
      </c>
      <c r="F5" s="779">
        <v>95500</v>
      </c>
    </row>
    <row r="6" spans="1:6" ht="24.75" x14ac:dyDescent="0.25">
      <c r="A6" s="195" t="s">
        <v>887</v>
      </c>
      <c r="B6" s="773" t="s">
        <v>371</v>
      </c>
      <c r="C6" s="780">
        <v>414</v>
      </c>
      <c r="D6" s="781">
        <f>'8. sz. mell'!D17</f>
        <v>15622</v>
      </c>
      <c r="E6" s="781">
        <f>15622-155</f>
        <v>15467</v>
      </c>
      <c r="F6" s="782">
        <v>15467</v>
      </c>
    </row>
    <row r="7" spans="1:6" x14ac:dyDescent="0.25">
      <c r="A7" s="195" t="s">
        <v>888</v>
      </c>
      <c r="B7" s="774" t="s">
        <v>201</v>
      </c>
      <c r="C7" s="780">
        <v>2816</v>
      </c>
      <c r="D7" s="783"/>
      <c r="E7" s="783"/>
      <c r="F7" s="782"/>
    </row>
    <row r="8" spans="1:6" ht="24.75" x14ac:dyDescent="0.25">
      <c r="A8" s="195" t="s">
        <v>889</v>
      </c>
      <c r="B8" s="774" t="s">
        <v>373</v>
      </c>
      <c r="C8" s="780">
        <v>0</v>
      </c>
      <c r="D8" s="783"/>
      <c r="E8" s="783"/>
      <c r="F8" s="782"/>
    </row>
    <row r="9" spans="1:6" x14ac:dyDescent="0.25">
      <c r="A9" s="196" t="s">
        <v>890</v>
      </c>
      <c r="B9" s="774" t="s">
        <v>372</v>
      </c>
      <c r="C9" s="780">
        <v>0</v>
      </c>
      <c r="D9" s="783">
        <f>'8. sz. mell'!D12</f>
        <v>1500</v>
      </c>
      <c r="E9" s="783"/>
      <c r="F9" s="782"/>
    </row>
    <row r="10" spans="1:6" ht="15.75" thickBot="1" x14ac:dyDescent="0.3">
      <c r="A10" s="195" t="s">
        <v>891</v>
      </c>
      <c r="B10" s="775" t="s">
        <v>196</v>
      </c>
      <c r="C10" s="784">
        <v>0</v>
      </c>
      <c r="D10" s="785"/>
      <c r="E10" s="785"/>
      <c r="F10" s="786"/>
    </row>
    <row r="11" spans="1:6" ht="15.75" thickBot="1" x14ac:dyDescent="0.3">
      <c r="A11" s="1172" t="s">
        <v>202</v>
      </c>
      <c r="B11" s="1173"/>
      <c r="C11" s="787">
        <v>90930</v>
      </c>
      <c r="D11" s="788">
        <f>SUM(D5:D10)</f>
        <v>114122</v>
      </c>
      <c r="E11" s="788">
        <f>SUM(E5:E10)</f>
        <v>110967</v>
      </c>
      <c r="F11" s="789">
        <f>SUM(F5:F10)</f>
        <v>110967</v>
      </c>
    </row>
    <row r="12" spans="1:6" ht="23.25" customHeight="1" x14ac:dyDescent="0.25">
      <c r="A12" s="1174" t="s">
        <v>238</v>
      </c>
      <c r="B12" s="1174"/>
      <c r="C12" s="1174"/>
    </row>
  </sheetData>
  <mergeCells count="3">
    <mergeCell ref="A11:B11"/>
    <mergeCell ref="A12:C12"/>
    <mergeCell ref="A1:F1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7/2017. (V.26.)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31"/>
  <sheetViews>
    <sheetView view="pageLayout" zoomScaleNormal="100" zoomScaleSheetLayoutView="100" workbookViewId="0">
      <selection activeCell="B24" sqref="B24"/>
    </sheetView>
  </sheetViews>
  <sheetFormatPr defaultColWidth="9.33203125" defaultRowHeight="12.75" x14ac:dyDescent="0.2"/>
  <cols>
    <col min="1" max="1" width="43.83203125" style="815" customWidth="1"/>
    <col min="2" max="2" width="37" style="814" customWidth="1"/>
    <col min="3" max="3" width="12.6640625" style="833" customWidth="1"/>
    <col min="4" max="4" width="15.5" style="700" customWidth="1"/>
    <col min="5" max="5" width="15.5" style="45" customWidth="1"/>
    <col min="6" max="6" width="12.83203125" style="45" customWidth="1"/>
    <col min="7" max="7" width="13.83203125" style="45" customWidth="1"/>
    <col min="8" max="16384" width="9.33203125" style="45"/>
  </cols>
  <sheetData>
    <row r="1" spans="1:5" ht="24.75" customHeight="1" x14ac:dyDescent="0.2">
      <c r="A1" s="1175" t="s">
        <v>994</v>
      </c>
      <c r="B1" s="1175"/>
      <c r="C1" s="1175"/>
      <c r="D1" s="1175"/>
    </row>
    <row r="2" spans="1:5" ht="23.25" customHeight="1" thickBot="1" x14ac:dyDescent="0.3">
      <c r="B2" s="812"/>
      <c r="C2" s="828"/>
      <c r="D2" s="817" t="s">
        <v>1093</v>
      </c>
    </row>
    <row r="3" spans="1:5" s="48" customFormat="1" ht="48.75" customHeight="1" thickBot="1" x14ac:dyDescent="0.25">
      <c r="A3" s="1176" t="s">
        <v>14</v>
      </c>
      <c r="B3" s="1177"/>
      <c r="C3" s="818" t="s">
        <v>989</v>
      </c>
      <c r="D3" s="672" t="s">
        <v>997</v>
      </c>
      <c r="E3" s="672" t="s">
        <v>1169</v>
      </c>
    </row>
    <row r="4" spans="1:5" s="52" customFormat="1" ht="15" customHeight="1" thickBot="1" x14ac:dyDescent="0.25">
      <c r="A4" s="1178">
        <v>1</v>
      </c>
      <c r="B4" s="1177"/>
      <c r="C4" s="819" t="s">
        <v>990</v>
      </c>
      <c r="D4" s="820">
        <v>3</v>
      </c>
      <c r="E4" s="820">
        <v>4</v>
      </c>
    </row>
    <row r="5" spans="1:5" s="52" customFormat="1" ht="15" customHeight="1" x14ac:dyDescent="0.2">
      <c r="A5" s="790" t="s">
        <v>1092</v>
      </c>
      <c r="B5" s="790" t="s">
        <v>1046</v>
      </c>
      <c r="C5" s="829" t="s">
        <v>1090</v>
      </c>
      <c r="D5" s="821">
        <v>1800000</v>
      </c>
      <c r="E5" s="1078">
        <f>D5+700000</f>
        <v>2500000</v>
      </c>
    </row>
    <row r="6" spans="1:5" s="52" customFormat="1" ht="15" customHeight="1" x14ac:dyDescent="0.2">
      <c r="A6" s="790" t="s">
        <v>1092</v>
      </c>
      <c r="B6" s="790" t="s">
        <v>1173</v>
      </c>
      <c r="C6" s="829" t="s">
        <v>1090</v>
      </c>
      <c r="D6" s="1077">
        <v>0</v>
      </c>
      <c r="E6" s="1078">
        <v>79000</v>
      </c>
    </row>
    <row r="7" spans="1:5" s="52" customFormat="1" ht="15" customHeight="1" x14ac:dyDescent="0.2">
      <c r="A7" s="790" t="s">
        <v>1166</v>
      </c>
      <c r="B7" s="790" t="s">
        <v>1081</v>
      </c>
      <c r="C7" s="829" t="s">
        <v>1090</v>
      </c>
      <c r="D7" s="1077">
        <v>200000</v>
      </c>
      <c r="E7" s="821">
        <v>200000</v>
      </c>
    </row>
    <row r="8" spans="1:5" s="52" customFormat="1" ht="15" customHeight="1" x14ac:dyDescent="0.2">
      <c r="A8" s="790" t="s">
        <v>1166</v>
      </c>
      <c r="B8" s="790" t="s">
        <v>1177</v>
      </c>
      <c r="C8" s="829" t="s">
        <v>1090</v>
      </c>
      <c r="D8" s="1077">
        <v>0</v>
      </c>
      <c r="E8" s="1078">
        <v>250000</v>
      </c>
    </row>
    <row r="9" spans="1:5" s="52" customFormat="1" ht="23.25" customHeight="1" x14ac:dyDescent="0.2">
      <c r="A9" s="790" t="s">
        <v>1165</v>
      </c>
      <c r="B9" s="790" t="s">
        <v>1081</v>
      </c>
      <c r="C9" s="829" t="s">
        <v>1090</v>
      </c>
      <c r="D9" s="1077">
        <v>200000</v>
      </c>
      <c r="E9" s="821">
        <v>200000</v>
      </c>
    </row>
    <row r="10" spans="1:5" s="52" customFormat="1" ht="15" customHeight="1" x14ac:dyDescent="0.2">
      <c r="A10" s="790" t="s">
        <v>1086</v>
      </c>
      <c r="B10" s="790" t="s">
        <v>1087</v>
      </c>
      <c r="C10" s="829" t="s">
        <v>1090</v>
      </c>
      <c r="D10" s="1077">
        <v>3000000</v>
      </c>
      <c r="E10" s="821">
        <v>3000000</v>
      </c>
    </row>
    <row r="11" spans="1:5" ht="25.5" customHeight="1" x14ac:dyDescent="0.2">
      <c r="A11" s="790" t="s">
        <v>975</v>
      </c>
      <c r="B11" s="790" t="s">
        <v>1050</v>
      </c>
      <c r="C11" s="829" t="s">
        <v>1090</v>
      </c>
      <c r="D11" s="1077">
        <v>2300000</v>
      </c>
      <c r="E11" s="1078">
        <f>D11+500000</f>
        <v>2800000</v>
      </c>
    </row>
    <row r="12" spans="1:5" ht="27" customHeight="1" x14ac:dyDescent="0.2">
      <c r="A12" s="791" t="s">
        <v>975</v>
      </c>
      <c r="B12" s="791" t="s">
        <v>976</v>
      </c>
      <c r="C12" s="829" t="s">
        <v>1090</v>
      </c>
      <c r="D12" s="1077">
        <v>3000000</v>
      </c>
      <c r="E12" s="821">
        <v>3000000</v>
      </c>
    </row>
    <row r="13" spans="1:5" ht="27" customHeight="1" x14ac:dyDescent="0.2">
      <c r="A13" s="857" t="s">
        <v>975</v>
      </c>
      <c r="B13" s="857" t="s">
        <v>1178</v>
      </c>
      <c r="C13" s="829" t="s">
        <v>1090</v>
      </c>
      <c r="D13" s="1077">
        <v>0</v>
      </c>
      <c r="E13" s="1078">
        <v>1000000</v>
      </c>
    </row>
    <row r="14" spans="1:5" ht="27" customHeight="1" x14ac:dyDescent="0.2">
      <c r="A14" s="857" t="s">
        <v>975</v>
      </c>
      <c r="B14" s="857" t="s">
        <v>1182</v>
      </c>
      <c r="C14" s="829" t="s">
        <v>1090</v>
      </c>
      <c r="D14" s="1077">
        <v>0</v>
      </c>
      <c r="E14" s="1078">
        <v>250000</v>
      </c>
    </row>
    <row r="15" spans="1:5" ht="15.95" customHeight="1" x14ac:dyDescent="0.2">
      <c r="A15" s="857" t="s">
        <v>982</v>
      </c>
      <c r="B15" s="857" t="s">
        <v>1097</v>
      </c>
      <c r="C15" s="829" t="s">
        <v>1090</v>
      </c>
      <c r="D15" s="1077">
        <v>1000000</v>
      </c>
      <c r="E15" s="821">
        <v>1000000</v>
      </c>
    </row>
    <row r="16" spans="1:5" ht="15.95" customHeight="1" x14ac:dyDescent="0.2">
      <c r="A16" s="796" t="s">
        <v>982</v>
      </c>
      <c r="B16" s="857" t="s">
        <v>1053</v>
      </c>
      <c r="C16" s="829" t="s">
        <v>1090</v>
      </c>
      <c r="D16" s="1077">
        <v>5000000</v>
      </c>
      <c r="E16" s="1078">
        <f>D16+2840000</f>
        <v>7840000</v>
      </c>
    </row>
    <row r="17" spans="1:6" ht="15.95" customHeight="1" x14ac:dyDescent="0.2">
      <c r="A17" s="796" t="s">
        <v>982</v>
      </c>
      <c r="B17" s="857" t="s">
        <v>1172</v>
      </c>
      <c r="C17" s="829" t="s">
        <v>1090</v>
      </c>
      <c r="D17" s="1077">
        <v>0</v>
      </c>
      <c r="E17" s="1078">
        <v>3000000</v>
      </c>
    </row>
    <row r="18" spans="1:6" ht="15.95" customHeight="1" x14ac:dyDescent="0.2">
      <c r="A18" s="796" t="s">
        <v>982</v>
      </c>
      <c r="B18" s="857" t="s">
        <v>1174</v>
      </c>
      <c r="C18" s="829" t="s">
        <v>1090</v>
      </c>
      <c r="D18" s="1077">
        <v>0</v>
      </c>
      <c r="E18" s="1078">
        <v>376000</v>
      </c>
    </row>
    <row r="19" spans="1:6" ht="15.95" customHeight="1" x14ac:dyDescent="0.2">
      <c r="A19" s="796" t="s">
        <v>982</v>
      </c>
      <c r="B19" s="857" t="s">
        <v>1180</v>
      </c>
      <c r="C19" s="829" t="s">
        <v>1090</v>
      </c>
      <c r="D19" s="1077">
        <v>0</v>
      </c>
      <c r="E19" s="1078">
        <v>1205000</v>
      </c>
    </row>
    <row r="20" spans="1:6" ht="15.95" customHeight="1" x14ac:dyDescent="0.2">
      <c r="A20" s="796" t="s">
        <v>982</v>
      </c>
      <c r="B20" s="857" t="s">
        <v>1181</v>
      </c>
      <c r="C20" s="829" t="s">
        <v>1090</v>
      </c>
      <c r="D20" s="1077">
        <v>0</v>
      </c>
      <c r="E20" s="1078">
        <v>925000</v>
      </c>
    </row>
    <row r="21" spans="1:6" ht="15.95" customHeight="1" x14ac:dyDescent="0.2">
      <c r="A21" s="796" t="s">
        <v>982</v>
      </c>
      <c r="B21" s="857" t="s">
        <v>1183</v>
      </c>
      <c r="C21" s="829" t="s">
        <v>1090</v>
      </c>
      <c r="D21" s="1077">
        <v>0</v>
      </c>
      <c r="E21" s="1078">
        <v>150000</v>
      </c>
    </row>
    <row r="22" spans="1:6" ht="28.5" customHeight="1" x14ac:dyDescent="0.2">
      <c r="A22" s="790" t="s">
        <v>982</v>
      </c>
      <c r="B22" s="791" t="s">
        <v>1184</v>
      </c>
      <c r="C22" s="829" t="s">
        <v>1090</v>
      </c>
      <c r="D22" s="1077">
        <v>0</v>
      </c>
      <c r="E22" s="1078">
        <v>157000</v>
      </c>
    </row>
    <row r="23" spans="1:6" ht="28.5" customHeight="1" x14ac:dyDescent="0.2">
      <c r="A23" s="1138" t="s">
        <v>982</v>
      </c>
      <c r="B23" s="791" t="s">
        <v>1194</v>
      </c>
      <c r="C23" s="1073" t="s">
        <v>1090</v>
      </c>
      <c r="D23" s="1076">
        <v>0</v>
      </c>
      <c r="E23" s="1079">
        <v>487000</v>
      </c>
    </row>
    <row r="24" spans="1:6" ht="15.95" customHeight="1" x14ac:dyDescent="0.2">
      <c r="A24" s="796" t="s">
        <v>1091</v>
      </c>
      <c r="B24" s="857" t="s">
        <v>1051</v>
      </c>
      <c r="C24" s="829" t="s">
        <v>1090</v>
      </c>
      <c r="D24" s="1077">
        <v>3000000</v>
      </c>
      <c r="E24" s="821">
        <v>3000000</v>
      </c>
    </row>
    <row r="25" spans="1:6" ht="15.95" customHeight="1" x14ac:dyDescent="0.2">
      <c r="A25" s="790" t="s">
        <v>1179</v>
      </c>
      <c r="B25" s="791" t="s">
        <v>1089</v>
      </c>
      <c r="C25" s="829" t="s">
        <v>1090</v>
      </c>
      <c r="D25" s="821">
        <v>13000000</v>
      </c>
      <c r="E25" s="1078">
        <f>D25+2000000</f>
        <v>15000000</v>
      </c>
    </row>
    <row r="26" spans="1:6" ht="15.95" customHeight="1" x14ac:dyDescent="0.2">
      <c r="A26" s="790" t="s">
        <v>1175</v>
      </c>
      <c r="B26" s="791" t="s">
        <v>1176</v>
      </c>
      <c r="C26" s="1073" t="s">
        <v>1090</v>
      </c>
      <c r="D26" s="1076">
        <v>0</v>
      </c>
      <c r="E26" s="1079">
        <v>3550000</v>
      </c>
    </row>
    <row r="27" spans="1:6" ht="15.95" customHeight="1" thickBot="1" x14ac:dyDescent="0.25">
      <c r="A27" s="790" t="s">
        <v>1170</v>
      </c>
      <c r="B27" s="791" t="s">
        <v>1171</v>
      </c>
      <c r="C27" s="1073" t="s">
        <v>1090</v>
      </c>
      <c r="D27" s="1076">
        <v>0</v>
      </c>
      <c r="E27" s="1079">
        <v>2311000</v>
      </c>
    </row>
    <row r="28" spans="1:6" x14ac:dyDescent="0.2">
      <c r="A28" s="1074" t="s">
        <v>995</v>
      </c>
      <c r="B28" s="1075"/>
      <c r="C28" s="830"/>
      <c r="D28" s="825">
        <f>D30/1.27</f>
        <v>25590551.181102362</v>
      </c>
      <c r="E28" s="825">
        <f t="shared" ref="E28" si="0">E30/1.27</f>
        <v>41165354.33070866</v>
      </c>
    </row>
    <row r="29" spans="1:6" x14ac:dyDescent="0.2">
      <c r="A29" s="822" t="s">
        <v>992</v>
      </c>
      <c r="B29" s="823"/>
      <c r="C29" s="831"/>
      <c r="D29" s="826">
        <f>D28*0.27</f>
        <v>6909448.8188976385</v>
      </c>
      <c r="E29" s="826">
        <f t="shared" ref="E29" si="1">E28*0.27</f>
        <v>11114645.66929134</v>
      </c>
    </row>
    <row r="30" spans="1:6" ht="13.5" thickBot="1" x14ac:dyDescent="0.25">
      <c r="A30" s="816" t="s">
        <v>996</v>
      </c>
      <c r="B30" s="813"/>
      <c r="C30" s="832"/>
      <c r="D30" s="827">
        <f>SUM(D5:D25)</f>
        <v>32500000</v>
      </c>
      <c r="E30" s="827">
        <f>SUM(E5:E27)</f>
        <v>52280000</v>
      </c>
    </row>
    <row r="31" spans="1:6" x14ac:dyDescent="0.2">
      <c r="F31" s="45">
        <f t="shared" ref="F31" si="2">E31-D31</f>
        <v>0</v>
      </c>
    </row>
  </sheetData>
  <mergeCells count="3">
    <mergeCell ref="A1:D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0" orientation="landscape" horizontalDpi="300" verticalDpi="300" r:id="rId1"/>
  <headerFooter alignWithMargins="0">
    <oddHeader>&amp;R&amp;"Times New Roman CE,Félkövér dőlt"&amp;11 &amp;"Times New Roman CE,Félkövér"5. melléklet a 7/2017. (V.26.) önkormányzati rendelethez</oddHeader>
  </headerFooter>
  <ignoredErrors>
    <ignoredError sqref="C24:C25 C11:C12 C1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22"/>
  <sheetViews>
    <sheetView view="pageLayout" topLeftCell="B1" zoomScaleNormal="100" zoomScaleSheetLayoutView="100" workbookViewId="0">
      <selection activeCell="H22" sqref="H22"/>
    </sheetView>
  </sheetViews>
  <sheetFormatPr defaultColWidth="9.33203125" defaultRowHeight="12.75" x14ac:dyDescent="0.2"/>
  <cols>
    <col min="1" max="1" width="50" style="815" bestFit="1" customWidth="1"/>
    <col min="2" max="2" width="35" style="814" customWidth="1"/>
    <col min="3" max="3" width="17.1640625" style="833" customWidth="1"/>
    <col min="4" max="4" width="17.1640625" style="700" hidden="1" customWidth="1"/>
    <col min="5" max="5" width="17.1640625" style="700" customWidth="1"/>
    <col min="6" max="6" width="17.1640625" style="45" hidden="1" customWidth="1"/>
    <col min="7" max="7" width="16" style="45" customWidth="1"/>
    <col min="8" max="8" width="24.5" style="45" customWidth="1"/>
    <col min="9" max="9" width="13.83203125" style="45" customWidth="1"/>
    <col min="10" max="16384" width="9.33203125" style="45"/>
  </cols>
  <sheetData>
    <row r="1" spans="1:8" ht="24.75" customHeight="1" x14ac:dyDescent="0.2">
      <c r="A1" s="1175" t="s">
        <v>816</v>
      </c>
      <c r="B1" s="1175"/>
      <c r="C1" s="1175"/>
      <c r="D1" s="1175"/>
      <c r="E1" s="1175"/>
      <c r="F1" s="1175"/>
    </row>
    <row r="2" spans="1:8" ht="23.25" customHeight="1" thickBot="1" x14ac:dyDescent="0.3">
      <c r="B2" s="812"/>
      <c r="C2" s="828"/>
      <c r="D2" s="677"/>
      <c r="E2" s="817" t="s">
        <v>1093</v>
      </c>
      <c r="F2" s="51" t="s">
        <v>11</v>
      </c>
    </row>
    <row r="3" spans="1:8" s="48" customFormat="1" ht="48.75" customHeight="1" thickBot="1" x14ac:dyDescent="0.25">
      <c r="A3" s="1179" t="s">
        <v>15</v>
      </c>
      <c r="B3" s="1179"/>
      <c r="C3" s="914" t="s">
        <v>989</v>
      </c>
      <c r="D3" s="915" t="s">
        <v>943</v>
      </c>
      <c r="E3" s="915" t="s">
        <v>997</v>
      </c>
      <c r="F3" s="911" t="s">
        <v>944</v>
      </c>
      <c r="G3" s="915" t="s">
        <v>1169</v>
      </c>
    </row>
    <row r="4" spans="1:8" s="52" customFormat="1" ht="15" customHeight="1" thickBot="1" x14ac:dyDescent="0.25">
      <c r="A4" s="1179">
        <v>1</v>
      </c>
      <c r="B4" s="1179"/>
      <c r="C4" s="914" t="s">
        <v>990</v>
      </c>
      <c r="D4" s="915">
        <v>4</v>
      </c>
      <c r="E4" s="915">
        <v>3</v>
      </c>
      <c r="F4" s="912">
        <v>6</v>
      </c>
      <c r="G4" s="915">
        <v>4</v>
      </c>
    </row>
    <row r="5" spans="1:8" ht="15.95" customHeight="1" x14ac:dyDescent="0.2">
      <c r="A5" s="791" t="s">
        <v>972</v>
      </c>
      <c r="B5" s="791" t="s">
        <v>973</v>
      </c>
      <c r="C5" s="829" t="s">
        <v>1090</v>
      </c>
      <c r="D5" s="821"/>
      <c r="E5" s="821">
        <v>250000</v>
      </c>
      <c r="F5" s="913" t="e">
        <f>#REF!-D5-E5</f>
        <v>#REF!</v>
      </c>
      <c r="G5" s="1080">
        <v>0</v>
      </c>
      <c r="H5" s="45" t="s">
        <v>1185</v>
      </c>
    </row>
    <row r="6" spans="1:8" ht="15.95" customHeight="1" x14ac:dyDescent="0.2">
      <c r="A6" s="790" t="s">
        <v>972</v>
      </c>
      <c r="B6" s="790" t="s">
        <v>1094</v>
      </c>
      <c r="C6" s="829" t="s">
        <v>1090</v>
      </c>
      <c r="D6" s="821"/>
      <c r="E6" s="821">
        <v>150000</v>
      </c>
      <c r="F6" s="913" t="e">
        <f>#REF!-D6-E6</f>
        <v>#REF!</v>
      </c>
      <c r="G6" s="1077">
        <v>150000</v>
      </c>
    </row>
    <row r="7" spans="1:8" s="580" customFormat="1" ht="15.95" customHeight="1" x14ac:dyDescent="0.2">
      <c r="A7" s="790" t="s">
        <v>1095</v>
      </c>
      <c r="B7" s="790" t="s">
        <v>1044</v>
      </c>
      <c r="C7" s="829" t="s">
        <v>1090</v>
      </c>
      <c r="D7" s="821"/>
      <c r="E7" s="821">
        <v>250000</v>
      </c>
      <c r="F7" s="913" t="e">
        <f>#REF!-D7-E7</f>
        <v>#REF!</v>
      </c>
      <c r="G7" s="1080">
        <f>E7+250000</f>
        <v>500000</v>
      </c>
    </row>
    <row r="8" spans="1:8" s="580" customFormat="1" ht="21.75" customHeight="1" x14ac:dyDescent="0.2">
      <c r="A8" s="790" t="s">
        <v>1096</v>
      </c>
      <c r="B8" s="790" t="s">
        <v>1082</v>
      </c>
      <c r="C8" s="829" t="s">
        <v>1090</v>
      </c>
      <c r="D8" s="821"/>
      <c r="E8" s="821">
        <v>100000</v>
      </c>
      <c r="F8" s="913" t="e">
        <f>#REF!-D8-E8</f>
        <v>#REF!</v>
      </c>
      <c r="G8" s="1077">
        <v>100000</v>
      </c>
    </row>
    <row r="9" spans="1:8" s="580" customFormat="1" ht="21.75" customHeight="1" x14ac:dyDescent="0.2">
      <c r="A9" s="790" t="s">
        <v>1095</v>
      </c>
      <c r="B9" s="790" t="s">
        <v>1083</v>
      </c>
      <c r="C9" s="829" t="s">
        <v>1090</v>
      </c>
      <c r="D9" s="821"/>
      <c r="E9" s="821">
        <v>200000</v>
      </c>
      <c r="F9" s="913"/>
      <c r="G9" s="1077">
        <v>200000</v>
      </c>
    </row>
    <row r="10" spans="1:8" s="580" customFormat="1" ht="25.5" customHeight="1" x14ac:dyDescent="0.2">
      <c r="A10" s="790" t="s">
        <v>1096</v>
      </c>
      <c r="B10" s="791" t="s">
        <v>1045</v>
      </c>
      <c r="C10" s="829" t="s">
        <v>1090</v>
      </c>
      <c r="D10" s="821"/>
      <c r="E10" s="821">
        <v>400000</v>
      </c>
      <c r="F10" s="913" t="e">
        <f>#REF!-D10-E10</f>
        <v>#REF!</v>
      </c>
      <c r="G10" s="1080">
        <f>E10+200000</f>
        <v>600000</v>
      </c>
    </row>
    <row r="11" spans="1:8" s="580" customFormat="1" ht="25.5" customHeight="1" x14ac:dyDescent="0.2">
      <c r="A11" s="790" t="s">
        <v>1095</v>
      </c>
      <c r="B11" s="791" t="s">
        <v>1084</v>
      </c>
      <c r="C11" s="829" t="s">
        <v>1090</v>
      </c>
      <c r="D11" s="821"/>
      <c r="E11" s="821">
        <v>350000</v>
      </c>
      <c r="F11" s="913"/>
      <c r="G11" s="1077">
        <v>350000</v>
      </c>
    </row>
    <row r="12" spans="1:8" s="580" customFormat="1" ht="15.95" customHeight="1" x14ac:dyDescent="0.2">
      <c r="A12" s="790" t="s">
        <v>1096</v>
      </c>
      <c r="B12" s="795" t="s">
        <v>1048</v>
      </c>
      <c r="C12" s="829" t="s">
        <v>1090</v>
      </c>
      <c r="D12" s="821"/>
      <c r="E12" s="821">
        <v>100000</v>
      </c>
      <c r="F12" s="913" t="e">
        <f>#REF!-D12-E12</f>
        <v>#REF!</v>
      </c>
      <c r="G12" s="1077">
        <v>100000</v>
      </c>
    </row>
    <row r="13" spans="1:8" s="580" customFormat="1" ht="15.95" customHeight="1" x14ac:dyDescent="0.2">
      <c r="A13" s="790" t="s">
        <v>1095</v>
      </c>
      <c r="B13" s="795" t="s">
        <v>1186</v>
      </c>
      <c r="C13" s="829" t="s">
        <v>1090</v>
      </c>
      <c r="D13" s="821"/>
      <c r="E13" s="1077">
        <v>0</v>
      </c>
      <c r="F13" s="913"/>
      <c r="G13" s="1080">
        <v>500000</v>
      </c>
    </row>
    <row r="14" spans="1:8" s="580" customFormat="1" ht="15.95" customHeight="1" x14ac:dyDescent="0.2">
      <c r="A14" s="790" t="s">
        <v>1095</v>
      </c>
      <c r="B14" s="795" t="s">
        <v>1188</v>
      </c>
      <c r="C14" s="829" t="s">
        <v>1090</v>
      </c>
      <c r="D14" s="821"/>
      <c r="E14" s="1077">
        <v>0</v>
      </c>
      <c r="F14" s="913"/>
      <c r="G14" s="1080">
        <v>30000</v>
      </c>
    </row>
    <row r="15" spans="1:8" s="580" customFormat="1" ht="15.95" customHeight="1" x14ac:dyDescent="0.2">
      <c r="A15" s="791" t="s">
        <v>1167</v>
      </c>
      <c r="B15" s="795" t="s">
        <v>1085</v>
      </c>
      <c r="C15" s="829" t="s">
        <v>1090</v>
      </c>
      <c r="D15" s="821"/>
      <c r="E15" s="821">
        <v>100000</v>
      </c>
      <c r="F15" s="913"/>
      <c r="G15" s="1077">
        <v>100000</v>
      </c>
    </row>
    <row r="16" spans="1:8" s="580" customFormat="1" ht="15.95" customHeight="1" x14ac:dyDescent="0.2">
      <c r="A16" s="791" t="s">
        <v>1167</v>
      </c>
      <c r="B16" s="795" t="s">
        <v>970</v>
      </c>
      <c r="C16" s="829" t="s">
        <v>1090</v>
      </c>
      <c r="D16" s="821"/>
      <c r="E16" s="821">
        <v>50000</v>
      </c>
      <c r="F16" s="913"/>
      <c r="G16" s="1077">
        <v>50000</v>
      </c>
    </row>
    <row r="17" spans="1:7" ht="15.95" customHeight="1" x14ac:dyDescent="0.2">
      <c r="A17" s="791" t="s">
        <v>975</v>
      </c>
      <c r="B17" s="791" t="s">
        <v>1049</v>
      </c>
      <c r="C17" s="829" t="s">
        <v>1090</v>
      </c>
      <c r="D17" s="821"/>
      <c r="E17" s="821">
        <v>100000</v>
      </c>
      <c r="F17" s="913" t="e">
        <f>#REF!-#REF!-#REF!</f>
        <v>#REF!</v>
      </c>
      <c r="G17" s="1077">
        <v>100000</v>
      </c>
    </row>
    <row r="18" spans="1:7" ht="15.95" customHeight="1" x14ac:dyDescent="0.2">
      <c r="A18" s="791" t="s">
        <v>975</v>
      </c>
      <c r="B18" s="791" t="s">
        <v>1187</v>
      </c>
      <c r="C18" s="829" t="s">
        <v>1090</v>
      </c>
      <c r="D18" s="821"/>
      <c r="E18" s="1077">
        <v>0</v>
      </c>
      <c r="F18" s="1081"/>
      <c r="G18" s="1080">
        <v>150000</v>
      </c>
    </row>
    <row r="19" spans="1:7" ht="22.5" customHeight="1" x14ac:dyDescent="0.2">
      <c r="A19" s="791" t="s">
        <v>982</v>
      </c>
      <c r="B19" s="791" t="s">
        <v>1189</v>
      </c>
      <c r="C19" s="829" t="s">
        <v>1090</v>
      </c>
      <c r="D19" s="821"/>
      <c r="E19" s="1077">
        <v>0</v>
      </c>
      <c r="F19" s="1081"/>
      <c r="G19" s="1080">
        <v>833000</v>
      </c>
    </row>
    <row r="20" spans="1:7" x14ac:dyDescent="0.2">
      <c r="A20" s="916" t="s">
        <v>991</v>
      </c>
      <c r="B20" s="917"/>
      <c r="C20" s="831"/>
      <c r="D20" s="824">
        <f>SUM(D5:D17)</f>
        <v>0</v>
      </c>
      <c r="E20" s="824">
        <f>E22/1.27</f>
        <v>1614173.2283464568</v>
      </c>
      <c r="F20" s="824" t="e">
        <f t="shared" ref="F20:G20" si="0">F22/1.27</f>
        <v>#REF!</v>
      </c>
      <c r="G20" s="824">
        <f t="shared" si="0"/>
        <v>2962992.125984252</v>
      </c>
    </row>
    <row r="21" spans="1:7" x14ac:dyDescent="0.2">
      <c r="A21" s="916" t="s">
        <v>992</v>
      </c>
      <c r="B21" s="917"/>
      <c r="C21" s="831"/>
      <c r="D21" s="824">
        <f>SUM(D5:D20)</f>
        <v>0</v>
      </c>
      <c r="E21" s="824">
        <f>E20*0.27</f>
        <v>435826.77165354334</v>
      </c>
      <c r="F21" s="824" t="e">
        <f t="shared" ref="F21:G21" si="1">F20*0.27</f>
        <v>#REF!</v>
      </c>
      <c r="G21" s="824">
        <f t="shared" si="1"/>
        <v>800007.87401574804</v>
      </c>
    </row>
    <row r="22" spans="1:7" x14ac:dyDescent="0.2">
      <c r="A22" s="916" t="s">
        <v>993</v>
      </c>
      <c r="B22" s="917"/>
      <c r="C22" s="831"/>
      <c r="D22" s="824">
        <f>SUM(D6:D21)</f>
        <v>0</v>
      </c>
      <c r="E22" s="824">
        <f>SUM(E5:E19)</f>
        <v>2050000</v>
      </c>
      <c r="F22" s="824" t="e">
        <f t="shared" ref="F22:G22" si="2">SUM(F5:F19)</f>
        <v>#REF!</v>
      </c>
      <c r="G22" s="824">
        <f t="shared" si="2"/>
        <v>3763000</v>
      </c>
    </row>
  </sheetData>
  <mergeCells count="3">
    <mergeCell ref="A3:B3"/>
    <mergeCell ref="A4:B4"/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9" orientation="landscape" horizontalDpi="300" verticalDpi="300" r:id="rId1"/>
  <headerFooter alignWithMargins="0">
    <oddHeader>&amp;R&amp;"Times New Roman CE,Félkövér dőlt"&amp;12 &amp;11 &amp;"Times New Roman CE,Félkövér"6. melléklet a 7/2017. (V.26.)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4"/>
  <sheetViews>
    <sheetView view="pageLayout" zoomScaleNormal="100" zoomScaleSheetLayoutView="85" workbookViewId="0">
      <selection activeCell="A4" sqref="A4:B4"/>
    </sheetView>
  </sheetViews>
  <sheetFormatPr defaultColWidth="9.33203125" defaultRowHeight="12.75" x14ac:dyDescent="0.2"/>
  <cols>
    <col min="1" max="1" width="81.33203125" style="809" customWidth="1"/>
    <col min="2" max="2" width="15.6640625" style="809" customWidth="1"/>
    <col min="3" max="3" width="12.6640625" style="809" hidden="1" customWidth="1"/>
    <col min="4" max="4" width="14.5" style="809" hidden="1" customWidth="1"/>
    <col min="5" max="5" width="14.33203125" style="810" customWidth="1"/>
    <col min="6" max="16384" width="9.33203125" style="809"/>
  </cols>
  <sheetData>
    <row r="1" spans="1:5" x14ac:dyDescent="0.2">
      <c r="A1" s="1181"/>
      <c r="B1" s="1181"/>
      <c r="C1" s="1181"/>
      <c r="D1" s="1181"/>
    </row>
    <row r="2" spans="1:5" x14ac:dyDescent="0.2">
      <c r="A2" s="1180" t="s">
        <v>930</v>
      </c>
      <c r="B2" s="1180"/>
      <c r="C2" s="797"/>
      <c r="D2" s="797"/>
    </row>
    <row r="3" spans="1:5" x14ac:dyDescent="0.2">
      <c r="A3" s="1180" t="s">
        <v>983</v>
      </c>
      <c r="B3" s="1180"/>
      <c r="C3" s="797"/>
      <c r="D3" s="797"/>
    </row>
    <row r="4" spans="1:5" x14ac:dyDescent="0.2">
      <c r="A4" s="1180" t="s">
        <v>1078</v>
      </c>
      <c r="B4" s="1180"/>
      <c r="C4" s="797"/>
      <c r="D4" s="797"/>
    </row>
    <row r="5" spans="1:5" ht="13.5" thickBot="1" x14ac:dyDescent="0.25"/>
    <row r="6" spans="1:5" ht="39" thickBot="1" x14ac:dyDescent="0.25">
      <c r="A6" s="811" t="s">
        <v>388</v>
      </c>
      <c r="B6" s="859" t="s">
        <v>997</v>
      </c>
      <c r="E6" s="859" t="s">
        <v>1169</v>
      </c>
    </row>
    <row r="7" spans="1:5" ht="30" customHeight="1" x14ac:dyDescent="0.2">
      <c r="A7" s="860" t="s">
        <v>984</v>
      </c>
      <c r="B7" s="861">
        <v>0</v>
      </c>
      <c r="E7" s="861">
        <v>0</v>
      </c>
    </row>
    <row r="8" spans="1:5" ht="30" customHeight="1" x14ac:dyDescent="0.2">
      <c r="A8" s="862" t="s">
        <v>389</v>
      </c>
      <c r="B8" s="863">
        <v>150000</v>
      </c>
      <c r="E8" s="863">
        <v>150000</v>
      </c>
    </row>
    <row r="9" spans="1:5" ht="30" customHeight="1" x14ac:dyDescent="0.2">
      <c r="A9" s="862" t="s">
        <v>1075</v>
      </c>
      <c r="B9" s="863">
        <v>0</v>
      </c>
      <c r="C9" s="858" t="e">
        <f>#REF!+#REF!+#REF!+#REF!+#REF!+#REF!+#REF!+#REF!+#REF!+#REF!+#REF!+#REF!</f>
        <v>#REF!</v>
      </c>
      <c r="D9" s="792" t="e">
        <f>#REF!+#REF!+#REF!+#REF!+#REF!+#REF!+#REF!+#REF!+#REF!+#REF!+#REF!+#REF!</f>
        <v>#REF!</v>
      </c>
      <c r="E9" s="863">
        <v>0</v>
      </c>
    </row>
    <row r="10" spans="1:5" ht="30" customHeight="1" x14ac:dyDescent="0.2">
      <c r="A10" s="862" t="s">
        <v>985</v>
      </c>
      <c r="B10" s="863">
        <v>650000</v>
      </c>
      <c r="E10" s="863">
        <v>650000</v>
      </c>
    </row>
    <row r="11" spans="1:5" ht="30" customHeight="1" x14ac:dyDescent="0.2">
      <c r="A11" s="862" t="s">
        <v>1098</v>
      </c>
      <c r="B11" s="863">
        <v>600000</v>
      </c>
      <c r="E11" s="863">
        <v>600000</v>
      </c>
    </row>
    <row r="12" spans="1:5" ht="30" customHeight="1" x14ac:dyDescent="0.2">
      <c r="A12" s="862" t="s">
        <v>1099</v>
      </c>
      <c r="B12" s="863">
        <v>100000</v>
      </c>
      <c r="E12" s="863">
        <v>100000</v>
      </c>
    </row>
    <row r="13" spans="1:5" ht="30" customHeight="1" x14ac:dyDescent="0.2">
      <c r="A13" s="862" t="s">
        <v>986</v>
      </c>
      <c r="B13" s="863">
        <v>500000</v>
      </c>
      <c r="E13" s="863">
        <v>500000</v>
      </c>
    </row>
    <row r="14" spans="1:5" ht="30" customHeight="1" x14ac:dyDescent="0.2">
      <c r="A14" s="862" t="s">
        <v>1054</v>
      </c>
      <c r="B14" s="863">
        <v>0</v>
      </c>
      <c r="E14" s="863">
        <v>0</v>
      </c>
    </row>
    <row r="15" spans="1:5" ht="30" customHeight="1" x14ac:dyDescent="0.2">
      <c r="A15" s="862" t="s">
        <v>1055</v>
      </c>
      <c r="B15" s="863">
        <v>0</v>
      </c>
      <c r="E15" s="863">
        <v>0</v>
      </c>
    </row>
    <row r="16" spans="1:5" ht="30" customHeight="1" x14ac:dyDescent="0.2">
      <c r="A16" s="862" t="s">
        <v>1056</v>
      </c>
      <c r="B16" s="863">
        <v>50000</v>
      </c>
      <c r="E16" s="863">
        <v>50000</v>
      </c>
    </row>
    <row r="17" spans="1:5" ht="30" customHeight="1" x14ac:dyDescent="0.2">
      <c r="A17" s="862" t="s">
        <v>987</v>
      </c>
      <c r="B17" s="863">
        <v>0</v>
      </c>
      <c r="E17" s="863">
        <v>0</v>
      </c>
    </row>
    <row r="18" spans="1:5" ht="30" customHeight="1" x14ac:dyDescent="0.2">
      <c r="A18" s="862" t="s">
        <v>988</v>
      </c>
      <c r="B18" s="863">
        <v>0</v>
      </c>
      <c r="E18" s="863">
        <v>0</v>
      </c>
    </row>
    <row r="19" spans="1:5" ht="30" customHeight="1" x14ac:dyDescent="0.2">
      <c r="A19" s="862" t="s">
        <v>1057</v>
      </c>
      <c r="B19" s="863">
        <v>130000</v>
      </c>
      <c r="E19" s="863">
        <v>130000</v>
      </c>
    </row>
    <row r="20" spans="1:5" ht="30" customHeight="1" x14ac:dyDescent="0.2">
      <c r="A20" s="862" t="s">
        <v>1058</v>
      </c>
      <c r="B20" s="863">
        <v>100000</v>
      </c>
      <c r="E20" s="863">
        <v>100000</v>
      </c>
    </row>
    <row r="21" spans="1:5" ht="30" customHeight="1" x14ac:dyDescent="0.2">
      <c r="A21" s="862" t="s">
        <v>1059</v>
      </c>
      <c r="B21" s="863">
        <v>0</v>
      </c>
      <c r="E21" s="863">
        <v>0</v>
      </c>
    </row>
    <row r="22" spans="1:5" ht="30" customHeight="1" x14ac:dyDescent="0.2">
      <c r="A22" s="862" t="s">
        <v>1060</v>
      </c>
      <c r="B22" s="863">
        <v>450000</v>
      </c>
      <c r="E22" s="863">
        <v>450000</v>
      </c>
    </row>
    <row r="23" spans="1:5" ht="30" customHeight="1" thickBot="1" x14ac:dyDescent="0.25">
      <c r="A23" s="864" t="s">
        <v>1061</v>
      </c>
      <c r="B23" s="865">
        <v>0</v>
      </c>
      <c r="E23" s="865">
        <v>0</v>
      </c>
    </row>
    <row r="24" spans="1:5" ht="30" customHeight="1" thickBot="1" x14ac:dyDescent="0.25">
      <c r="A24" s="918" t="s">
        <v>1100</v>
      </c>
      <c r="B24" s="919">
        <f>SUM(B7:B23)</f>
        <v>2730000</v>
      </c>
      <c r="C24" s="919" t="e">
        <f t="shared" ref="C24:E24" si="0">SUM(C7:C23)</f>
        <v>#REF!</v>
      </c>
      <c r="D24" s="919" t="e">
        <f t="shared" si="0"/>
        <v>#REF!</v>
      </c>
      <c r="E24" s="919">
        <f t="shared" si="0"/>
        <v>2730000</v>
      </c>
    </row>
  </sheetData>
  <mergeCells count="4">
    <mergeCell ref="A2:B2"/>
    <mergeCell ref="A3:B3"/>
    <mergeCell ref="A4:B4"/>
    <mergeCell ref="A1:D1"/>
  </mergeCells>
  <phoneticPr fontId="32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 7/2017. (V.26.)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F115"/>
  <sheetViews>
    <sheetView view="pageLayout" zoomScaleNormal="115" zoomScaleSheetLayoutView="100" workbookViewId="0">
      <selection activeCell="G92" sqref="G92"/>
    </sheetView>
  </sheetViews>
  <sheetFormatPr defaultColWidth="9.33203125" defaultRowHeight="12.75" x14ac:dyDescent="0.2"/>
  <cols>
    <col min="1" max="1" width="4.6640625" style="552" customWidth="1"/>
    <col min="2" max="2" width="9.6640625" style="553" customWidth="1"/>
    <col min="3" max="3" width="71.83203125" style="553" customWidth="1"/>
    <col min="4" max="4" width="12.83203125" style="551" customWidth="1"/>
    <col min="5" max="5" width="13.33203125" style="551" customWidth="1"/>
    <col min="6" max="16384" width="9.33203125" style="551"/>
  </cols>
  <sheetData>
    <row r="1" spans="1:5" s="2" customFormat="1" ht="16.5" customHeight="1" thickBot="1" x14ac:dyDescent="0.25">
      <c r="A1" s="215"/>
      <c r="B1" s="216"/>
      <c r="C1" s="217"/>
    </row>
    <row r="2" spans="1:5" s="96" customFormat="1" ht="33.75" customHeight="1" thickBot="1" x14ac:dyDescent="0.25">
      <c r="A2" s="1185" t="s">
        <v>1080</v>
      </c>
      <c r="B2" s="1186"/>
      <c r="C2" s="893" t="s">
        <v>657</v>
      </c>
      <c r="D2" s="1184"/>
      <c r="E2" s="1184"/>
    </row>
    <row r="3" spans="1:5" s="96" customFormat="1" ht="16.5" hidden="1" thickBot="1" x14ac:dyDescent="0.25">
      <c r="A3" s="890" t="s">
        <v>203</v>
      </c>
      <c r="B3" s="891"/>
      <c r="C3" s="892" t="s">
        <v>923</v>
      </c>
    </row>
    <row r="4" spans="1:5" s="97" customFormat="1" ht="15.95" customHeight="1" thickBot="1" x14ac:dyDescent="0.25">
      <c r="A4" s="220"/>
      <c r="B4" s="220"/>
      <c r="C4" s="220"/>
      <c r="D4" s="1066"/>
    </row>
    <row r="5" spans="1:5" ht="39" thickBot="1" x14ac:dyDescent="0.25">
      <c r="A5" s="1187" t="s">
        <v>205</v>
      </c>
      <c r="B5" s="1188"/>
      <c r="C5" s="544" t="s">
        <v>925</v>
      </c>
      <c r="D5" s="1127" t="s">
        <v>1168</v>
      </c>
      <c r="E5" s="866" t="s">
        <v>1169</v>
      </c>
    </row>
    <row r="6" spans="1:5" s="54" customFormat="1" ht="12.95" customHeight="1" thickBot="1" x14ac:dyDescent="0.25">
      <c r="A6" s="202">
        <v>1</v>
      </c>
      <c r="B6" s="203">
        <v>2</v>
      </c>
      <c r="C6" s="545">
        <v>3</v>
      </c>
      <c r="D6" s="1071">
        <v>4</v>
      </c>
      <c r="E6" s="1072">
        <v>5</v>
      </c>
    </row>
    <row r="7" spans="1:5" s="54" customFormat="1" ht="15.95" customHeight="1" thickBot="1" x14ac:dyDescent="0.25">
      <c r="A7" s="224"/>
      <c r="B7" s="225"/>
      <c r="C7" s="225" t="s">
        <v>927</v>
      </c>
      <c r="D7" s="1070"/>
      <c r="E7" s="910"/>
    </row>
    <row r="8" spans="1:5" s="54" customFormat="1" ht="12" customHeight="1" thickBot="1" x14ac:dyDescent="0.25">
      <c r="A8" s="202" t="s">
        <v>886</v>
      </c>
      <c r="B8" s="227"/>
      <c r="C8" s="714" t="s">
        <v>206</v>
      </c>
      <c r="D8" s="550">
        <f>+D9+D14</f>
        <v>115537</v>
      </c>
      <c r="E8" s="550">
        <f>+E9+E14</f>
        <v>115537</v>
      </c>
    </row>
    <row r="9" spans="1:5" s="98" customFormat="1" ht="12" customHeight="1" thickBot="1" x14ac:dyDescent="0.25">
      <c r="A9" s="202" t="s">
        <v>887</v>
      </c>
      <c r="B9" s="227"/>
      <c r="C9" s="712" t="s">
        <v>817</v>
      </c>
      <c r="D9" s="550">
        <f>SUM(D10:D13)</f>
        <v>98900</v>
      </c>
      <c r="E9" s="550">
        <f>SUM(E10:E13)</f>
        <v>98900</v>
      </c>
    </row>
    <row r="10" spans="1:5" s="99" customFormat="1" ht="12" customHeight="1" x14ac:dyDescent="0.2">
      <c r="A10" s="229"/>
      <c r="B10" s="230" t="s">
        <v>63</v>
      </c>
      <c r="C10" s="904" t="s">
        <v>929</v>
      </c>
      <c r="D10" s="735">
        <v>97000</v>
      </c>
      <c r="E10" s="849">
        <f>D10</f>
        <v>97000</v>
      </c>
    </row>
    <row r="11" spans="1:5" s="99" customFormat="1" ht="12" customHeight="1" x14ac:dyDescent="0.2">
      <c r="A11" s="229"/>
      <c r="B11" s="230" t="s">
        <v>64</v>
      </c>
      <c r="C11" s="707" t="s">
        <v>33</v>
      </c>
      <c r="D11" s="735"/>
      <c r="E11" s="849">
        <f t="shared" ref="E11:E13" si="0">D11</f>
        <v>0</v>
      </c>
    </row>
    <row r="12" spans="1:5" s="99" customFormat="1" ht="12" customHeight="1" x14ac:dyDescent="0.2">
      <c r="A12" s="229"/>
      <c r="B12" s="230" t="s">
        <v>65</v>
      </c>
      <c r="C12" s="707" t="s">
        <v>126</v>
      </c>
      <c r="D12" s="735">
        <v>1500</v>
      </c>
      <c r="E12" s="849">
        <f t="shared" si="0"/>
        <v>1500</v>
      </c>
    </row>
    <row r="13" spans="1:5" s="99" customFormat="1" ht="12" customHeight="1" thickBot="1" x14ac:dyDescent="0.25">
      <c r="A13" s="229"/>
      <c r="B13" s="230" t="s">
        <v>66</v>
      </c>
      <c r="C13" s="905" t="s">
        <v>127</v>
      </c>
      <c r="D13" s="735">
        <v>400</v>
      </c>
      <c r="E13" s="849">
        <f t="shared" si="0"/>
        <v>400</v>
      </c>
    </row>
    <row r="14" spans="1:5" s="98" customFormat="1" ht="12" customHeight="1" thickBot="1" x14ac:dyDescent="0.25">
      <c r="A14" s="202" t="s">
        <v>888</v>
      </c>
      <c r="B14" s="227"/>
      <c r="C14" s="712" t="s">
        <v>128</v>
      </c>
      <c r="D14" s="550">
        <f>SUM(D15:D22)</f>
        <v>16637</v>
      </c>
      <c r="E14" s="550">
        <f>SUM(E15:E22)</f>
        <v>16637</v>
      </c>
    </row>
    <row r="15" spans="1:5" s="98" customFormat="1" ht="12" customHeight="1" x14ac:dyDescent="0.2">
      <c r="A15" s="231"/>
      <c r="B15" s="230" t="s">
        <v>37</v>
      </c>
      <c r="C15" s="904" t="s">
        <v>981</v>
      </c>
      <c r="D15" s="734">
        <v>760</v>
      </c>
      <c r="E15" s="848">
        <f>D15</f>
        <v>760</v>
      </c>
    </row>
    <row r="16" spans="1:5" s="98" customFormat="1" ht="12" customHeight="1" x14ac:dyDescent="0.2">
      <c r="A16" s="229"/>
      <c r="B16" s="230" t="s">
        <v>38</v>
      </c>
      <c r="C16" s="707" t="s">
        <v>134</v>
      </c>
      <c r="D16" s="735">
        <v>255</v>
      </c>
      <c r="E16" s="851">
        <f t="shared" ref="E16:E17" si="1">D16</f>
        <v>255</v>
      </c>
    </row>
    <row r="17" spans="1:5" s="98" customFormat="1" ht="12" customHeight="1" x14ac:dyDescent="0.2">
      <c r="A17" s="229"/>
      <c r="B17" s="230" t="s">
        <v>39</v>
      </c>
      <c r="C17" s="707" t="s">
        <v>135</v>
      </c>
      <c r="D17" s="735">
        <f>13764+1858</f>
        <v>15622</v>
      </c>
      <c r="E17" s="849">
        <f t="shared" si="1"/>
        <v>15622</v>
      </c>
    </row>
    <row r="18" spans="1:5" s="98" customFormat="1" ht="12" customHeight="1" x14ac:dyDescent="0.2">
      <c r="A18" s="229"/>
      <c r="B18" s="230" t="s">
        <v>40</v>
      </c>
      <c r="C18" s="707" t="s">
        <v>136</v>
      </c>
      <c r="D18" s="735"/>
      <c r="E18" s="849"/>
    </row>
    <row r="19" spans="1:5" s="98" customFormat="1" ht="12" customHeight="1" x14ac:dyDescent="0.2">
      <c r="A19" s="229"/>
      <c r="B19" s="230" t="s">
        <v>129</v>
      </c>
      <c r="C19" s="707" t="s">
        <v>137</v>
      </c>
      <c r="D19" s="735"/>
      <c r="E19" s="849"/>
    </row>
    <row r="20" spans="1:5" s="98" customFormat="1" ht="12" customHeight="1" x14ac:dyDescent="0.2">
      <c r="A20" s="232"/>
      <c r="B20" s="230" t="s">
        <v>130</v>
      </c>
      <c r="C20" s="707" t="s">
        <v>239</v>
      </c>
      <c r="D20" s="736"/>
      <c r="E20" s="850"/>
    </row>
    <row r="21" spans="1:5" s="99" customFormat="1" ht="12" customHeight="1" x14ac:dyDescent="0.2">
      <c r="A21" s="229"/>
      <c r="B21" s="230" t="s">
        <v>131</v>
      </c>
      <c r="C21" s="707" t="s">
        <v>139</v>
      </c>
      <c r="D21" s="735"/>
      <c r="E21" s="849"/>
    </row>
    <row r="22" spans="1:5" s="99" customFormat="1" ht="12" customHeight="1" thickBot="1" x14ac:dyDescent="0.25">
      <c r="A22" s="233"/>
      <c r="B22" s="234" t="s">
        <v>132</v>
      </c>
      <c r="C22" s="905" t="s">
        <v>140</v>
      </c>
      <c r="D22" s="737"/>
      <c r="E22" s="851"/>
    </row>
    <row r="23" spans="1:5" s="99" customFormat="1" ht="12" customHeight="1" thickBot="1" x14ac:dyDescent="0.25">
      <c r="A23" s="202" t="s">
        <v>889</v>
      </c>
      <c r="B23" s="235"/>
      <c r="C23" s="712" t="s">
        <v>240</v>
      </c>
      <c r="D23" s="688">
        <v>7800</v>
      </c>
      <c r="E23" s="688">
        <v>7800</v>
      </c>
    </row>
    <row r="24" spans="1:5" s="98" customFormat="1" ht="12" customHeight="1" thickBot="1" x14ac:dyDescent="0.25">
      <c r="A24" s="202" t="s">
        <v>890</v>
      </c>
      <c r="B24" s="227"/>
      <c r="C24" s="712" t="s">
        <v>818</v>
      </c>
      <c r="D24" s="550">
        <f>SUM(D25:D32)</f>
        <v>192240</v>
      </c>
      <c r="E24" s="550">
        <f>SUM(E25:E32)</f>
        <v>192240</v>
      </c>
    </row>
    <row r="25" spans="1:5" s="99" customFormat="1" ht="12" customHeight="1" x14ac:dyDescent="0.2">
      <c r="A25" s="229"/>
      <c r="B25" s="230" t="s">
        <v>41</v>
      </c>
      <c r="C25" s="904" t="s">
        <v>819</v>
      </c>
      <c r="D25" s="681">
        <v>192240</v>
      </c>
      <c r="E25" s="674">
        <f>D25</f>
        <v>192240</v>
      </c>
    </row>
    <row r="26" spans="1:5" s="99" customFormat="1" ht="12" customHeight="1" x14ac:dyDescent="0.2">
      <c r="A26" s="229"/>
      <c r="B26" s="230" t="s">
        <v>42</v>
      </c>
      <c r="C26" s="707" t="s">
        <v>149</v>
      </c>
      <c r="D26" s="681"/>
      <c r="E26" s="674"/>
    </row>
    <row r="27" spans="1:5" s="99" customFormat="1" ht="12" customHeight="1" x14ac:dyDescent="0.2">
      <c r="A27" s="229"/>
      <c r="B27" s="230" t="s">
        <v>43</v>
      </c>
      <c r="C27" s="707" t="s">
        <v>46</v>
      </c>
      <c r="D27" s="681"/>
      <c r="E27" s="674"/>
    </row>
    <row r="28" spans="1:5" s="99" customFormat="1" ht="12" customHeight="1" x14ac:dyDescent="0.2">
      <c r="A28" s="229"/>
      <c r="B28" s="230" t="s">
        <v>144</v>
      </c>
      <c r="C28" s="707" t="s">
        <v>932</v>
      </c>
      <c r="D28" s="681"/>
      <c r="E28" s="674"/>
    </row>
    <row r="29" spans="1:5" s="99" customFormat="1" ht="12" customHeight="1" x14ac:dyDescent="0.2">
      <c r="A29" s="229"/>
      <c r="B29" s="230" t="s">
        <v>145</v>
      </c>
      <c r="C29" s="707" t="s">
        <v>151</v>
      </c>
      <c r="D29" s="681"/>
      <c r="E29" s="674"/>
    </row>
    <row r="30" spans="1:5" s="99" customFormat="1" ht="12" customHeight="1" x14ac:dyDescent="0.2">
      <c r="A30" s="229"/>
      <c r="B30" s="230" t="s">
        <v>146</v>
      </c>
      <c r="C30" s="707" t="s">
        <v>152</v>
      </c>
      <c r="D30" s="681"/>
      <c r="E30" s="674"/>
    </row>
    <row r="31" spans="1:5" s="99" customFormat="1" ht="12" customHeight="1" x14ac:dyDescent="0.2">
      <c r="A31" s="229"/>
      <c r="B31" s="230" t="s">
        <v>147</v>
      </c>
      <c r="C31" s="707" t="s">
        <v>241</v>
      </c>
      <c r="D31" s="681"/>
      <c r="E31" s="674"/>
    </row>
    <row r="32" spans="1:5" s="99" customFormat="1" ht="12" customHeight="1" thickBot="1" x14ac:dyDescent="0.25">
      <c r="A32" s="233"/>
      <c r="B32" s="234" t="s">
        <v>148</v>
      </c>
      <c r="C32" s="906" t="s">
        <v>207</v>
      </c>
      <c r="D32" s="684"/>
      <c r="E32" s="869"/>
    </row>
    <row r="33" spans="1:5" s="99" customFormat="1" ht="12" customHeight="1" thickBot="1" x14ac:dyDescent="0.25">
      <c r="A33" s="210" t="s">
        <v>891</v>
      </c>
      <c r="B33" s="127"/>
      <c r="C33" s="714" t="s">
        <v>390</v>
      </c>
      <c r="D33" s="550">
        <f>D40+D34</f>
        <v>21226</v>
      </c>
      <c r="E33" s="550">
        <f>E40+E34</f>
        <v>21226</v>
      </c>
    </row>
    <row r="34" spans="1:5" s="99" customFormat="1" ht="12" customHeight="1" x14ac:dyDescent="0.2">
      <c r="A34" s="231"/>
      <c r="B34" s="168" t="s">
        <v>44</v>
      </c>
      <c r="C34" s="907" t="s">
        <v>376</v>
      </c>
      <c r="D34" s="768">
        <f>SUM(D35:D39)</f>
        <v>6522</v>
      </c>
      <c r="E34" s="768">
        <f>SUM(E35:E39)</f>
        <v>6522</v>
      </c>
    </row>
    <row r="35" spans="1:5" s="99" customFormat="1" ht="12" customHeight="1" x14ac:dyDescent="0.2">
      <c r="A35" s="229"/>
      <c r="B35" s="151" t="s">
        <v>47</v>
      </c>
      <c r="C35" s="707" t="s">
        <v>242</v>
      </c>
      <c r="D35" s="735">
        <v>5196</v>
      </c>
      <c r="E35" s="849">
        <f>D35</f>
        <v>5196</v>
      </c>
    </row>
    <row r="36" spans="1:5" s="99" customFormat="1" ht="12" customHeight="1" x14ac:dyDescent="0.2">
      <c r="A36" s="229"/>
      <c r="B36" s="151" t="s">
        <v>48</v>
      </c>
      <c r="C36" s="707" t="s">
        <v>931</v>
      </c>
      <c r="D36" s="735"/>
      <c r="E36" s="849">
        <f t="shared" ref="E36:E39" si="2">D36</f>
        <v>0</v>
      </c>
    </row>
    <row r="37" spans="1:5" s="99" customFormat="1" ht="12" customHeight="1" x14ac:dyDescent="0.2">
      <c r="A37" s="229"/>
      <c r="B37" s="151" t="s">
        <v>49</v>
      </c>
      <c r="C37" s="707" t="s">
        <v>244</v>
      </c>
      <c r="D37" s="735"/>
      <c r="E37" s="849">
        <f t="shared" si="2"/>
        <v>0</v>
      </c>
    </row>
    <row r="38" spans="1:5" s="99" customFormat="1" ht="12" customHeight="1" x14ac:dyDescent="0.2">
      <c r="A38" s="229"/>
      <c r="B38" s="151" t="s">
        <v>50</v>
      </c>
      <c r="C38" s="707" t="s">
        <v>245</v>
      </c>
      <c r="D38" s="735"/>
      <c r="E38" s="849">
        <f t="shared" si="2"/>
        <v>0</v>
      </c>
    </row>
    <row r="39" spans="1:5" s="99" customFormat="1" ht="12" customHeight="1" x14ac:dyDescent="0.2">
      <c r="A39" s="229"/>
      <c r="B39" s="151" t="s">
        <v>154</v>
      </c>
      <c r="C39" s="707" t="s">
        <v>377</v>
      </c>
      <c r="D39" s="735">
        <v>1326</v>
      </c>
      <c r="E39" s="849">
        <f t="shared" si="2"/>
        <v>1326</v>
      </c>
    </row>
    <row r="40" spans="1:5" s="99" customFormat="1" ht="12" customHeight="1" x14ac:dyDescent="0.2">
      <c r="A40" s="229"/>
      <c r="B40" s="151" t="s">
        <v>45</v>
      </c>
      <c r="C40" s="908" t="s">
        <v>378</v>
      </c>
      <c r="D40" s="686">
        <f t="shared" ref="D40:E40" si="3">SUM(D41:D45)</f>
        <v>14704</v>
      </c>
      <c r="E40" s="686">
        <f t="shared" si="3"/>
        <v>14704</v>
      </c>
    </row>
    <row r="41" spans="1:5" s="99" customFormat="1" ht="12" customHeight="1" x14ac:dyDescent="0.2">
      <c r="A41" s="229"/>
      <c r="B41" s="151" t="s">
        <v>53</v>
      </c>
      <c r="C41" s="707" t="s">
        <v>242</v>
      </c>
      <c r="D41" s="735"/>
      <c r="E41" s="849"/>
    </row>
    <row r="42" spans="1:5" s="99" customFormat="1" ht="12" customHeight="1" x14ac:dyDescent="0.2">
      <c r="A42" s="229"/>
      <c r="B42" s="151" t="s">
        <v>54</v>
      </c>
      <c r="C42" s="707" t="s">
        <v>243</v>
      </c>
      <c r="D42" s="735"/>
      <c r="E42" s="849"/>
    </row>
    <row r="43" spans="1:5" s="99" customFormat="1" ht="12" customHeight="1" x14ac:dyDescent="0.2">
      <c r="A43" s="229"/>
      <c r="B43" s="151" t="s">
        <v>55</v>
      </c>
      <c r="C43" s="707" t="s">
        <v>244</v>
      </c>
      <c r="D43" s="735">
        <v>14704</v>
      </c>
      <c r="E43" s="735">
        <v>14704</v>
      </c>
    </row>
    <row r="44" spans="1:5" s="99" customFormat="1" ht="12" customHeight="1" x14ac:dyDescent="0.2">
      <c r="A44" s="229"/>
      <c r="B44" s="151" t="s">
        <v>56</v>
      </c>
      <c r="C44" s="707" t="s">
        <v>245</v>
      </c>
      <c r="D44" s="735"/>
      <c r="E44" s="849"/>
    </row>
    <row r="45" spans="1:5" s="99" customFormat="1" ht="12" customHeight="1" thickBot="1" x14ac:dyDescent="0.25">
      <c r="A45" s="236"/>
      <c r="B45" s="169" t="s">
        <v>155</v>
      </c>
      <c r="C45" s="905" t="s">
        <v>1035</v>
      </c>
      <c r="D45" s="741"/>
      <c r="E45" s="895"/>
    </row>
    <row r="46" spans="1:5" s="98" customFormat="1" ht="12" customHeight="1" thickBot="1" x14ac:dyDescent="0.25">
      <c r="A46" s="210" t="s">
        <v>892</v>
      </c>
      <c r="B46" s="227"/>
      <c r="C46" s="712" t="s">
        <v>246</v>
      </c>
      <c r="D46" s="550">
        <f>D47+D48</f>
        <v>7000</v>
      </c>
      <c r="E46" s="550">
        <f>E47+E48</f>
        <v>7000</v>
      </c>
    </row>
    <row r="47" spans="1:5" s="99" customFormat="1" ht="12" customHeight="1" x14ac:dyDescent="0.2">
      <c r="A47" s="229"/>
      <c r="B47" s="151" t="s">
        <v>51</v>
      </c>
      <c r="C47" s="904" t="s">
        <v>89</v>
      </c>
      <c r="D47" s="735"/>
      <c r="E47" s="849"/>
    </row>
    <row r="48" spans="1:5" s="99" customFormat="1" ht="12" customHeight="1" thickBot="1" x14ac:dyDescent="0.25">
      <c r="A48" s="229"/>
      <c r="B48" s="151" t="s">
        <v>52</v>
      </c>
      <c r="C48" s="905" t="s">
        <v>821</v>
      </c>
      <c r="D48" s="735">
        <v>7000</v>
      </c>
      <c r="E48" s="849">
        <f>D48</f>
        <v>7000</v>
      </c>
    </row>
    <row r="49" spans="1:6" s="99" customFormat="1" ht="12" customHeight="1" thickBot="1" x14ac:dyDescent="0.25">
      <c r="A49" s="202" t="s">
        <v>893</v>
      </c>
      <c r="B49" s="227"/>
      <c r="C49" s="712" t="s">
        <v>820</v>
      </c>
      <c r="D49" s="550">
        <f t="shared" ref="D49:E49" si="4">SUM(D50:D52)</f>
        <v>414</v>
      </c>
      <c r="E49" s="550">
        <f t="shared" si="4"/>
        <v>414</v>
      </c>
    </row>
    <row r="50" spans="1:6" s="99" customFormat="1" ht="12" customHeight="1" x14ac:dyDescent="0.2">
      <c r="A50" s="237"/>
      <c r="B50" s="151" t="s">
        <v>159</v>
      </c>
      <c r="C50" s="904" t="s">
        <v>157</v>
      </c>
      <c r="D50" s="742"/>
      <c r="E50" s="896"/>
    </row>
    <row r="51" spans="1:6" s="99" customFormat="1" ht="12" customHeight="1" x14ac:dyDescent="0.2">
      <c r="A51" s="237"/>
      <c r="B51" s="151" t="s">
        <v>160</v>
      </c>
      <c r="C51" s="707" t="s">
        <v>158</v>
      </c>
      <c r="D51" s="742">
        <v>414</v>
      </c>
      <c r="E51" s="896">
        <f>D51</f>
        <v>414</v>
      </c>
    </row>
    <row r="52" spans="1:6" s="99" customFormat="1" ht="12" customHeight="1" thickBot="1" x14ac:dyDescent="0.25">
      <c r="A52" s="229"/>
      <c r="B52" s="151" t="s">
        <v>308</v>
      </c>
      <c r="C52" s="906" t="s">
        <v>248</v>
      </c>
      <c r="D52" s="735"/>
      <c r="E52" s="849"/>
    </row>
    <row r="53" spans="1:6" s="99" customFormat="1" ht="12" customHeight="1" thickBot="1" x14ac:dyDescent="0.25">
      <c r="A53" s="210" t="s">
        <v>894</v>
      </c>
      <c r="B53" s="238"/>
      <c r="C53" s="714" t="s">
        <v>249</v>
      </c>
      <c r="D53" s="688"/>
      <c r="E53" s="676"/>
    </row>
    <row r="54" spans="1:6" s="98" customFormat="1" ht="12" customHeight="1" thickBot="1" x14ac:dyDescent="0.25">
      <c r="A54" s="239" t="s">
        <v>895</v>
      </c>
      <c r="B54" s="240"/>
      <c r="C54" s="714" t="s">
        <v>391</v>
      </c>
      <c r="D54" s="1131">
        <f>D9+D14+D23+D24+D33+D46+D49+D53</f>
        <v>344217</v>
      </c>
      <c r="E54" s="1131">
        <f>E9+E14+E23+E24+E33+E46+E49+E53</f>
        <v>344217</v>
      </c>
    </row>
    <row r="55" spans="1:6" s="98" customFormat="1" ht="12" customHeight="1" thickBot="1" x14ac:dyDescent="0.25">
      <c r="A55" s="202" t="s">
        <v>896</v>
      </c>
      <c r="B55" s="170"/>
      <c r="C55" s="714" t="s">
        <v>252</v>
      </c>
      <c r="D55" s="550">
        <f t="shared" ref="D55" si="5">D56</f>
        <v>0</v>
      </c>
      <c r="E55" s="550">
        <f>E56</f>
        <v>151594</v>
      </c>
    </row>
    <row r="56" spans="1:6" s="98" customFormat="1" ht="12" customHeight="1" x14ac:dyDescent="0.2">
      <c r="A56" s="231"/>
      <c r="B56" s="168" t="s">
        <v>92</v>
      </c>
      <c r="C56" s="706" t="s">
        <v>934</v>
      </c>
      <c r="D56" s="769"/>
      <c r="E56" s="1132">
        <v>151594</v>
      </c>
    </row>
    <row r="57" spans="1:6" s="98" customFormat="1" ht="12" customHeight="1" thickBot="1" x14ac:dyDescent="0.25">
      <c r="A57" s="236"/>
      <c r="B57" s="169" t="s">
        <v>93</v>
      </c>
      <c r="C57" s="715" t="s">
        <v>822</v>
      </c>
      <c r="D57" s="739"/>
      <c r="E57" s="855"/>
    </row>
    <row r="58" spans="1:6" s="99" customFormat="1" ht="15" customHeight="1" thickBot="1" x14ac:dyDescent="0.25">
      <c r="A58" s="241" t="s">
        <v>897</v>
      </c>
      <c r="B58" s="702"/>
      <c r="C58" s="909" t="s">
        <v>266</v>
      </c>
      <c r="D58" s="550"/>
      <c r="E58" s="549"/>
    </row>
    <row r="59" spans="1:6" s="99" customFormat="1" ht="12" customHeight="1" thickBot="1" x14ac:dyDescent="0.25">
      <c r="A59" s="241" t="s">
        <v>898</v>
      </c>
      <c r="B59" s="702"/>
      <c r="C59" s="909" t="s">
        <v>936</v>
      </c>
      <c r="D59" s="550">
        <f>D54+D55+D58</f>
        <v>344217</v>
      </c>
      <c r="E59" s="550">
        <f>E54+E55+E58</f>
        <v>495811</v>
      </c>
      <c r="F59" s="699"/>
    </row>
    <row r="60" spans="1:6" s="99" customFormat="1" ht="15" customHeight="1" thickBot="1" x14ac:dyDescent="0.25">
      <c r="A60" s="244"/>
      <c r="B60" s="703"/>
      <c r="C60" s="704"/>
      <c r="D60" s="693"/>
      <c r="E60" s="894"/>
    </row>
    <row r="61" spans="1:6" s="96" customFormat="1" ht="36.75" customHeight="1" thickBot="1" x14ac:dyDescent="0.25">
      <c r="A61" s="1185" t="s">
        <v>1080</v>
      </c>
      <c r="B61" s="1186"/>
      <c r="C61" s="893" t="s">
        <v>657</v>
      </c>
      <c r="D61" s="1182"/>
      <c r="E61" s="1183"/>
    </row>
    <row r="62" spans="1:6" ht="13.5" thickBot="1" x14ac:dyDescent="0.25">
      <c r="A62" s="246"/>
      <c r="B62" s="247"/>
      <c r="C62" s="247"/>
      <c r="D62" s="694"/>
      <c r="E62" s="910"/>
    </row>
    <row r="63" spans="1:6" s="54" customFormat="1" ht="39" thickBot="1" x14ac:dyDescent="0.25">
      <c r="A63" s="248"/>
      <c r="B63" s="249"/>
      <c r="C63" s="250" t="s">
        <v>1</v>
      </c>
      <c r="D63" s="1127" t="s">
        <v>1168</v>
      </c>
      <c r="E63" s="866" t="s">
        <v>1169</v>
      </c>
    </row>
    <row r="64" spans="1:6" s="100" customFormat="1" ht="12" customHeight="1" thickBot="1" x14ac:dyDescent="0.25">
      <c r="A64" s="210" t="s">
        <v>886</v>
      </c>
      <c r="B64" s="24"/>
      <c r="C64" s="561" t="s">
        <v>841</v>
      </c>
      <c r="D64" s="550">
        <f>SUM(D65:D69)</f>
        <v>137389</v>
      </c>
      <c r="E64" s="549">
        <f>SUM(E65:E69)</f>
        <v>143621</v>
      </c>
    </row>
    <row r="65" spans="1:5" ht="12" customHeight="1" x14ac:dyDescent="0.2">
      <c r="A65" s="251"/>
      <c r="B65" s="167" t="s">
        <v>57</v>
      </c>
      <c r="C65" s="557" t="s">
        <v>917</v>
      </c>
      <c r="D65" s="742">
        <v>36407</v>
      </c>
      <c r="E65" s="1133">
        <f>D65+534</f>
        <v>36941</v>
      </c>
    </row>
    <row r="66" spans="1:5" ht="12" customHeight="1" x14ac:dyDescent="0.2">
      <c r="A66" s="252"/>
      <c r="B66" s="151" t="s">
        <v>58</v>
      </c>
      <c r="C66" s="558" t="s">
        <v>164</v>
      </c>
      <c r="D66" s="681">
        <v>8061</v>
      </c>
      <c r="E66" s="896">
        <f t="shared" ref="E66:E73" si="6">D66</f>
        <v>8061</v>
      </c>
    </row>
    <row r="67" spans="1:5" ht="12" customHeight="1" x14ac:dyDescent="0.2">
      <c r="A67" s="252"/>
      <c r="B67" s="151" t="s">
        <v>59</v>
      </c>
      <c r="C67" s="558" t="s">
        <v>88</v>
      </c>
      <c r="D67" s="735">
        <v>70242</v>
      </c>
      <c r="E67" s="1133">
        <f>D67+5848</f>
        <v>76090</v>
      </c>
    </row>
    <row r="68" spans="1:5" ht="12" customHeight="1" x14ac:dyDescent="0.2">
      <c r="A68" s="252"/>
      <c r="B68" s="151" t="s">
        <v>60</v>
      </c>
      <c r="C68" s="558" t="s">
        <v>165</v>
      </c>
      <c r="D68" s="735">
        <v>19559</v>
      </c>
      <c r="E68" s="896">
        <f t="shared" si="6"/>
        <v>19559</v>
      </c>
    </row>
    <row r="69" spans="1:5" ht="12" customHeight="1" x14ac:dyDescent="0.2">
      <c r="A69" s="252"/>
      <c r="B69" s="151" t="s">
        <v>71</v>
      </c>
      <c r="C69" s="558" t="s">
        <v>166</v>
      </c>
      <c r="D69" s="735">
        <f>SUM(D71:D77)</f>
        <v>3120</v>
      </c>
      <c r="E69" s="896">
        <f>SUM(E70:E77)</f>
        <v>2970</v>
      </c>
    </row>
    <row r="70" spans="1:5" ht="12" customHeight="1" x14ac:dyDescent="0.2">
      <c r="A70" s="252"/>
      <c r="B70" s="151" t="s">
        <v>61</v>
      </c>
      <c r="C70" s="558" t="s">
        <v>188</v>
      </c>
      <c r="D70" s="681"/>
      <c r="E70" s="896">
        <f t="shared" si="6"/>
        <v>0</v>
      </c>
    </row>
    <row r="71" spans="1:5" ht="12" customHeight="1" x14ac:dyDescent="0.2">
      <c r="A71" s="252"/>
      <c r="B71" s="151" t="s">
        <v>62</v>
      </c>
      <c r="C71" s="571" t="s">
        <v>823</v>
      </c>
      <c r="D71" s="735"/>
      <c r="E71" s="896">
        <f t="shared" si="6"/>
        <v>0</v>
      </c>
    </row>
    <row r="72" spans="1:5" ht="12" customHeight="1" x14ac:dyDescent="0.2">
      <c r="A72" s="252"/>
      <c r="B72" s="151" t="s">
        <v>72</v>
      </c>
      <c r="C72" s="705" t="s">
        <v>392</v>
      </c>
      <c r="D72" s="735"/>
      <c r="E72" s="896">
        <f t="shared" si="6"/>
        <v>0</v>
      </c>
    </row>
    <row r="73" spans="1:5" ht="12" customHeight="1" x14ac:dyDescent="0.2">
      <c r="A73" s="252"/>
      <c r="B73" s="151" t="s">
        <v>73</v>
      </c>
      <c r="C73" s="705" t="s">
        <v>824</v>
      </c>
      <c r="D73" s="735">
        <v>2120</v>
      </c>
      <c r="E73" s="896">
        <f t="shared" si="6"/>
        <v>2120</v>
      </c>
    </row>
    <row r="74" spans="1:5" ht="12" customHeight="1" x14ac:dyDescent="0.2">
      <c r="A74" s="252"/>
      <c r="B74" s="151" t="s">
        <v>74</v>
      </c>
      <c r="C74" s="705" t="s">
        <v>1043</v>
      </c>
      <c r="D74" s="735">
        <v>1000</v>
      </c>
      <c r="E74" s="1133">
        <f>D74-150</f>
        <v>850</v>
      </c>
    </row>
    <row r="75" spans="1:5" ht="12" customHeight="1" x14ac:dyDescent="0.2">
      <c r="A75" s="252"/>
      <c r="B75" s="151" t="s">
        <v>75</v>
      </c>
      <c r="C75" s="572" t="s">
        <v>825</v>
      </c>
      <c r="D75" s="735"/>
      <c r="E75" s="849"/>
    </row>
    <row r="76" spans="1:5" ht="12" customHeight="1" x14ac:dyDescent="0.2">
      <c r="A76" s="252"/>
      <c r="B76" s="151" t="s">
        <v>77</v>
      </c>
      <c r="C76" s="573" t="s">
        <v>826</v>
      </c>
      <c r="D76" s="735"/>
      <c r="E76" s="849"/>
    </row>
    <row r="77" spans="1:5" ht="12" customHeight="1" thickBot="1" x14ac:dyDescent="0.25">
      <c r="A77" s="253"/>
      <c r="B77" s="171" t="s">
        <v>167</v>
      </c>
      <c r="C77" s="574" t="s">
        <v>977</v>
      </c>
      <c r="D77" s="737"/>
      <c r="E77" s="851"/>
    </row>
    <row r="78" spans="1:5" ht="12" customHeight="1" thickBot="1" x14ac:dyDescent="0.25">
      <c r="A78" s="210" t="s">
        <v>887</v>
      </c>
      <c r="B78" s="24"/>
      <c r="C78" s="561" t="s">
        <v>840</v>
      </c>
      <c r="D78" s="550">
        <f>SUM(D79:D80)</f>
        <v>34550</v>
      </c>
      <c r="E78" s="549">
        <f>SUM(E79:E80)</f>
        <v>56043</v>
      </c>
    </row>
    <row r="79" spans="1:5" s="100" customFormat="1" ht="12" customHeight="1" x14ac:dyDescent="0.2">
      <c r="A79" s="251"/>
      <c r="B79" s="167" t="s">
        <v>63</v>
      </c>
      <c r="C79" s="706" t="s">
        <v>827</v>
      </c>
      <c r="D79" s="680">
        <f>'5.sz.mell.'!D30/1000</f>
        <v>32500</v>
      </c>
      <c r="E79" s="1122">
        <f>'5.sz.mell.'!E30/1000</f>
        <v>52280</v>
      </c>
    </row>
    <row r="80" spans="1:5" ht="12" customHeight="1" x14ac:dyDescent="0.2">
      <c r="A80" s="252"/>
      <c r="B80" s="151" t="s">
        <v>64</v>
      </c>
      <c r="C80" s="707" t="s">
        <v>168</v>
      </c>
      <c r="D80" s="681">
        <f>'6.sz.mell.'!E22/1000</f>
        <v>2050</v>
      </c>
      <c r="E80" s="1122">
        <f>D80+1713</f>
        <v>3763</v>
      </c>
    </row>
    <row r="81" spans="1:5" ht="12" customHeight="1" x14ac:dyDescent="0.2">
      <c r="A81" s="252"/>
      <c r="B81" s="151" t="s">
        <v>65</v>
      </c>
      <c r="C81" s="707" t="s">
        <v>280</v>
      </c>
      <c r="D81" s="681"/>
      <c r="E81" s="674"/>
    </row>
    <row r="82" spans="1:5" ht="12" customHeight="1" x14ac:dyDescent="0.2">
      <c r="A82" s="252"/>
      <c r="B82" s="151" t="s">
        <v>66</v>
      </c>
      <c r="C82" s="707" t="s">
        <v>828</v>
      </c>
      <c r="D82" s="681"/>
      <c r="E82" s="674"/>
    </row>
    <row r="83" spans="1:5" ht="12" customHeight="1" x14ac:dyDescent="0.2">
      <c r="A83" s="252"/>
      <c r="B83" s="151" t="s">
        <v>67</v>
      </c>
      <c r="C83" s="705" t="s">
        <v>833</v>
      </c>
      <c r="D83" s="681"/>
      <c r="E83" s="674"/>
    </row>
    <row r="84" spans="1:5" ht="12" customHeight="1" x14ac:dyDescent="0.2">
      <c r="A84" s="252"/>
      <c r="B84" s="151" t="s">
        <v>76</v>
      </c>
      <c r="C84" s="705" t="s">
        <v>832</v>
      </c>
      <c r="D84" s="681"/>
      <c r="E84" s="674"/>
    </row>
    <row r="85" spans="1:5" ht="12" customHeight="1" x14ac:dyDescent="0.2">
      <c r="A85" s="252"/>
      <c r="B85" s="151" t="s">
        <v>78</v>
      </c>
      <c r="C85" s="705" t="s">
        <v>831</v>
      </c>
      <c r="D85" s="681"/>
      <c r="E85" s="674"/>
    </row>
    <row r="86" spans="1:5" s="100" customFormat="1" ht="12" customHeight="1" x14ac:dyDescent="0.2">
      <c r="A86" s="252"/>
      <c r="B86" s="151" t="s">
        <v>169</v>
      </c>
      <c r="C86" s="705" t="s">
        <v>830</v>
      </c>
      <c r="D86" s="681"/>
      <c r="E86" s="674"/>
    </row>
    <row r="87" spans="1:5" ht="23.25" customHeight="1" x14ac:dyDescent="0.2">
      <c r="A87" s="252"/>
      <c r="B87" s="151" t="s">
        <v>170</v>
      </c>
      <c r="C87" s="705" t="s">
        <v>829</v>
      </c>
      <c r="D87" s="681"/>
      <c r="E87" s="674"/>
    </row>
    <row r="88" spans="1:5" ht="34.5" thickBot="1" x14ac:dyDescent="0.25">
      <c r="A88" s="252"/>
      <c r="B88" s="151" t="s">
        <v>171</v>
      </c>
      <c r="C88" s="708" t="s">
        <v>834</v>
      </c>
      <c r="D88" s="681"/>
      <c r="E88" s="674"/>
    </row>
    <row r="89" spans="1:5" ht="12" customHeight="1" thickBot="1" x14ac:dyDescent="0.25">
      <c r="A89" s="371" t="s">
        <v>888</v>
      </c>
      <c r="B89" s="26"/>
      <c r="C89" s="709" t="s">
        <v>835</v>
      </c>
      <c r="D89" s="1128">
        <f>SUM(D90:D91)</f>
        <v>25616</v>
      </c>
      <c r="E89" s="549">
        <f>SUM(E90:E91)</f>
        <v>142781</v>
      </c>
    </row>
    <row r="90" spans="1:5" s="100" customFormat="1" ht="12" customHeight="1" x14ac:dyDescent="0.2">
      <c r="A90" s="372"/>
      <c r="B90" s="168" t="s">
        <v>37</v>
      </c>
      <c r="C90" s="710" t="s">
        <v>3</v>
      </c>
      <c r="D90" s="738">
        <v>17116</v>
      </c>
      <c r="E90" s="1122">
        <f>D90+56367+618</f>
        <v>74101</v>
      </c>
    </row>
    <row r="91" spans="1:5" s="100" customFormat="1" ht="12" customHeight="1" thickBot="1" x14ac:dyDescent="0.25">
      <c r="A91" s="373"/>
      <c r="B91" s="169" t="s">
        <v>38</v>
      </c>
      <c r="C91" s="711" t="s">
        <v>980</v>
      </c>
      <c r="D91" s="741">
        <v>8500</v>
      </c>
      <c r="E91" s="1134">
        <f>D91+60180</f>
        <v>68680</v>
      </c>
    </row>
    <row r="92" spans="1:5" s="100" customFormat="1" ht="12" customHeight="1" thickBot="1" x14ac:dyDescent="0.25">
      <c r="A92" s="375" t="s">
        <v>889</v>
      </c>
      <c r="B92" s="376"/>
      <c r="C92" s="712" t="s">
        <v>285</v>
      </c>
      <c r="D92" s="1129"/>
      <c r="E92" s="897"/>
    </row>
    <row r="93" spans="1:5" s="100" customFormat="1" ht="12" customHeight="1" thickBot="1" x14ac:dyDescent="0.25">
      <c r="A93" s="210" t="s">
        <v>890</v>
      </c>
      <c r="B93" s="183"/>
      <c r="C93" s="713" t="s">
        <v>235</v>
      </c>
      <c r="D93" s="688">
        <f>'9. sz. mell.'!D24+'10. sz. mell.'!D24</f>
        <v>146662</v>
      </c>
      <c r="E93" s="676">
        <f>'9. sz. mell.'!E24+'10. sz. mell.'!E24</f>
        <v>146662</v>
      </c>
    </row>
    <row r="94" spans="1:5" s="100" customFormat="1" ht="12" customHeight="1" thickBot="1" x14ac:dyDescent="0.25">
      <c r="A94" s="210" t="s">
        <v>891</v>
      </c>
      <c r="B94" s="24"/>
      <c r="C94" s="714" t="s">
        <v>836</v>
      </c>
      <c r="D94" s="1130">
        <f>D64+D78+D89+D92+D93</f>
        <v>344217</v>
      </c>
      <c r="E94" s="1130">
        <f>E64+E78+E89+E92+E93</f>
        <v>489107</v>
      </c>
    </row>
    <row r="95" spans="1:5" s="100" customFormat="1" ht="12" customHeight="1" thickBot="1" x14ac:dyDescent="0.25">
      <c r="A95" s="210" t="s">
        <v>892</v>
      </c>
      <c r="B95" s="24"/>
      <c r="C95" s="714" t="s">
        <v>839</v>
      </c>
      <c r="D95" s="550"/>
      <c r="E95" s="549">
        <f>SUM(E96:E97)</f>
        <v>6704</v>
      </c>
    </row>
    <row r="96" spans="1:5" ht="12.75" customHeight="1" x14ac:dyDescent="0.2">
      <c r="A96" s="251"/>
      <c r="B96" s="151" t="s">
        <v>234</v>
      </c>
      <c r="C96" s="706" t="s">
        <v>838</v>
      </c>
      <c r="D96" s="742"/>
      <c r="E96" s="1133">
        <v>6704</v>
      </c>
    </row>
    <row r="97" spans="1:6" ht="12" customHeight="1" thickBot="1" x14ac:dyDescent="0.25">
      <c r="A97" s="253"/>
      <c r="B97" s="171" t="s">
        <v>52</v>
      </c>
      <c r="C97" s="715" t="s">
        <v>837</v>
      </c>
      <c r="D97" s="737"/>
      <c r="E97" s="851"/>
    </row>
    <row r="98" spans="1:6" ht="13.5" thickBot="1" x14ac:dyDescent="0.25">
      <c r="A98" s="210" t="s">
        <v>893</v>
      </c>
      <c r="B98" s="238"/>
      <c r="C98" s="714" t="s">
        <v>296</v>
      </c>
      <c r="D98" s="740"/>
      <c r="E98" s="856"/>
    </row>
    <row r="99" spans="1:6" ht="15" customHeight="1" thickBot="1" x14ac:dyDescent="0.25">
      <c r="A99" s="210" t="s">
        <v>894</v>
      </c>
      <c r="B99" s="238"/>
      <c r="C99" s="714" t="s">
        <v>937</v>
      </c>
      <c r="D99" s="740">
        <f>D94+D95+D98</f>
        <v>344217</v>
      </c>
      <c r="E99" s="856">
        <f>E94+E95+E98</f>
        <v>495811</v>
      </c>
      <c r="F99" s="700">
        <f>D99-D59</f>
        <v>0</v>
      </c>
    </row>
    <row r="100" spans="1:6" ht="15" hidden="1" customHeight="1" thickBot="1" x14ac:dyDescent="0.25">
      <c r="A100" s="257" t="s">
        <v>208</v>
      </c>
      <c r="B100" s="258"/>
      <c r="C100" s="259"/>
    </row>
    <row r="101" spans="1:6" ht="14.25" hidden="1" customHeight="1" thickBot="1" x14ac:dyDescent="0.25">
      <c r="A101" s="257" t="s">
        <v>209</v>
      </c>
      <c r="B101" s="258"/>
      <c r="C101" s="259"/>
    </row>
    <row r="102" spans="1:6" hidden="1" x14ac:dyDescent="0.2"/>
    <row r="106" spans="1:6" x14ac:dyDescent="0.2">
      <c r="E106" s="100"/>
    </row>
    <row r="110" spans="1:6" x14ac:dyDescent="0.2">
      <c r="E110" s="100"/>
    </row>
    <row r="111" spans="1:6" x14ac:dyDescent="0.2">
      <c r="E111" s="100"/>
    </row>
    <row r="112" spans="1:6" x14ac:dyDescent="0.2">
      <c r="E112" s="100"/>
    </row>
    <row r="113" spans="5:5" x14ac:dyDescent="0.2">
      <c r="E113" s="100"/>
    </row>
    <row r="114" spans="5:5" x14ac:dyDescent="0.2">
      <c r="E114" s="100"/>
    </row>
    <row r="115" spans="5:5" x14ac:dyDescent="0.2">
      <c r="E115" s="100"/>
    </row>
  </sheetData>
  <sheetProtection formatCells="0"/>
  <mergeCells count="5">
    <mergeCell ref="D61:E61"/>
    <mergeCell ref="D2:E2"/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 7/2017. (V.26.)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5" customWidth="1"/>
    <col min="2" max="2" width="9.6640625" style="256" customWidth="1"/>
    <col min="3" max="3" width="72" style="256" customWidth="1"/>
    <col min="4" max="4" width="25" style="256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17"/>
      <c r="D1" s="262" t="s">
        <v>842</v>
      </c>
    </row>
    <row r="2" spans="1:4" s="96" customFormat="1" ht="25.5" customHeight="1" x14ac:dyDescent="0.2">
      <c r="A2" s="1189" t="s">
        <v>204</v>
      </c>
      <c r="B2" s="1190"/>
      <c r="C2" s="374" t="s">
        <v>211</v>
      </c>
      <c r="D2" s="394" t="s">
        <v>7</v>
      </c>
    </row>
    <row r="3" spans="1:4" s="96" customFormat="1" ht="16.5" hidden="1" thickBot="1" x14ac:dyDescent="0.25">
      <c r="A3" s="218" t="s">
        <v>203</v>
      </c>
      <c r="B3" s="219"/>
      <c r="C3" s="395" t="s">
        <v>213</v>
      </c>
      <c r="D3" s="396" t="s">
        <v>236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7" t="s">
        <v>205</v>
      </c>
      <c r="B5" s="1188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9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9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9" customFormat="1" ht="12" customHeight="1" thickBot="1" x14ac:dyDescent="0.25">
      <c r="A25" s="210" t="s">
        <v>889</v>
      </c>
      <c r="B25" s="127"/>
      <c r="C25" s="127" t="s">
        <v>237</v>
      </c>
      <c r="D25" s="358"/>
    </row>
    <row r="26" spans="1:4" s="98" customFormat="1" ht="12" customHeight="1" thickBot="1" x14ac:dyDescent="0.25">
      <c r="A26" s="210" t="s">
        <v>890</v>
      </c>
      <c r="B26" s="227"/>
      <c r="C26" s="127" t="s">
        <v>849</v>
      </c>
      <c r="D26" s="358"/>
    </row>
    <row r="27" spans="1:4" s="98" customFormat="1" ht="12" customHeight="1" thickBot="1" x14ac:dyDescent="0.25">
      <c r="A27" s="202" t="s">
        <v>891</v>
      </c>
      <c r="B27" s="170"/>
      <c r="C27" s="127" t="s">
        <v>854</v>
      </c>
      <c r="D27" s="380">
        <f>+D8+D17+D22+D25+D26</f>
        <v>0</v>
      </c>
    </row>
    <row r="28" spans="1:4" s="98" customFormat="1" ht="12" customHeight="1" thickBot="1" x14ac:dyDescent="0.25">
      <c r="A28" s="388" t="s">
        <v>892</v>
      </c>
      <c r="B28" s="397"/>
      <c r="C28" s="390" t="s">
        <v>850</v>
      </c>
      <c r="D28" s="401">
        <f>+D29+D30</f>
        <v>0</v>
      </c>
    </row>
    <row r="29" spans="1:4" s="98" customFormat="1" ht="12" customHeight="1" x14ac:dyDescent="0.2">
      <c r="A29" s="231"/>
      <c r="B29" s="168" t="s">
        <v>51</v>
      </c>
      <c r="C29" s="143" t="s">
        <v>354</v>
      </c>
      <c r="D29" s="399"/>
    </row>
    <row r="30" spans="1:4" s="99" customFormat="1" ht="12" customHeight="1" thickBot="1" x14ac:dyDescent="0.25">
      <c r="A30" s="398"/>
      <c r="B30" s="169" t="s">
        <v>52</v>
      </c>
      <c r="C30" s="389" t="s">
        <v>851</v>
      </c>
      <c r="D30" s="92"/>
    </row>
    <row r="31" spans="1:4" s="99" customFormat="1" ht="12" customHeight="1" thickBot="1" x14ac:dyDescent="0.25">
      <c r="A31" s="241" t="s">
        <v>893</v>
      </c>
      <c r="B31" s="386"/>
      <c r="C31" s="387" t="s">
        <v>852</v>
      </c>
      <c r="D31" s="379"/>
    </row>
    <row r="32" spans="1:4" s="99" customFormat="1" ht="15" customHeight="1" thickBot="1" x14ac:dyDescent="0.25">
      <c r="A32" s="241" t="s">
        <v>894</v>
      </c>
      <c r="B32" s="242"/>
      <c r="C32" s="243" t="s">
        <v>853</v>
      </c>
      <c r="D32" s="383">
        <f>+D27+D28+D31</f>
        <v>0</v>
      </c>
    </row>
    <row r="33" spans="1:4" s="99" customFormat="1" ht="15" customHeight="1" x14ac:dyDescent="0.2">
      <c r="A33" s="244"/>
      <c r="B33" s="244"/>
      <c r="C33" s="245"/>
      <c r="D33" s="381"/>
    </row>
    <row r="34" spans="1:4" ht="13.5" thickBot="1" x14ac:dyDescent="0.25">
      <c r="A34" s="246"/>
      <c r="B34" s="247"/>
      <c r="C34" s="247"/>
      <c r="D34" s="382"/>
    </row>
    <row r="35" spans="1:4" s="54" customFormat="1" ht="16.5" customHeight="1" thickBot="1" x14ac:dyDescent="0.25">
      <c r="A35" s="248"/>
      <c r="B35" s="249"/>
      <c r="C35" s="250" t="s">
        <v>1</v>
      </c>
      <c r="D35" s="383"/>
    </row>
    <row r="36" spans="1:4" s="100" customFormat="1" ht="12" customHeight="1" thickBot="1" x14ac:dyDescent="0.25">
      <c r="A36" s="210" t="s">
        <v>886</v>
      </c>
      <c r="B36" s="24"/>
      <c r="C36" s="127" t="s">
        <v>841</v>
      </c>
      <c r="D36" s="338">
        <f>SUM(D37:D41)</f>
        <v>0</v>
      </c>
    </row>
    <row r="37" spans="1:4" ht="12" customHeight="1" x14ac:dyDescent="0.2">
      <c r="A37" s="251"/>
      <c r="B37" s="167" t="s">
        <v>57</v>
      </c>
      <c r="C37" s="11" t="s">
        <v>917</v>
      </c>
      <c r="D37" s="85"/>
    </row>
    <row r="38" spans="1:4" ht="12" customHeight="1" x14ac:dyDescent="0.2">
      <c r="A38" s="252"/>
      <c r="B38" s="151" t="s">
        <v>58</v>
      </c>
      <c r="C38" s="9" t="s">
        <v>164</v>
      </c>
      <c r="D38" s="88"/>
    </row>
    <row r="39" spans="1:4" ht="12" customHeight="1" x14ac:dyDescent="0.2">
      <c r="A39" s="252"/>
      <c r="B39" s="151" t="s">
        <v>59</v>
      </c>
      <c r="C39" s="9" t="s">
        <v>88</v>
      </c>
      <c r="D39" s="88"/>
    </row>
    <row r="40" spans="1:4" ht="12" customHeight="1" x14ac:dyDescent="0.2">
      <c r="A40" s="252"/>
      <c r="B40" s="151" t="s">
        <v>60</v>
      </c>
      <c r="C40" s="9" t="s">
        <v>165</v>
      </c>
      <c r="D40" s="88"/>
    </row>
    <row r="41" spans="1:4" ht="12" customHeight="1" thickBot="1" x14ac:dyDescent="0.25">
      <c r="A41" s="252"/>
      <c r="B41" s="151" t="s">
        <v>71</v>
      </c>
      <c r="C41" s="9" t="s">
        <v>166</v>
      </c>
      <c r="D41" s="88"/>
    </row>
    <row r="42" spans="1:4" ht="12" customHeight="1" thickBot="1" x14ac:dyDescent="0.25">
      <c r="A42" s="210" t="s">
        <v>887</v>
      </c>
      <c r="B42" s="24"/>
      <c r="C42" s="127" t="s">
        <v>858</v>
      </c>
      <c r="D42" s="338">
        <f>SUM(D43:D46)</f>
        <v>0</v>
      </c>
    </row>
    <row r="43" spans="1:4" s="100" customFormat="1" ht="12" customHeight="1" x14ac:dyDescent="0.2">
      <c r="A43" s="251"/>
      <c r="B43" s="167" t="s">
        <v>63</v>
      </c>
      <c r="C43" s="11" t="s">
        <v>279</v>
      </c>
      <c r="D43" s="85"/>
    </row>
    <row r="44" spans="1:4" ht="12" customHeight="1" x14ac:dyDescent="0.2">
      <c r="A44" s="252"/>
      <c r="B44" s="151" t="s">
        <v>64</v>
      </c>
      <c r="C44" s="9" t="s">
        <v>168</v>
      </c>
      <c r="D44" s="88"/>
    </row>
    <row r="45" spans="1:4" ht="12" customHeight="1" x14ac:dyDescent="0.2">
      <c r="A45" s="252"/>
      <c r="B45" s="151" t="s">
        <v>67</v>
      </c>
      <c r="C45" s="9" t="s">
        <v>2</v>
      </c>
      <c r="D45" s="88"/>
    </row>
    <row r="46" spans="1:4" ht="12" customHeight="1" thickBot="1" x14ac:dyDescent="0.25">
      <c r="A46" s="252"/>
      <c r="B46" s="151" t="s">
        <v>78</v>
      </c>
      <c r="C46" s="9" t="s">
        <v>855</v>
      </c>
      <c r="D46" s="88"/>
    </row>
    <row r="47" spans="1:4" ht="12" customHeight="1" thickBot="1" x14ac:dyDescent="0.25">
      <c r="A47" s="210" t="s">
        <v>888</v>
      </c>
      <c r="B47" s="24"/>
      <c r="C47" s="24" t="s">
        <v>856</v>
      </c>
      <c r="D47" s="358"/>
    </row>
    <row r="48" spans="1:4" s="99" customFormat="1" ht="12" customHeight="1" thickBot="1" x14ac:dyDescent="0.25">
      <c r="A48" s="241" t="s">
        <v>889</v>
      </c>
      <c r="B48" s="386"/>
      <c r="C48" s="387" t="s">
        <v>859</v>
      </c>
      <c r="D48" s="379"/>
    </row>
    <row r="49" spans="1:4" ht="15" customHeight="1" thickBot="1" x14ac:dyDescent="0.25">
      <c r="A49" s="210" t="s">
        <v>890</v>
      </c>
      <c r="B49" s="238"/>
      <c r="C49" s="254" t="s">
        <v>857</v>
      </c>
      <c r="D49" s="384">
        <f>+D36+D42+D47+D48</f>
        <v>0</v>
      </c>
    </row>
    <row r="50" spans="1:4" ht="13.5" thickBot="1" x14ac:dyDescent="0.25">
      <c r="D50" s="385"/>
    </row>
    <row r="51" spans="1:4" ht="15" customHeight="1" thickBot="1" x14ac:dyDescent="0.25">
      <c r="A51" s="257" t="s">
        <v>208</v>
      </c>
      <c r="B51" s="258"/>
      <c r="C51" s="259"/>
      <c r="D51" s="125"/>
    </row>
    <row r="52" spans="1:4" ht="14.25" customHeight="1" thickBot="1" x14ac:dyDescent="0.25">
      <c r="A52" s="257" t="s">
        <v>209</v>
      </c>
      <c r="B52" s="258"/>
      <c r="C52" s="259"/>
      <c r="D52" s="125"/>
    </row>
  </sheetData>
  <sheetProtection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400</v>
      </c>
    </row>
    <row r="2" spans="1:4" s="96" customFormat="1" ht="25.5" customHeight="1" x14ac:dyDescent="0.2">
      <c r="A2" s="1189" t="s">
        <v>204</v>
      </c>
      <c r="B2" s="1190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5</v>
      </c>
      <c r="D3" s="265" t="s">
        <v>922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7" t="s">
        <v>205</v>
      </c>
      <c r="B5" s="1188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9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5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ht="15.75" thickBot="1" x14ac:dyDescent="0.25">
      <c r="A29" s="398"/>
      <c r="B29" s="169" t="s">
        <v>45</v>
      </c>
      <c r="C29" s="389" t="s">
        <v>851</v>
      </c>
      <c r="D29" s="92"/>
    </row>
    <row r="30" spans="1:4" s="54" customFormat="1" ht="16.5" customHeight="1" thickBot="1" x14ac:dyDescent="0.25">
      <c r="A30" s="241" t="s">
        <v>892</v>
      </c>
      <c r="B30" s="386"/>
      <c r="C30" s="387" t="s">
        <v>864</v>
      </c>
      <c r="D30" s="379"/>
    </row>
    <row r="31" spans="1:4" s="100" customFormat="1" ht="12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s="100" customFormat="1" ht="12" customHeight="1" x14ac:dyDescent="0.2">
      <c r="A38" s="252"/>
      <c r="B38" s="151" t="s">
        <v>59</v>
      </c>
      <c r="C38" s="9" t="s">
        <v>88</v>
      </c>
      <c r="D38" s="88"/>
    </row>
    <row r="39" spans="1:4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5" customHeight="1" x14ac:dyDescent="0.2">
      <c r="A43" s="252"/>
      <c r="B43" s="151" t="s">
        <v>64</v>
      </c>
      <c r="C43" s="9" t="s">
        <v>168</v>
      </c>
      <c r="D43" s="88"/>
    </row>
    <row r="44" spans="1:4" x14ac:dyDescent="0.2">
      <c r="A44" s="252"/>
      <c r="B44" s="151" t="s">
        <v>67</v>
      </c>
      <c r="C44" s="9" t="s">
        <v>2</v>
      </c>
      <c r="D44" s="88"/>
    </row>
    <row r="45" spans="1:4" ht="15" customHeight="1" thickBot="1" x14ac:dyDescent="0.25">
      <c r="A45" s="252"/>
      <c r="B45" s="151" t="s">
        <v>78</v>
      </c>
      <c r="C45" s="9" t="s">
        <v>855</v>
      </c>
      <c r="D45" s="88"/>
    </row>
    <row r="46" spans="1:4" ht="14.25" customHeight="1" thickBot="1" x14ac:dyDescent="0.25">
      <c r="A46" s="210" t="s">
        <v>888</v>
      </c>
      <c r="B46" s="24"/>
      <c r="C46" s="24" t="s">
        <v>856</v>
      </c>
      <c r="D46" s="358"/>
    </row>
    <row r="47" spans="1:4" ht="13.5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399</v>
      </c>
    </row>
    <row r="2" spans="1:4" s="96" customFormat="1" ht="25.5" customHeight="1" x14ac:dyDescent="0.2">
      <c r="A2" s="1189" t="s">
        <v>204</v>
      </c>
      <c r="B2" s="1190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6</v>
      </c>
      <c r="D3" s="265" t="s">
        <v>7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7" t="s">
        <v>205</v>
      </c>
      <c r="B5" s="1188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8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2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851</v>
      </c>
      <c r="D29" s="92"/>
    </row>
    <row r="30" spans="1:4" ht="13.5" thickBot="1" x14ac:dyDescent="0.25">
      <c r="A30" s="241" t="s">
        <v>892</v>
      </c>
      <c r="B30" s="386"/>
      <c r="C30" s="387" t="s">
        <v>864</v>
      </c>
      <c r="D30" s="379"/>
    </row>
    <row r="31" spans="1:4" s="54" customFormat="1" ht="16.5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855</v>
      </c>
      <c r="D45" s="88"/>
    </row>
    <row r="46" spans="1:4" ht="15" customHeight="1" thickBot="1" x14ac:dyDescent="0.25">
      <c r="A46" s="210" t="s">
        <v>888</v>
      </c>
      <c r="B46" s="24"/>
      <c r="C46" s="24" t="s">
        <v>856</v>
      </c>
      <c r="D46" s="358"/>
    </row>
    <row r="47" spans="1:4" ht="14.25" customHeight="1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8"/>
      <c r="B4" s="138"/>
    </row>
    <row r="5" spans="1:2" s="150" customFormat="1" ht="15.75" x14ac:dyDescent="0.25">
      <c r="A5" s="95" t="s">
        <v>395</v>
      </c>
      <c r="B5" s="149"/>
    </row>
    <row r="6" spans="1:2" x14ac:dyDescent="0.2">
      <c r="A6" s="138"/>
      <c r="B6" s="138"/>
    </row>
    <row r="7" spans="1:2" x14ac:dyDescent="0.2">
      <c r="A7" s="138" t="s">
        <v>194</v>
      </c>
      <c r="B7" s="138" t="s">
        <v>402</v>
      </c>
    </row>
    <row r="8" spans="1:2" x14ac:dyDescent="0.2">
      <c r="A8" s="138" t="s">
        <v>97</v>
      </c>
      <c r="B8" s="138" t="s">
        <v>403</v>
      </c>
    </row>
    <row r="9" spans="1:2" x14ac:dyDescent="0.2">
      <c r="A9" s="138" t="s">
        <v>393</v>
      </c>
      <c r="B9" s="138" t="s">
        <v>404</v>
      </c>
    </row>
    <row r="10" spans="1:2" x14ac:dyDescent="0.2">
      <c r="A10" s="138"/>
      <c r="B10" s="138"/>
    </row>
    <row r="11" spans="1:2" x14ac:dyDescent="0.2">
      <c r="A11" s="138"/>
      <c r="B11" s="138"/>
    </row>
    <row r="12" spans="1:2" s="150" customFormat="1" ht="15.75" x14ac:dyDescent="0.25">
      <c r="A12" s="95" t="s">
        <v>396</v>
      </c>
      <c r="B12" s="149"/>
    </row>
    <row r="13" spans="1:2" x14ac:dyDescent="0.2">
      <c r="A13" s="138"/>
      <c r="B13" s="138"/>
    </row>
    <row r="14" spans="1:2" x14ac:dyDescent="0.2">
      <c r="A14" s="138" t="s">
        <v>121</v>
      </c>
      <c r="B14" s="138" t="s">
        <v>405</v>
      </c>
    </row>
    <row r="15" spans="1:2" x14ac:dyDescent="0.2">
      <c r="A15" s="138" t="s">
        <v>98</v>
      </c>
      <c r="B15" s="138" t="s">
        <v>406</v>
      </c>
    </row>
    <row r="16" spans="1:2" x14ac:dyDescent="0.2">
      <c r="A16" s="138" t="s">
        <v>394</v>
      </c>
      <c r="B16" s="138" t="s">
        <v>407</v>
      </c>
    </row>
  </sheetData>
  <sheetProtection sheet="1"/>
  <phoneticPr fontId="3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398</v>
      </c>
    </row>
    <row r="2" spans="1:4" s="96" customFormat="1" ht="25.5" customHeight="1" x14ac:dyDescent="0.2">
      <c r="A2" s="1189" t="s">
        <v>204</v>
      </c>
      <c r="B2" s="1190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9</v>
      </c>
      <c r="D3" s="265" t="s">
        <v>8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7" t="s">
        <v>205</v>
      </c>
      <c r="B5" s="1188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8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2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851</v>
      </c>
      <c r="D29" s="92"/>
    </row>
    <row r="30" spans="1:4" ht="13.5" thickBot="1" x14ac:dyDescent="0.25">
      <c r="A30" s="241" t="s">
        <v>892</v>
      </c>
      <c r="B30" s="386"/>
      <c r="C30" s="387" t="s">
        <v>864</v>
      </c>
      <c r="D30" s="379"/>
    </row>
    <row r="31" spans="1:4" s="54" customFormat="1" ht="16.5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855</v>
      </c>
      <c r="D45" s="88"/>
    </row>
    <row r="46" spans="1:4" ht="15" customHeight="1" thickBot="1" x14ac:dyDescent="0.25">
      <c r="A46" s="210" t="s">
        <v>888</v>
      </c>
      <c r="B46" s="24"/>
      <c r="C46" s="24" t="s">
        <v>856</v>
      </c>
      <c r="D46" s="358"/>
    </row>
    <row r="47" spans="1:4" ht="14.25" customHeight="1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860</v>
      </c>
    </row>
    <row r="2" spans="1:4" s="96" customFormat="1" ht="25.5" customHeight="1" x14ac:dyDescent="0.2">
      <c r="A2" s="1189" t="s">
        <v>204</v>
      </c>
      <c r="B2" s="1190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212</v>
      </c>
      <c r="D3" s="265" t="s">
        <v>10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7" t="s">
        <v>205</v>
      </c>
      <c r="B5" s="1188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8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2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851</v>
      </c>
      <c r="D29" s="92"/>
    </row>
    <row r="30" spans="1:4" ht="13.5" thickBot="1" x14ac:dyDescent="0.25">
      <c r="A30" s="241" t="s">
        <v>892</v>
      </c>
      <c r="B30" s="386"/>
      <c r="C30" s="387" t="s">
        <v>864</v>
      </c>
      <c r="D30" s="379"/>
    </row>
    <row r="31" spans="1:4" s="54" customFormat="1" ht="16.5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855</v>
      </c>
      <c r="D45" s="88"/>
    </row>
    <row r="46" spans="1:4" ht="15" customHeight="1" thickBot="1" x14ac:dyDescent="0.25">
      <c r="A46" s="210" t="s">
        <v>888</v>
      </c>
      <c r="B46" s="24"/>
      <c r="C46" s="24" t="s">
        <v>856</v>
      </c>
      <c r="D46" s="358"/>
    </row>
    <row r="47" spans="1:4" ht="14.25" customHeight="1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1"/>
  <sheetViews>
    <sheetView view="pageLayout" zoomScaleNormal="100" zoomScaleSheetLayoutView="100" workbookViewId="0">
      <selection activeCell="D48" sqref="D48:E48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5" style="4" customWidth="1"/>
    <col min="5" max="5" width="12.5" style="4" customWidth="1"/>
    <col min="6" max="16384" width="9.33203125" style="4"/>
  </cols>
  <sheetData>
    <row r="1" spans="1:5" s="2" customFormat="1" ht="21" customHeight="1" thickBot="1" x14ac:dyDescent="0.25">
      <c r="A1" s="215"/>
      <c r="B1" s="216"/>
      <c r="C1" s="263"/>
    </row>
    <row r="2" spans="1:5" s="96" customFormat="1" ht="35.25" customHeight="1" thickBot="1" x14ac:dyDescent="0.25">
      <c r="A2" s="1191" t="s">
        <v>204</v>
      </c>
      <c r="B2" s="1191"/>
      <c r="C2" s="1068" t="s">
        <v>672</v>
      </c>
      <c r="D2" s="1184" t="s">
        <v>7</v>
      </c>
      <c r="E2" s="1184"/>
    </row>
    <row r="3" spans="1:5" s="97" customFormat="1" ht="15.95" customHeight="1" thickBot="1" x14ac:dyDescent="0.3">
      <c r="A3" s="220"/>
      <c r="B3" s="220"/>
      <c r="C3" s="220"/>
      <c r="D3" s="221" t="s">
        <v>924</v>
      </c>
    </row>
    <row r="4" spans="1:5" ht="39" thickBot="1" x14ac:dyDescent="0.25">
      <c r="A4" s="1187" t="s">
        <v>205</v>
      </c>
      <c r="B4" s="1188"/>
      <c r="C4" s="544" t="s">
        <v>925</v>
      </c>
      <c r="D4" s="866" t="s">
        <v>1168</v>
      </c>
      <c r="E4" s="866" t="s">
        <v>1169</v>
      </c>
    </row>
    <row r="5" spans="1:5" s="54" customFormat="1" ht="12.95" customHeight="1" thickBot="1" x14ac:dyDescent="0.25">
      <c r="A5" s="202">
        <v>1</v>
      </c>
      <c r="B5" s="203">
        <v>2</v>
      </c>
      <c r="C5" s="545">
        <v>3</v>
      </c>
      <c r="D5" s="867">
        <v>4</v>
      </c>
      <c r="E5" s="867">
        <v>5</v>
      </c>
    </row>
    <row r="6" spans="1:5" s="54" customFormat="1" ht="15.95" customHeight="1" thickBot="1" x14ac:dyDescent="0.25">
      <c r="A6" s="224"/>
      <c r="B6" s="225"/>
      <c r="C6" s="225" t="s">
        <v>927</v>
      </c>
      <c r="D6" s="868"/>
      <c r="E6" s="868"/>
    </row>
    <row r="7" spans="1:5" s="98" customFormat="1" ht="12" customHeight="1" thickBot="1" x14ac:dyDescent="0.25">
      <c r="A7" s="202" t="s">
        <v>886</v>
      </c>
      <c r="B7" s="227"/>
      <c r="C7" s="556" t="s">
        <v>210</v>
      </c>
      <c r="D7" s="690">
        <f>SUM(D8:D15)</f>
        <v>110</v>
      </c>
      <c r="E7" s="1124">
        <f>SUM(E8:E15)</f>
        <v>110</v>
      </c>
    </row>
    <row r="8" spans="1:5" s="98" customFormat="1" ht="12" customHeight="1" x14ac:dyDescent="0.2">
      <c r="A8" s="231"/>
      <c r="B8" s="230" t="s">
        <v>57</v>
      </c>
      <c r="C8" s="557" t="s">
        <v>1079</v>
      </c>
      <c r="D8" s="848">
        <v>50</v>
      </c>
      <c r="E8" s="848">
        <v>50</v>
      </c>
    </row>
    <row r="9" spans="1:5" s="98" customFormat="1" ht="12" customHeight="1" x14ac:dyDescent="0.2">
      <c r="A9" s="229"/>
      <c r="B9" s="230" t="s">
        <v>58</v>
      </c>
      <c r="C9" s="558" t="s">
        <v>134</v>
      </c>
      <c r="D9" s="849">
        <v>60</v>
      </c>
      <c r="E9" s="849">
        <v>60</v>
      </c>
    </row>
    <row r="10" spans="1:5" s="98" customFormat="1" ht="12" customHeight="1" x14ac:dyDescent="0.2">
      <c r="A10" s="229"/>
      <c r="B10" s="230" t="s">
        <v>59</v>
      </c>
      <c r="C10" s="558" t="s">
        <v>135</v>
      </c>
      <c r="D10" s="849"/>
      <c r="E10" s="849"/>
    </row>
    <row r="11" spans="1:5" s="98" customFormat="1" ht="12" customHeight="1" x14ac:dyDescent="0.2">
      <c r="A11" s="229"/>
      <c r="B11" s="230" t="s">
        <v>60</v>
      </c>
      <c r="C11" s="558" t="s">
        <v>136</v>
      </c>
      <c r="D11" s="849"/>
      <c r="E11" s="849"/>
    </row>
    <row r="12" spans="1:5" s="98" customFormat="1" ht="12" customHeight="1" x14ac:dyDescent="0.2">
      <c r="A12" s="229"/>
      <c r="B12" s="230" t="s">
        <v>91</v>
      </c>
      <c r="C12" s="559" t="s">
        <v>137</v>
      </c>
      <c r="D12" s="849"/>
      <c r="E12" s="849"/>
    </row>
    <row r="13" spans="1:5" s="98" customFormat="1" ht="12" customHeight="1" x14ac:dyDescent="0.2">
      <c r="A13" s="232"/>
      <c r="B13" s="230" t="s">
        <v>61</v>
      </c>
      <c r="C13" s="558" t="s">
        <v>138</v>
      </c>
      <c r="D13" s="850"/>
      <c r="E13" s="850"/>
    </row>
    <row r="14" spans="1:5" s="99" customFormat="1" ht="12" customHeight="1" x14ac:dyDescent="0.2">
      <c r="A14" s="229"/>
      <c r="B14" s="230" t="s">
        <v>62</v>
      </c>
      <c r="C14" s="558" t="s">
        <v>846</v>
      </c>
      <c r="D14" s="849"/>
      <c r="E14" s="849"/>
    </row>
    <row r="15" spans="1:5" s="99" customFormat="1" ht="12" customHeight="1" thickBot="1" x14ac:dyDescent="0.25">
      <c r="A15" s="233"/>
      <c r="B15" s="234" t="s">
        <v>72</v>
      </c>
      <c r="C15" s="559" t="s">
        <v>197</v>
      </c>
      <c r="D15" s="851"/>
      <c r="E15" s="851"/>
    </row>
    <row r="16" spans="1:5" s="98" customFormat="1" ht="12" customHeight="1" thickBot="1" x14ac:dyDescent="0.25">
      <c r="A16" s="202" t="s">
        <v>887</v>
      </c>
      <c r="B16" s="227"/>
      <c r="C16" s="556" t="s">
        <v>847</v>
      </c>
      <c r="D16" s="549"/>
      <c r="E16" s="549"/>
    </row>
    <row r="17" spans="1:6" s="99" customFormat="1" ht="12" customHeight="1" x14ac:dyDescent="0.2">
      <c r="A17" s="229"/>
      <c r="B17" s="230" t="s">
        <v>63</v>
      </c>
      <c r="C17" s="560" t="s">
        <v>843</v>
      </c>
      <c r="D17" s="849"/>
      <c r="E17" s="849"/>
    </row>
    <row r="18" spans="1:6" s="99" customFormat="1" ht="12" customHeight="1" x14ac:dyDescent="0.2">
      <c r="A18" s="229"/>
      <c r="B18" s="230" t="s">
        <v>64</v>
      </c>
      <c r="C18" s="558" t="s">
        <v>844</v>
      </c>
      <c r="D18" s="849"/>
      <c r="E18" s="849"/>
    </row>
    <row r="19" spans="1:6" s="99" customFormat="1" ht="12" customHeight="1" x14ac:dyDescent="0.2">
      <c r="A19" s="229"/>
      <c r="B19" s="230" t="s">
        <v>65</v>
      </c>
      <c r="C19" s="558" t="s">
        <v>845</v>
      </c>
      <c r="D19" s="849"/>
      <c r="E19" s="849"/>
    </row>
    <row r="20" spans="1:6" s="99" customFormat="1" ht="12" customHeight="1" thickBot="1" x14ac:dyDescent="0.25">
      <c r="A20" s="229"/>
      <c r="B20" s="230" t="s">
        <v>66</v>
      </c>
      <c r="C20" s="558" t="s">
        <v>844</v>
      </c>
      <c r="D20" s="849"/>
      <c r="E20" s="849"/>
    </row>
    <row r="21" spans="1:6" s="99" customFormat="1" ht="12" customHeight="1" thickBot="1" x14ac:dyDescent="0.25">
      <c r="A21" s="210" t="s">
        <v>888</v>
      </c>
      <c r="B21" s="127"/>
      <c r="C21" s="561" t="s">
        <v>848</v>
      </c>
      <c r="D21" s="549"/>
      <c r="E21" s="549"/>
    </row>
    <row r="22" spans="1:6" s="98" customFormat="1" ht="12" customHeight="1" x14ac:dyDescent="0.2">
      <c r="A22" s="372"/>
      <c r="B22" s="393" t="s">
        <v>37</v>
      </c>
      <c r="C22" s="562" t="s">
        <v>247</v>
      </c>
      <c r="D22" s="852"/>
      <c r="E22" s="852"/>
    </row>
    <row r="23" spans="1:6" s="98" customFormat="1" ht="12" customHeight="1" thickBot="1" x14ac:dyDescent="0.25">
      <c r="A23" s="391"/>
      <c r="B23" s="392" t="s">
        <v>38</v>
      </c>
      <c r="C23" s="563" t="s">
        <v>251</v>
      </c>
      <c r="D23" s="853"/>
      <c r="E23" s="853"/>
    </row>
    <row r="24" spans="1:6" s="98" customFormat="1" ht="12" customHeight="1" thickBot="1" x14ac:dyDescent="0.25">
      <c r="A24" s="210" t="s">
        <v>889</v>
      </c>
      <c r="B24" s="227"/>
      <c r="C24" s="561" t="s">
        <v>865</v>
      </c>
      <c r="D24" s="676">
        <f>D48-D7</f>
        <v>61207</v>
      </c>
      <c r="E24" s="676">
        <v>61207</v>
      </c>
    </row>
    <row r="25" spans="1:6" s="98" customFormat="1" ht="12" customHeight="1" thickBot="1" x14ac:dyDescent="0.25">
      <c r="A25" s="202" t="s">
        <v>890</v>
      </c>
      <c r="B25" s="170"/>
      <c r="C25" s="561" t="s">
        <v>861</v>
      </c>
      <c r="D25" s="690">
        <f>D7+D16+D21+D24</f>
        <v>61317</v>
      </c>
      <c r="E25" s="690">
        <f>E7+E16+E21+E24</f>
        <v>61317</v>
      </c>
    </row>
    <row r="26" spans="1:6" s="99" customFormat="1" ht="12" customHeight="1" thickBot="1" x14ac:dyDescent="0.25">
      <c r="A26" s="388" t="s">
        <v>891</v>
      </c>
      <c r="B26" s="886"/>
      <c r="C26" s="564" t="s">
        <v>863</v>
      </c>
      <c r="D26" s="854"/>
      <c r="E26" s="854">
        <f>SUM(E27:E29)</f>
        <v>8711</v>
      </c>
    </row>
    <row r="27" spans="1:6" s="99" customFormat="1" ht="15" customHeight="1" x14ac:dyDescent="0.2">
      <c r="A27" s="231"/>
      <c r="B27" s="168" t="s">
        <v>44</v>
      </c>
      <c r="C27" s="562" t="s">
        <v>354</v>
      </c>
      <c r="D27" s="852"/>
      <c r="E27" s="1123">
        <v>8711</v>
      </c>
    </row>
    <row r="28" spans="1:6" s="99" customFormat="1" ht="15" customHeight="1" x14ac:dyDescent="0.2">
      <c r="A28" s="554"/>
      <c r="B28" s="171" t="s">
        <v>45</v>
      </c>
      <c r="C28" s="565" t="s">
        <v>851</v>
      </c>
      <c r="D28" s="869"/>
      <c r="E28" s="869"/>
    </row>
    <row r="29" spans="1:6" s="99" customFormat="1" ht="15" customHeight="1" thickBot="1" x14ac:dyDescent="0.25">
      <c r="A29" s="398"/>
      <c r="B29" s="555" t="s">
        <v>933</v>
      </c>
      <c r="C29" s="566" t="s">
        <v>935</v>
      </c>
      <c r="D29" s="855"/>
      <c r="E29" s="855"/>
    </row>
    <row r="30" spans="1:6" ht="13.5" thickBot="1" x14ac:dyDescent="0.25">
      <c r="A30" s="241" t="s">
        <v>892</v>
      </c>
      <c r="B30" s="386"/>
      <c r="C30" s="567" t="s">
        <v>864</v>
      </c>
      <c r="D30" s="676"/>
      <c r="E30" s="676"/>
    </row>
    <row r="31" spans="1:6" s="54" customFormat="1" ht="16.5" customHeight="1" thickBot="1" x14ac:dyDescent="0.25">
      <c r="A31" s="241" t="s">
        <v>893</v>
      </c>
      <c r="B31" s="242"/>
      <c r="C31" s="568" t="s">
        <v>862</v>
      </c>
      <c r="D31" s="1125">
        <f t="shared" ref="D31:E31" si="0">D25+D26+D30</f>
        <v>61317</v>
      </c>
      <c r="E31" s="1126">
        <f t="shared" si="0"/>
        <v>70028</v>
      </c>
      <c r="F31" s="701"/>
    </row>
    <row r="32" spans="1:6" s="100" customFormat="1" ht="12" customHeight="1" x14ac:dyDescent="0.2">
      <c r="A32" s="244"/>
      <c r="B32" s="244"/>
      <c r="C32" s="245"/>
      <c r="D32" s="695"/>
    </row>
    <row r="33" spans="1:6" ht="12" customHeight="1" thickBot="1" x14ac:dyDescent="0.25">
      <c r="A33" s="246"/>
      <c r="B33" s="247"/>
      <c r="C33" s="247"/>
      <c r="D33" s="694"/>
    </row>
    <row r="34" spans="1:6" ht="39" thickBot="1" x14ac:dyDescent="0.25">
      <c r="A34" s="248"/>
      <c r="B34" s="249"/>
      <c r="C34" s="250" t="s">
        <v>1</v>
      </c>
      <c r="D34" s="866" t="s">
        <v>1168</v>
      </c>
      <c r="E34" s="866" t="s">
        <v>1169</v>
      </c>
    </row>
    <row r="35" spans="1:6" ht="12" customHeight="1" thickBot="1" x14ac:dyDescent="0.25">
      <c r="A35" s="210" t="s">
        <v>886</v>
      </c>
      <c r="B35" s="24"/>
      <c r="C35" s="561" t="s">
        <v>841</v>
      </c>
      <c r="D35" s="548">
        <f>SUM(D36:D40)</f>
        <v>61317</v>
      </c>
      <c r="E35" s="1124">
        <f>SUM(E36:E40)</f>
        <v>70028</v>
      </c>
    </row>
    <row r="36" spans="1:6" ht="12" customHeight="1" x14ac:dyDescent="0.2">
      <c r="A36" s="251"/>
      <c r="B36" s="167" t="s">
        <v>57</v>
      </c>
      <c r="C36" s="560" t="s">
        <v>917</v>
      </c>
      <c r="D36" s="673">
        <v>41465</v>
      </c>
      <c r="E36" s="1122">
        <f>D36+128</f>
        <v>41593</v>
      </c>
    </row>
    <row r="37" spans="1:6" ht="12" customHeight="1" x14ac:dyDescent="0.2">
      <c r="A37" s="252"/>
      <c r="B37" s="151" t="s">
        <v>58</v>
      </c>
      <c r="C37" s="558" t="s">
        <v>164</v>
      </c>
      <c r="D37" s="674">
        <v>10912</v>
      </c>
      <c r="E37" s="674">
        <f>D37</f>
        <v>10912</v>
      </c>
    </row>
    <row r="38" spans="1:6" ht="12" customHeight="1" x14ac:dyDescent="0.2">
      <c r="A38" s="252"/>
      <c r="B38" s="151" t="s">
        <v>59</v>
      </c>
      <c r="C38" s="558" t="s">
        <v>88</v>
      </c>
      <c r="D38" s="674">
        <v>8940</v>
      </c>
      <c r="E38" s="674">
        <f>D38</f>
        <v>8940</v>
      </c>
    </row>
    <row r="39" spans="1:6" s="100" customFormat="1" ht="12" customHeight="1" x14ac:dyDescent="0.2">
      <c r="A39" s="252"/>
      <c r="B39" s="151" t="s">
        <v>60</v>
      </c>
      <c r="C39" s="558" t="s">
        <v>165</v>
      </c>
      <c r="D39" s="674"/>
      <c r="E39" s="674"/>
    </row>
    <row r="40" spans="1:6" ht="12" customHeight="1" thickBot="1" x14ac:dyDescent="0.25">
      <c r="A40" s="252"/>
      <c r="B40" s="151" t="s">
        <v>71</v>
      </c>
      <c r="C40" s="558" t="s">
        <v>166</v>
      </c>
      <c r="D40" s="674"/>
      <c r="E40" s="674">
        <v>8583</v>
      </c>
    </row>
    <row r="41" spans="1:6" ht="12" customHeight="1" thickBot="1" x14ac:dyDescent="0.25">
      <c r="A41" s="210" t="s">
        <v>887</v>
      </c>
      <c r="B41" s="24"/>
      <c r="C41" s="561" t="s">
        <v>858</v>
      </c>
      <c r="D41" s="549"/>
      <c r="E41" s="549"/>
    </row>
    <row r="42" spans="1:6" ht="12" customHeight="1" x14ac:dyDescent="0.2">
      <c r="A42" s="251"/>
      <c r="B42" s="167" t="s">
        <v>63</v>
      </c>
      <c r="C42" s="560" t="s">
        <v>279</v>
      </c>
      <c r="D42" s="673"/>
      <c r="E42" s="673"/>
    </row>
    <row r="43" spans="1:6" ht="12" customHeight="1" x14ac:dyDescent="0.2">
      <c r="A43" s="252"/>
      <c r="B43" s="151" t="s">
        <v>64</v>
      </c>
      <c r="C43" s="558" t="s">
        <v>168</v>
      </c>
      <c r="D43" s="674"/>
      <c r="E43" s="674"/>
    </row>
    <row r="44" spans="1:6" ht="15" customHeight="1" x14ac:dyDescent="0.2">
      <c r="A44" s="252"/>
      <c r="B44" s="151" t="s">
        <v>67</v>
      </c>
      <c r="C44" s="558" t="s">
        <v>2</v>
      </c>
      <c r="D44" s="674"/>
      <c r="E44" s="674"/>
    </row>
    <row r="45" spans="1:6" ht="13.5" thickBot="1" x14ac:dyDescent="0.25">
      <c r="A45" s="252"/>
      <c r="B45" s="151" t="s">
        <v>78</v>
      </c>
      <c r="C45" s="558" t="s">
        <v>855</v>
      </c>
      <c r="D45" s="674"/>
      <c r="E45" s="674"/>
    </row>
    <row r="46" spans="1:6" ht="15" customHeight="1" thickBot="1" x14ac:dyDescent="0.25">
      <c r="A46" s="210" t="s">
        <v>888</v>
      </c>
      <c r="B46" s="24"/>
      <c r="C46" s="569" t="s">
        <v>856</v>
      </c>
      <c r="D46" s="676"/>
      <c r="E46" s="676"/>
    </row>
    <row r="47" spans="1:6" ht="14.25" customHeight="1" thickBot="1" x14ac:dyDescent="0.25">
      <c r="A47" s="388" t="s">
        <v>889</v>
      </c>
      <c r="B47" s="888"/>
      <c r="C47" s="889" t="s">
        <v>859</v>
      </c>
      <c r="D47" s="887"/>
      <c r="E47" s="887"/>
    </row>
    <row r="48" spans="1:6" ht="13.5" thickBot="1" x14ac:dyDescent="0.25">
      <c r="A48" s="210" t="s">
        <v>890</v>
      </c>
      <c r="B48" s="238"/>
      <c r="C48" s="570" t="s">
        <v>857</v>
      </c>
      <c r="D48" s="856">
        <f>+D35+D41+D46+D47</f>
        <v>61317</v>
      </c>
      <c r="E48" s="856">
        <f>+E35+E41+E46+E47</f>
        <v>70028</v>
      </c>
      <c r="F48" s="45"/>
    </row>
    <row r="49" spans="1:3" x14ac:dyDescent="0.2">
      <c r="A49" s="255"/>
      <c r="B49" s="256"/>
      <c r="C49" s="256"/>
    </row>
    <row r="50" spans="1:3" ht="13.5" hidden="1" thickBot="1" x14ac:dyDescent="0.25">
      <c r="A50" s="257" t="s">
        <v>208</v>
      </c>
      <c r="B50" s="258"/>
      <c r="C50" s="259"/>
    </row>
    <row r="51" spans="1:3" ht="13.5" hidden="1" thickBot="1" x14ac:dyDescent="0.25">
      <c r="A51" s="257" t="s">
        <v>209</v>
      </c>
      <c r="B51" s="258"/>
      <c r="C51" s="259"/>
    </row>
  </sheetData>
  <mergeCells count="3">
    <mergeCell ref="A2:B2"/>
    <mergeCell ref="A4:B4"/>
    <mergeCell ref="D2:E2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7/2017. (V.26.)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0"/>
  <sheetViews>
    <sheetView tabSelected="1" view="pageLayout" zoomScaleNormal="100" zoomScaleSheetLayoutView="100" workbookViewId="0">
      <selection activeCell="D47" sqref="D47:E47"/>
    </sheetView>
  </sheetViews>
  <sheetFormatPr defaultColWidth="9.33203125" defaultRowHeight="12.75" x14ac:dyDescent="0.2"/>
  <cols>
    <col min="1" max="1" width="4.83203125" style="543" customWidth="1"/>
    <col min="2" max="2" width="8.83203125" style="533" customWidth="1"/>
    <col min="3" max="3" width="71.83203125" style="533" customWidth="1"/>
    <col min="4" max="4" width="11.6640625" style="533" customWidth="1"/>
    <col min="5" max="5" width="11.83203125" style="533" customWidth="1"/>
    <col min="6" max="16384" width="9.33203125" style="533"/>
  </cols>
  <sheetData>
    <row r="1" spans="1:5" s="530" customFormat="1" ht="21" customHeight="1" x14ac:dyDescent="0.2">
      <c r="A1" s="215"/>
      <c r="B1" s="216"/>
      <c r="C1" s="1067"/>
    </row>
    <row r="2" spans="1:5" s="531" customFormat="1" ht="40.5" customHeight="1" x14ac:dyDescent="0.2">
      <c r="A2" s="1192" t="s">
        <v>204</v>
      </c>
      <c r="B2" s="1192"/>
      <c r="C2" s="885" t="s">
        <v>476</v>
      </c>
      <c r="D2" s="1193" t="s">
        <v>8</v>
      </c>
      <c r="E2" s="1193"/>
    </row>
    <row r="3" spans="1:5" s="532" customFormat="1" ht="15.95" customHeight="1" thickBot="1" x14ac:dyDescent="0.3">
      <c r="A3" s="220"/>
      <c r="B3" s="220"/>
      <c r="C3" s="220"/>
      <c r="D3" s="221" t="s">
        <v>924</v>
      </c>
    </row>
    <row r="4" spans="1:5" ht="39" thickBot="1" x14ac:dyDescent="0.25">
      <c r="A4" s="1187" t="s">
        <v>205</v>
      </c>
      <c r="B4" s="1188"/>
      <c r="C4" s="544" t="s">
        <v>925</v>
      </c>
      <c r="D4" s="866" t="s">
        <v>1168</v>
      </c>
      <c r="E4" s="866" t="s">
        <v>1169</v>
      </c>
    </row>
    <row r="5" spans="1:5" s="534" customFormat="1" ht="12.95" customHeight="1" thickBot="1" x14ac:dyDescent="0.25">
      <c r="A5" s="202">
        <v>1</v>
      </c>
      <c r="B5" s="203">
        <v>2</v>
      </c>
      <c r="C5" s="545">
        <v>3</v>
      </c>
      <c r="D5" s="867"/>
      <c r="E5" s="867"/>
    </row>
    <row r="6" spans="1:5" s="534" customFormat="1" ht="15.95" customHeight="1" thickBot="1" x14ac:dyDescent="0.25">
      <c r="A6" s="224"/>
      <c r="B6" s="225"/>
      <c r="C6" s="225" t="s">
        <v>927</v>
      </c>
      <c r="D6" s="868"/>
      <c r="E6" s="868"/>
    </row>
    <row r="7" spans="1:5" s="535" customFormat="1" ht="12" customHeight="1" thickBot="1" x14ac:dyDescent="0.25">
      <c r="A7" s="202" t="s">
        <v>886</v>
      </c>
      <c r="B7" s="227"/>
      <c r="C7" s="556" t="s">
        <v>210</v>
      </c>
      <c r="D7" s="549">
        <f>SUM(D8:D15)</f>
        <v>2870</v>
      </c>
      <c r="E7" s="549">
        <f>SUM(E8:E15)</f>
        <v>2870</v>
      </c>
    </row>
    <row r="8" spans="1:5" s="535" customFormat="1" ht="12" customHeight="1" x14ac:dyDescent="0.2">
      <c r="A8" s="231"/>
      <c r="B8" s="230" t="s">
        <v>57</v>
      </c>
      <c r="C8" s="557" t="s">
        <v>1079</v>
      </c>
      <c r="D8" s="848">
        <v>1005</v>
      </c>
      <c r="E8" s="848">
        <v>1005</v>
      </c>
    </row>
    <row r="9" spans="1:5" s="535" customFormat="1" ht="12" customHeight="1" x14ac:dyDescent="0.2">
      <c r="A9" s="229"/>
      <c r="B9" s="230" t="s">
        <v>58</v>
      </c>
      <c r="C9" s="558" t="s">
        <v>134</v>
      </c>
      <c r="D9" s="849"/>
      <c r="E9" s="849"/>
    </row>
    <row r="10" spans="1:5" s="535" customFormat="1" ht="12" customHeight="1" x14ac:dyDescent="0.2">
      <c r="A10" s="229"/>
      <c r="B10" s="230" t="s">
        <v>59</v>
      </c>
      <c r="C10" s="558" t="s">
        <v>135</v>
      </c>
      <c r="D10" s="849"/>
      <c r="E10" s="849"/>
    </row>
    <row r="11" spans="1:5" s="535" customFormat="1" ht="12" customHeight="1" x14ac:dyDescent="0.2">
      <c r="A11" s="229"/>
      <c r="B11" s="230" t="s">
        <v>60</v>
      </c>
      <c r="C11" s="558" t="s">
        <v>136</v>
      </c>
      <c r="D11" s="849">
        <v>1255</v>
      </c>
      <c r="E11" s="849">
        <v>1255</v>
      </c>
    </row>
    <row r="12" spans="1:5" s="535" customFormat="1" ht="12" customHeight="1" x14ac:dyDescent="0.2">
      <c r="A12" s="229"/>
      <c r="B12" s="230" t="s">
        <v>91</v>
      </c>
      <c r="C12" s="559" t="s">
        <v>137</v>
      </c>
      <c r="D12" s="849"/>
      <c r="E12" s="849"/>
    </row>
    <row r="13" spans="1:5" s="535" customFormat="1" ht="12" customHeight="1" x14ac:dyDescent="0.2">
      <c r="A13" s="232"/>
      <c r="B13" s="230" t="s">
        <v>61</v>
      </c>
      <c r="C13" s="558" t="s">
        <v>138</v>
      </c>
      <c r="D13" s="850">
        <v>610</v>
      </c>
      <c r="E13" s="850">
        <v>610</v>
      </c>
    </row>
    <row r="14" spans="1:5" s="536" customFormat="1" ht="12" customHeight="1" x14ac:dyDescent="0.2">
      <c r="A14" s="229"/>
      <c r="B14" s="230" t="s">
        <v>62</v>
      </c>
      <c r="C14" s="558" t="s">
        <v>846</v>
      </c>
      <c r="D14" s="849"/>
      <c r="E14" s="849"/>
    </row>
    <row r="15" spans="1:5" s="536" customFormat="1" ht="12" customHeight="1" thickBot="1" x14ac:dyDescent="0.25">
      <c r="A15" s="233"/>
      <c r="B15" s="234" t="s">
        <v>72</v>
      </c>
      <c r="C15" s="559" t="s">
        <v>197</v>
      </c>
      <c r="D15" s="851"/>
      <c r="E15" s="851"/>
    </row>
    <row r="16" spans="1:5" s="535" customFormat="1" ht="12" customHeight="1" thickBot="1" x14ac:dyDescent="0.25">
      <c r="A16" s="202" t="s">
        <v>887</v>
      </c>
      <c r="B16" s="227"/>
      <c r="C16" s="556" t="s">
        <v>847</v>
      </c>
      <c r="D16" s="549"/>
      <c r="E16" s="549"/>
    </row>
    <row r="17" spans="1:6" s="536" customFormat="1" ht="12" customHeight="1" x14ac:dyDescent="0.2">
      <c r="A17" s="229"/>
      <c r="B17" s="230" t="s">
        <v>63</v>
      </c>
      <c r="C17" s="560" t="s">
        <v>843</v>
      </c>
      <c r="D17" s="849"/>
      <c r="E17" s="849"/>
    </row>
    <row r="18" spans="1:6" s="536" customFormat="1" ht="12" customHeight="1" x14ac:dyDescent="0.2">
      <c r="A18" s="229"/>
      <c r="B18" s="230" t="s">
        <v>64</v>
      </c>
      <c r="C18" s="558" t="s">
        <v>844</v>
      </c>
      <c r="D18" s="849"/>
      <c r="E18" s="849"/>
    </row>
    <row r="19" spans="1:6" s="536" customFormat="1" ht="12" customHeight="1" x14ac:dyDescent="0.2">
      <c r="A19" s="229"/>
      <c r="B19" s="230" t="s">
        <v>65</v>
      </c>
      <c r="C19" s="558" t="s">
        <v>845</v>
      </c>
      <c r="D19" s="849"/>
      <c r="E19" s="849"/>
    </row>
    <row r="20" spans="1:6" s="536" customFormat="1" ht="12" customHeight="1" thickBot="1" x14ac:dyDescent="0.25">
      <c r="A20" s="229"/>
      <c r="B20" s="230" t="s">
        <v>66</v>
      </c>
      <c r="C20" s="558" t="s">
        <v>844</v>
      </c>
      <c r="D20" s="849"/>
      <c r="E20" s="849"/>
    </row>
    <row r="21" spans="1:6" s="536" customFormat="1" ht="12" customHeight="1" thickBot="1" x14ac:dyDescent="0.25">
      <c r="A21" s="210" t="s">
        <v>888</v>
      </c>
      <c r="B21" s="127"/>
      <c r="C21" s="561" t="s">
        <v>848</v>
      </c>
      <c r="D21" s="549"/>
      <c r="E21" s="549"/>
    </row>
    <row r="22" spans="1:6" s="535" customFormat="1" ht="12" customHeight="1" x14ac:dyDescent="0.2">
      <c r="A22" s="372"/>
      <c r="B22" s="393" t="s">
        <v>37</v>
      </c>
      <c r="C22" s="562" t="s">
        <v>247</v>
      </c>
      <c r="D22" s="852"/>
      <c r="E22" s="852"/>
    </row>
    <row r="23" spans="1:6" s="535" customFormat="1" ht="12" customHeight="1" thickBot="1" x14ac:dyDescent="0.25">
      <c r="A23" s="391"/>
      <c r="B23" s="392" t="s">
        <v>38</v>
      </c>
      <c r="C23" s="563" t="s">
        <v>251</v>
      </c>
      <c r="D23" s="853"/>
      <c r="E23" s="853"/>
    </row>
    <row r="24" spans="1:6" s="535" customFormat="1" ht="12" customHeight="1" thickBot="1" x14ac:dyDescent="0.25">
      <c r="A24" s="210" t="s">
        <v>889</v>
      </c>
      <c r="B24" s="227"/>
      <c r="C24" s="561" t="s">
        <v>865</v>
      </c>
      <c r="D24" s="676">
        <f>D47-D7</f>
        <v>85455</v>
      </c>
      <c r="E24" s="676">
        <v>85455</v>
      </c>
    </row>
    <row r="25" spans="1:6" s="535" customFormat="1" ht="12" customHeight="1" thickBot="1" x14ac:dyDescent="0.25">
      <c r="A25" s="202" t="s">
        <v>890</v>
      </c>
      <c r="B25" s="170"/>
      <c r="C25" s="561" t="s">
        <v>861</v>
      </c>
      <c r="D25" s="549">
        <f>D7+D16+D21+D24</f>
        <v>88325</v>
      </c>
      <c r="E25" s="549">
        <f>E7+E16+E21+E24</f>
        <v>88325</v>
      </c>
      <c r="F25" s="870"/>
    </row>
    <row r="26" spans="1:6" s="536" customFormat="1" ht="12" customHeight="1" thickBot="1" x14ac:dyDescent="0.25">
      <c r="A26" s="388" t="s">
        <v>891</v>
      </c>
      <c r="B26" s="886"/>
      <c r="C26" s="564" t="s">
        <v>863</v>
      </c>
      <c r="D26" s="854"/>
      <c r="E26" s="854">
        <f>SUM(E27:E28)</f>
        <v>10060</v>
      </c>
    </row>
    <row r="27" spans="1:6" s="536" customFormat="1" ht="15" customHeight="1" x14ac:dyDescent="0.2">
      <c r="A27" s="231"/>
      <c r="B27" s="168" t="s">
        <v>44</v>
      </c>
      <c r="C27" s="562" t="s">
        <v>354</v>
      </c>
      <c r="D27" s="852"/>
      <c r="E27" s="1123">
        <v>10060</v>
      </c>
    </row>
    <row r="28" spans="1:6" s="536" customFormat="1" ht="15" customHeight="1" thickBot="1" x14ac:dyDescent="0.25">
      <c r="A28" s="398"/>
      <c r="B28" s="169" t="s">
        <v>45</v>
      </c>
      <c r="C28" s="575" t="s">
        <v>851</v>
      </c>
      <c r="D28" s="855"/>
      <c r="E28" s="855"/>
    </row>
    <row r="29" spans="1:6" ht="13.5" thickBot="1" x14ac:dyDescent="0.25">
      <c r="A29" s="241" t="s">
        <v>892</v>
      </c>
      <c r="B29" s="546"/>
      <c r="C29" s="567" t="s">
        <v>864</v>
      </c>
      <c r="D29" s="676"/>
      <c r="E29" s="676"/>
    </row>
    <row r="30" spans="1:6" s="534" customFormat="1" ht="16.5" customHeight="1" thickBot="1" x14ac:dyDescent="0.25">
      <c r="A30" s="241" t="s">
        <v>893</v>
      </c>
      <c r="B30" s="547"/>
      <c r="C30" s="576" t="s">
        <v>862</v>
      </c>
      <c r="D30" s="856">
        <f>D25+D26+D29</f>
        <v>88325</v>
      </c>
      <c r="E30" s="856">
        <f>E25+E26+E29</f>
        <v>98385</v>
      </c>
    </row>
    <row r="31" spans="1:6" s="537" customFormat="1" ht="12" customHeight="1" x14ac:dyDescent="0.2">
      <c r="A31" s="244"/>
      <c r="B31" s="244"/>
      <c r="C31" s="245"/>
      <c r="D31" s="695"/>
    </row>
    <row r="32" spans="1:6" ht="12" customHeight="1" thickBot="1" x14ac:dyDescent="0.25">
      <c r="A32" s="246"/>
      <c r="B32" s="247"/>
      <c r="C32" s="247"/>
      <c r="D32" s="694"/>
    </row>
    <row r="33" spans="1:5" ht="39" thickBot="1" x14ac:dyDescent="0.25">
      <c r="A33" s="248"/>
      <c r="B33" s="249"/>
      <c r="C33" s="250" t="s">
        <v>1</v>
      </c>
      <c r="D33" s="866" t="s">
        <v>1168</v>
      </c>
      <c r="E33" s="866" t="s">
        <v>1169</v>
      </c>
    </row>
    <row r="34" spans="1:5" ht="12" customHeight="1" thickBot="1" x14ac:dyDescent="0.25">
      <c r="A34" s="210" t="s">
        <v>886</v>
      </c>
      <c r="B34" s="24"/>
      <c r="C34" s="561" t="s">
        <v>841</v>
      </c>
      <c r="D34" s="549">
        <f>SUM(D35:D39)</f>
        <v>88325</v>
      </c>
      <c r="E34" s="549">
        <f>SUM(E35:E39)</f>
        <v>98385</v>
      </c>
    </row>
    <row r="35" spans="1:5" ht="12" customHeight="1" x14ac:dyDescent="0.2">
      <c r="A35" s="251"/>
      <c r="B35" s="167" t="s">
        <v>57</v>
      </c>
      <c r="C35" s="560" t="s">
        <v>917</v>
      </c>
      <c r="D35" s="673">
        <v>58157</v>
      </c>
      <c r="E35" s="1122">
        <f>D35+3</f>
        <v>58160</v>
      </c>
    </row>
    <row r="36" spans="1:5" ht="12" customHeight="1" x14ac:dyDescent="0.2">
      <c r="A36" s="252"/>
      <c r="B36" s="151" t="s">
        <v>58</v>
      </c>
      <c r="C36" s="558" t="s">
        <v>164</v>
      </c>
      <c r="D36" s="674">
        <v>13130</v>
      </c>
      <c r="E36" s="674">
        <f>D36</f>
        <v>13130</v>
      </c>
    </row>
    <row r="37" spans="1:5" ht="12" customHeight="1" x14ac:dyDescent="0.2">
      <c r="A37" s="252"/>
      <c r="B37" s="151" t="s">
        <v>59</v>
      </c>
      <c r="C37" s="558" t="s">
        <v>88</v>
      </c>
      <c r="D37" s="674">
        <v>17038</v>
      </c>
      <c r="E37" s="1121">
        <f>D37+137</f>
        <v>17175</v>
      </c>
    </row>
    <row r="38" spans="1:5" s="537" customFormat="1" ht="12" customHeight="1" x14ac:dyDescent="0.2">
      <c r="A38" s="252"/>
      <c r="B38" s="151" t="s">
        <v>60</v>
      </c>
      <c r="C38" s="558" t="s">
        <v>165</v>
      </c>
      <c r="D38" s="674"/>
      <c r="E38" s="674"/>
    </row>
    <row r="39" spans="1:5" ht="12" customHeight="1" thickBot="1" x14ac:dyDescent="0.25">
      <c r="A39" s="252"/>
      <c r="B39" s="151" t="s">
        <v>71</v>
      </c>
      <c r="C39" s="558" t="s">
        <v>166</v>
      </c>
      <c r="D39" s="674"/>
      <c r="E39" s="1121">
        <v>9920</v>
      </c>
    </row>
    <row r="40" spans="1:5" ht="12" customHeight="1" thickBot="1" x14ac:dyDescent="0.25">
      <c r="A40" s="210" t="s">
        <v>887</v>
      </c>
      <c r="B40" s="24"/>
      <c r="C40" s="561" t="s">
        <v>858</v>
      </c>
      <c r="D40" s="549"/>
      <c r="E40" s="549"/>
    </row>
    <row r="41" spans="1:5" ht="12" customHeight="1" x14ac:dyDescent="0.2">
      <c r="A41" s="251"/>
      <c r="B41" s="167" t="s">
        <v>63</v>
      </c>
      <c r="C41" s="560" t="s">
        <v>279</v>
      </c>
      <c r="D41" s="673"/>
      <c r="E41" s="673"/>
    </row>
    <row r="42" spans="1:5" ht="12" customHeight="1" x14ac:dyDescent="0.2">
      <c r="A42" s="252"/>
      <c r="B42" s="151" t="s">
        <v>64</v>
      </c>
      <c r="C42" s="558" t="s">
        <v>168</v>
      </c>
      <c r="D42" s="674"/>
      <c r="E42" s="674"/>
    </row>
    <row r="43" spans="1:5" ht="15" customHeight="1" x14ac:dyDescent="0.2">
      <c r="A43" s="252"/>
      <c r="B43" s="151" t="s">
        <v>67</v>
      </c>
      <c r="C43" s="558" t="s">
        <v>2</v>
      </c>
      <c r="D43" s="674"/>
      <c r="E43" s="674"/>
    </row>
    <row r="44" spans="1:5" ht="13.5" thickBot="1" x14ac:dyDescent="0.25">
      <c r="A44" s="252"/>
      <c r="B44" s="151" t="s">
        <v>78</v>
      </c>
      <c r="C44" s="558" t="s">
        <v>855</v>
      </c>
      <c r="D44" s="674"/>
      <c r="E44" s="674"/>
    </row>
    <row r="45" spans="1:5" ht="15" customHeight="1" thickBot="1" x14ac:dyDescent="0.25">
      <c r="A45" s="210" t="s">
        <v>888</v>
      </c>
      <c r="B45" s="24"/>
      <c r="C45" s="569" t="s">
        <v>856</v>
      </c>
      <c r="D45" s="676"/>
      <c r="E45" s="676"/>
    </row>
    <row r="46" spans="1:5" ht="14.25" customHeight="1" thickBot="1" x14ac:dyDescent="0.25">
      <c r="A46" s="241" t="s">
        <v>889</v>
      </c>
      <c r="B46" s="546"/>
      <c r="C46" s="567" t="s">
        <v>859</v>
      </c>
      <c r="D46" s="676"/>
      <c r="E46" s="676"/>
    </row>
    <row r="47" spans="1:5" ht="13.5" thickBot="1" x14ac:dyDescent="0.25">
      <c r="A47" s="210" t="s">
        <v>890</v>
      </c>
      <c r="B47" s="238"/>
      <c r="C47" s="570" t="s">
        <v>857</v>
      </c>
      <c r="D47" s="856">
        <f>D34+D40+D45+D46</f>
        <v>88325</v>
      </c>
      <c r="E47" s="856">
        <f>E34+E40+E45+E46</f>
        <v>98385</v>
      </c>
    </row>
    <row r="48" spans="1:5" x14ac:dyDescent="0.2">
      <c r="A48" s="538"/>
      <c r="B48" s="539"/>
      <c r="C48" s="539"/>
    </row>
    <row r="49" spans="1:3" ht="13.5" hidden="1" thickBot="1" x14ac:dyDescent="0.25">
      <c r="A49" s="540" t="s">
        <v>208</v>
      </c>
      <c r="B49" s="541"/>
      <c r="C49" s="542"/>
    </row>
    <row r="50" spans="1:3" ht="13.5" hidden="1" thickBot="1" x14ac:dyDescent="0.25">
      <c r="A50" s="540" t="s">
        <v>209</v>
      </c>
      <c r="B50" s="541"/>
      <c r="C50" s="542"/>
    </row>
  </sheetData>
  <sheetProtection formatCells="0"/>
  <mergeCells count="3">
    <mergeCell ref="A2:B2"/>
    <mergeCell ref="A4:B4"/>
    <mergeCell ref="D2:E2"/>
  </mergeCells>
  <phoneticPr fontId="32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7/2017. (V.26.)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195" t="s">
        <v>866</v>
      </c>
      <c r="B1" s="1195"/>
      <c r="C1" s="1195"/>
      <c r="D1" s="1195"/>
      <c r="E1" s="1195"/>
      <c r="F1" s="1195"/>
      <c r="G1" s="1195"/>
    </row>
    <row r="3" spans="1:7" s="174" customFormat="1" ht="27" customHeight="1" x14ac:dyDescent="0.25">
      <c r="A3" s="172" t="s">
        <v>217</v>
      </c>
      <c r="B3" s="173"/>
      <c r="C3" s="1194" t="s">
        <v>218</v>
      </c>
      <c r="D3" s="1194"/>
      <c r="E3" s="1194"/>
      <c r="F3" s="1194"/>
      <c r="G3" s="1194"/>
    </row>
    <row r="4" spans="1:7" s="174" customFormat="1" ht="15.75" x14ac:dyDescent="0.25">
      <c r="A4" s="173"/>
      <c r="B4" s="173"/>
      <c r="C4" s="173"/>
      <c r="D4" s="173"/>
      <c r="E4" s="173"/>
      <c r="F4" s="173"/>
      <c r="G4" s="173"/>
    </row>
    <row r="5" spans="1:7" s="174" customFormat="1" ht="24.75" customHeight="1" x14ac:dyDescent="0.25">
      <c r="A5" s="172" t="s">
        <v>219</v>
      </c>
      <c r="B5" s="173"/>
      <c r="C5" s="1194" t="s">
        <v>218</v>
      </c>
      <c r="D5" s="1194"/>
      <c r="E5" s="1194"/>
      <c r="F5" s="1194"/>
      <c r="G5" s="173"/>
    </row>
    <row r="6" spans="1:7" s="175" customFormat="1" x14ac:dyDescent="0.2">
      <c r="A6" s="214"/>
      <c r="B6" s="214"/>
      <c r="C6" s="214"/>
      <c r="D6" s="214"/>
      <c r="E6" s="214"/>
      <c r="F6" s="214"/>
      <c r="G6" s="214"/>
    </row>
    <row r="7" spans="1:7" s="176" customFormat="1" ht="15" customHeight="1" x14ac:dyDescent="0.25">
      <c r="A7" s="281" t="s">
        <v>220</v>
      </c>
      <c r="B7" s="280"/>
      <c r="C7" s="280"/>
      <c r="D7" s="266"/>
      <c r="E7" s="266"/>
      <c r="F7" s="266"/>
      <c r="G7" s="266"/>
    </row>
    <row r="8" spans="1:7" s="176" customFormat="1" ht="15" customHeight="1" thickBot="1" x14ac:dyDescent="0.3">
      <c r="A8" s="281" t="s">
        <v>221</v>
      </c>
      <c r="B8" s="266"/>
      <c r="C8" s="266"/>
      <c r="D8" s="266"/>
      <c r="E8" s="266"/>
      <c r="F8" s="266"/>
      <c r="G8" s="266"/>
    </row>
    <row r="9" spans="1:7" s="84" customFormat="1" ht="42" customHeight="1" thickBot="1" x14ac:dyDescent="0.25">
      <c r="A9" s="199" t="s">
        <v>884</v>
      </c>
      <c r="B9" s="200" t="s">
        <v>222</v>
      </c>
      <c r="C9" s="200" t="s">
        <v>223</v>
      </c>
      <c r="D9" s="200" t="s">
        <v>224</v>
      </c>
      <c r="E9" s="200" t="s">
        <v>225</v>
      </c>
      <c r="F9" s="200" t="s">
        <v>226</v>
      </c>
      <c r="G9" s="201" t="s">
        <v>921</v>
      </c>
    </row>
    <row r="10" spans="1:7" ht="24" customHeight="1" x14ac:dyDescent="0.2">
      <c r="A10" s="267" t="s">
        <v>886</v>
      </c>
      <c r="B10" s="208" t="s">
        <v>227</v>
      </c>
      <c r="C10" s="177"/>
      <c r="D10" s="177"/>
      <c r="E10" s="177"/>
      <c r="F10" s="177"/>
      <c r="G10" s="268">
        <f>SUM(C10:F10)</f>
        <v>0</v>
      </c>
    </row>
    <row r="11" spans="1:7" ht="24" customHeight="1" x14ac:dyDescent="0.2">
      <c r="A11" s="269" t="s">
        <v>887</v>
      </c>
      <c r="B11" s="209" t="s">
        <v>228</v>
      </c>
      <c r="C11" s="178"/>
      <c r="D11" s="178"/>
      <c r="E11" s="178"/>
      <c r="F11" s="178"/>
      <c r="G11" s="270">
        <f t="shared" ref="G11:G16" si="0">SUM(C11:F11)</f>
        <v>0</v>
      </c>
    </row>
    <row r="12" spans="1:7" ht="24" customHeight="1" x14ac:dyDescent="0.2">
      <c r="A12" s="269" t="s">
        <v>888</v>
      </c>
      <c r="B12" s="209" t="s">
        <v>229</v>
      </c>
      <c r="C12" s="178"/>
      <c r="D12" s="178"/>
      <c r="E12" s="178"/>
      <c r="F12" s="178"/>
      <c r="G12" s="270">
        <f t="shared" si="0"/>
        <v>0</v>
      </c>
    </row>
    <row r="13" spans="1:7" ht="24" customHeight="1" x14ac:dyDescent="0.2">
      <c r="A13" s="269" t="s">
        <v>889</v>
      </c>
      <c r="B13" s="209" t="s">
        <v>230</v>
      </c>
      <c r="C13" s="178"/>
      <c r="D13" s="178"/>
      <c r="E13" s="178"/>
      <c r="F13" s="178"/>
      <c r="G13" s="270">
        <f t="shared" si="0"/>
        <v>0</v>
      </c>
    </row>
    <row r="14" spans="1:7" ht="24" customHeight="1" x14ac:dyDescent="0.2">
      <c r="A14" s="269" t="s">
        <v>890</v>
      </c>
      <c r="B14" s="209" t="s">
        <v>231</v>
      </c>
      <c r="C14" s="178"/>
      <c r="D14" s="178"/>
      <c r="E14" s="178"/>
      <c r="F14" s="178"/>
      <c r="G14" s="270">
        <f t="shared" si="0"/>
        <v>0</v>
      </c>
    </row>
    <row r="15" spans="1:7" ht="24" customHeight="1" thickBot="1" x14ac:dyDescent="0.25">
      <c r="A15" s="271" t="s">
        <v>891</v>
      </c>
      <c r="B15" s="272" t="s">
        <v>232</v>
      </c>
      <c r="C15" s="179"/>
      <c r="D15" s="179"/>
      <c r="E15" s="179"/>
      <c r="F15" s="179"/>
      <c r="G15" s="273">
        <f t="shared" si="0"/>
        <v>0</v>
      </c>
    </row>
    <row r="16" spans="1:7" s="180" customFormat="1" ht="24" customHeight="1" thickBot="1" x14ac:dyDescent="0.25">
      <c r="A16" s="274" t="s">
        <v>892</v>
      </c>
      <c r="B16" s="275" t="s">
        <v>921</v>
      </c>
      <c r="C16" s="276">
        <f>SUM(C10:C15)</f>
        <v>0</v>
      </c>
      <c r="D16" s="276">
        <f>SUM(D10:D15)</f>
        <v>0</v>
      </c>
      <c r="E16" s="276">
        <f>SUM(E10:E15)</f>
        <v>0</v>
      </c>
      <c r="F16" s="276">
        <f>SUM(F10:F15)</f>
        <v>0</v>
      </c>
      <c r="G16" s="277">
        <f t="shared" si="0"/>
        <v>0</v>
      </c>
    </row>
    <row r="17" spans="1:7" s="175" customFormat="1" x14ac:dyDescent="0.2">
      <c r="A17" s="214"/>
      <c r="B17" s="214"/>
      <c r="C17" s="214"/>
      <c r="D17" s="214"/>
      <c r="E17" s="214"/>
      <c r="F17" s="214"/>
      <c r="G17" s="214"/>
    </row>
    <row r="18" spans="1:7" s="175" customFormat="1" x14ac:dyDescent="0.2">
      <c r="A18" s="214"/>
      <c r="B18" s="214"/>
      <c r="C18" s="214"/>
      <c r="D18" s="214"/>
      <c r="E18" s="214"/>
      <c r="F18" s="214"/>
      <c r="G18" s="214"/>
    </row>
    <row r="19" spans="1:7" s="175" customFormat="1" x14ac:dyDescent="0.2">
      <c r="A19" s="214"/>
      <c r="B19" s="214"/>
      <c r="C19" s="214"/>
      <c r="D19" s="214"/>
      <c r="E19" s="214"/>
      <c r="F19" s="214"/>
      <c r="G19" s="214"/>
    </row>
    <row r="20" spans="1:7" s="175" customFormat="1" ht="15.75" x14ac:dyDescent="0.25">
      <c r="A20" s="174" t="s">
        <v>401</v>
      </c>
      <c r="B20" s="214"/>
      <c r="C20" s="214"/>
      <c r="D20" s="214"/>
      <c r="E20" s="214"/>
      <c r="F20" s="214"/>
      <c r="G20" s="214"/>
    </row>
    <row r="21" spans="1:7" s="175" customFormat="1" x14ac:dyDescent="0.2">
      <c r="A21" s="214"/>
      <c r="B21" s="214"/>
      <c r="C21" s="214"/>
      <c r="D21" s="214"/>
      <c r="E21" s="214"/>
      <c r="F21" s="214"/>
      <c r="G21" s="214"/>
    </row>
    <row r="22" spans="1:7" x14ac:dyDescent="0.2">
      <c r="A22" s="214"/>
      <c r="B22" s="214"/>
      <c r="C22" s="214"/>
      <c r="D22" s="214"/>
      <c r="E22" s="214"/>
      <c r="F22" s="214"/>
      <c r="G22" s="214"/>
    </row>
    <row r="23" spans="1:7" x14ac:dyDescent="0.2">
      <c r="A23" s="214"/>
      <c r="B23" s="214"/>
      <c r="C23" s="175"/>
      <c r="D23" s="175"/>
      <c r="E23" s="175"/>
      <c r="F23" s="175"/>
      <c r="G23" s="214"/>
    </row>
    <row r="24" spans="1:7" ht="13.5" x14ac:dyDescent="0.25">
      <c r="A24" s="214"/>
      <c r="B24" s="214"/>
      <c r="C24" s="278"/>
      <c r="D24" s="279" t="s">
        <v>233</v>
      </c>
      <c r="E24" s="279"/>
      <c r="F24" s="278"/>
      <c r="G24" s="214"/>
    </row>
    <row r="25" spans="1:7" ht="13.5" x14ac:dyDescent="0.25">
      <c r="C25" s="181"/>
      <c r="D25" s="182"/>
      <c r="E25" s="182"/>
      <c r="F25" s="181"/>
    </row>
    <row r="26" spans="1:7" ht="13.5" x14ac:dyDescent="0.25">
      <c r="C26" s="181"/>
      <c r="D26" s="182"/>
      <c r="E26" s="182"/>
      <c r="F26" s="181"/>
    </row>
  </sheetData>
  <sheetProtection sheet="1"/>
  <mergeCells count="3">
    <mergeCell ref="C3:G3"/>
    <mergeCell ref="C5:F5"/>
    <mergeCell ref="A1:G1"/>
  </mergeCells>
  <phoneticPr fontId="32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175" t="s">
        <v>869</v>
      </c>
      <c r="B1" s="1175"/>
      <c r="C1" s="1175"/>
      <c r="D1" s="1175"/>
      <c r="E1" s="1175"/>
      <c r="F1" s="1175"/>
      <c r="G1" s="1175"/>
      <c r="H1" s="1175"/>
      <c r="I1" s="1175"/>
    </row>
    <row r="2" spans="1:10" ht="20.25" customHeight="1" thickBot="1" x14ac:dyDescent="0.3">
      <c r="I2" s="55" t="s">
        <v>11</v>
      </c>
    </row>
    <row r="3" spans="1:10" s="56" customFormat="1" ht="26.25" customHeight="1" x14ac:dyDescent="0.2">
      <c r="A3" s="1203" t="s">
        <v>17</v>
      </c>
      <c r="B3" s="1198" t="s">
        <v>34</v>
      </c>
      <c r="C3" s="1203" t="s">
        <v>35</v>
      </c>
      <c r="D3" s="1203" t="s">
        <v>867</v>
      </c>
      <c r="E3" s="1200" t="s">
        <v>16</v>
      </c>
      <c r="F3" s="1201"/>
      <c r="G3" s="1201"/>
      <c r="H3" s="1202"/>
      <c r="I3" s="1198" t="s">
        <v>919</v>
      </c>
    </row>
    <row r="4" spans="1:10" s="57" customFormat="1" ht="32.25" customHeight="1" thickBot="1" x14ac:dyDescent="0.25">
      <c r="A4" s="1204"/>
      <c r="B4" s="1199"/>
      <c r="C4" s="1199"/>
      <c r="D4" s="1204"/>
      <c r="E4" s="282" t="s">
        <v>124</v>
      </c>
      <c r="F4" s="282" t="s">
        <v>199</v>
      </c>
      <c r="G4" s="282" t="s">
        <v>369</v>
      </c>
      <c r="H4" s="283" t="s">
        <v>868</v>
      </c>
      <c r="I4" s="1199"/>
    </row>
    <row r="5" spans="1:10" s="58" customFormat="1" ht="12.95" customHeight="1" thickBot="1" x14ac:dyDescent="0.25">
      <c r="A5" s="284">
        <v>1</v>
      </c>
      <c r="B5" s="285">
        <v>2</v>
      </c>
      <c r="C5" s="286">
        <v>3</v>
      </c>
      <c r="D5" s="285">
        <v>4</v>
      </c>
      <c r="E5" s="284">
        <v>5</v>
      </c>
      <c r="F5" s="286">
        <v>6</v>
      </c>
      <c r="G5" s="286">
        <v>7</v>
      </c>
      <c r="H5" s="287">
        <v>8</v>
      </c>
      <c r="I5" s="288" t="s">
        <v>36</v>
      </c>
    </row>
    <row r="6" spans="1:10" ht="24.75" customHeight="1" thickBot="1" x14ac:dyDescent="0.25">
      <c r="A6" s="289" t="s">
        <v>886</v>
      </c>
      <c r="B6" s="290" t="s">
        <v>870</v>
      </c>
      <c r="C6" s="298"/>
      <c r="D6" s="72"/>
      <c r="E6" s="73"/>
      <c r="F6" s="74"/>
      <c r="G6" s="74"/>
      <c r="H6" s="75"/>
      <c r="I6" s="59">
        <f t="shared" ref="I6:I17" si="0">SUM(D6:H6)</f>
        <v>0</v>
      </c>
    </row>
    <row r="7" spans="1:10" ht="20.100000000000001" customHeight="1" x14ac:dyDescent="0.2">
      <c r="A7" s="291" t="s">
        <v>887</v>
      </c>
      <c r="B7" s="63" t="s">
        <v>18</v>
      </c>
      <c r="C7" s="64"/>
      <c r="D7" s="65"/>
      <c r="E7" s="66"/>
      <c r="F7" s="33"/>
      <c r="G7" s="33"/>
      <c r="H7" s="30"/>
      <c r="I7" s="292">
        <f t="shared" si="0"/>
        <v>0</v>
      </c>
    </row>
    <row r="8" spans="1:10" ht="20.100000000000001" customHeight="1" thickBot="1" x14ac:dyDescent="0.25">
      <c r="A8" s="291" t="s">
        <v>888</v>
      </c>
      <c r="B8" s="63" t="s">
        <v>18</v>
      </c>
      <c r="C8" s="64"/>
      <c r="D8" s="65"/>
      <c r="E8" s="66"/>
      <c r="F8" s="33"/>
      <c r="G8" s="33"/>
      <c r="H8" s="30"/>
      <c r="I8" s="292">
        <f t="shared" si="0"/>
        <v>0</v>
      </c>
    </row>
    <row r="9" spans="1:10" ht="26.1" customHeight="1" thickBot="1" x14ac:dyDescent="0.25">
      <c r="A9" s="289" t="s">
        <v>889</v>
      </c>
      <c r="B9" s="290" t="s">
        <v>871</v>
      </c>
      <c r="C9" s="299"/>
      <c r="D9" s="72"/>
      <c r="E9" s="73"/>
      <c r="F9" s="74"/>
      <c r="G9" s="74"/>
      <c r="H9" s="75"/>
      <c r="I9" s="59">
        <f t="shared" si="0"/>
        <v>0</v>
      </c>
    </row>
    <row r="10" spans="1:10" ht="20.100000000000001" customHeight="1" x14ac:dyDescent="0.2">
      <c r="A10" s="291" t="s">
        <v>890</v>
      </c>
      <c r="B10" s="63" t="s">
        <v>18</v>
      </c>
      <c r="C10" s="64"/>
      <c r="D10" s="65"/>
      <c r="E10" s="66"/>
      <c r="F10" s="33"/>
      <c r="G10" s="33"/>
      <c r="H10" s="30"/>
      <c r="I10" s="292">
        <f t="shared" si="0"/>
        <v>0</v>
      </c>
    </row>
    <row r="11" spans="1:10" ht="20.100000000000001" customHeight="1" thickBot="1" x14ac:dyDescent="0.25">
      <c r="A11" s="291" t="s">
        <v>891</v>
      </c>
      <c r="B11" s="63" t="s">
        <v>18</v>
      </c>
      <c r="C11" s="64"/>
      <c r="D11" s="65"/>
      <c r="E11" s="66"/>
      <c r="F11" s="33"/>
      <c r="G11" s="33"/>
      <c r="H11" s="30"/>
      <c r="I11" s="292">
        <f t="shared" si="0"/>
        <v>0</v>
      </c>
    </row>
    <row r="12" spans="1:10" ht="20.100000000000001" customHeight="1" thickBot="1" x14ac:dyDescent="0.25">
      <c r="A12" s="289" t="s">
        <v>892</v>
      </c>
      <c r="B12" s="290" t="s">
        <v>214</v>
      </c>
      <c r="C12" s="299"/>
      <c r="D12" s="72"/>
      <c r="E12" s="73"/>
      <c r="F12" s="74"/>
      <c r="G12" s="74"/>
      <c r="H12" s="75"/>
      <c r="I12" s="59">
        <f t="shared" si="0"/>
        <v>0</v>
      </c>
    </row>
    <row r="13" spans="1:10" ht="20.100000000000001" customHeight="1" thickBot="1" x14ac:dyDescent="0.25">
      <c r="A13" s="291" t="s">
        <v>893</v>
      </c>
      <c r="B13" s="63" t="s">
        <v>18</v>
      </c>
      <c r="C13" s="64"/>
      <c r="D13" s="65"/>
      <c r="E13" s="66"/>
      <c r="F13" s="33"/>
      <c r="G13" s="33"/>
      <c r="H13" s="30"/>
      <c r="I13" s="292">
        <f t="shared" si="0"/>
        <v>0</v>
      </c>
    </row>
    <row r="14" spans="1:10" ht="20.100000000000001" customHeight="1" thickBot="1" x14ac:dyDescent="0.25">
      <c r="A14" s="289" t="s">
        <v>894</v>
      </c>
      <c r="B14" s="290" t="s">
        <v>215</v>
      </c>
      <c r="C14" s="299"/>
      <c r="D14" s="72"/>
      <c r="E14" s="73"/>
      <c r="F14" s="74"/>
      <c r="G14" s="74"/>
      <c r="H14" s="75"/>
      <c r="I14" s="59">
        <f t="shared" si="0"/>
        <v>0</v>
      </c>
      <c r="J14" s="67"/>
    </row>
    <row r="15" spans="1:10" ht="20.100000000000001" customHeight="1" thickBot="1" x14ac:dyDescent="0.25">
      <c r="A15" s="293" t="s">
        <v>895</v>
      </c>
      <c r="B15" s="68" t="s">
        <v>18</v>
      </c>
      <c r="C15" s="69"/>
      <c r="D15" s="70"/>
      <c r="E15" s="71"/>
      <c r="F15" s="34"/>
      <c r="G15" s="34"/>
      <c r="H15" s="32"/>
      <c r="I15" s="294">
        <f t="shared" si="0"/>
        <v>0</v>
      </c>
    </row>
    <row r="16" spans="1:10" ht="20.100000000000001" customHeight="1" thickBot="1" x14ac:dyDescent="0.25">
      <c r="A16" s="289" t="s">
        <v>896</v>
      </c>
      <c r="B16" s="295" t="s">
        <v>216</v>
      </c>
      <c r="C16" s="299"/>
      <c r="D16" s="72"/>
      <c r="E16" s="73"/>
      <c r="F16" s="74"/>
      <c r="G16" s="74"/>
      <c r="H16" s="75"/>
      <c r="I16" s="59">
        <f t="shared" si="0"/>
        <v>0</v>
      </c>
    </row>
    <row r="17" spans="1:9" ht="20.100000000000001" customHeight="1" thickBot="1" x14ac:dyDescent="0.25">
      <c r="A17" s="296" t="s">
        <v>897</v>
      </c>
      <c r="B17" s="76" t="s">
        <v>18</v>
      </c>
      <c r="C17" s="77"/>
      <c r="D17" s="78"/>
      <c r="E17" s="79"/>
      <c r="F17" s="80"/>
      <c r="G17" s="80"/>
      <c r="H17" s="31"/>
      <c r="I17" s="297">
        <f t="shared" si="0"/>
        <v>0</v>
      </c>
    </row>
    <row r="18" spans="1:9" ht="20.100000000000001" customHeight="1" thickBot="1" x14ac:dyDescent="0.25">
      <c r="A18" s="1196" t="s">
        <v>90</v>
      </c>
      <c r="B18" s="1197"/>
      <c r="C18" s="124"/>
      <c r="D18" s="59">
        <f>D6+D9+D12+D14+D16</f>
        <v>0</v>
      </c>
      <c r="E18" s="60">
        <f>E6+E9+E12+E14+E16</f>
        <v>0</v>
      </c>
      <c r="F18" s="61">
        <f>F6+F9+F12+F14+F16</f>
        <v>0</v>
      </c>
      <c r="G18" s="61">
        <f>G6+G9+G12+G14+G16</f>
        <v>0</v>
      </c>
      <c r="H18" s="62">
        <f>H6+H9+H12+H14+H16</f>
        <v>0</v>
      </c>
      <c r="I18" s="59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6" bestFit="1" customWidth="1"/>
    <col min="2" max="2" width="63" style="426" customWidth="1"/>
    <col min="3" max="3" width="6.33203125" style="425" hidden="1" customWidth="1"/>
    <col min="4" max="4" width="9.83203125" style="484" bestFit="1" customWidth="1"/>
    <col min="5" max="5" width="18.1640625" style="484" customWidth="1"/>
    <col min="6" max="6" width="15.1640625" style="484" customWidth="1"/>
    <col min="7" max="7" width="15.5" style="484" customWidth="1"/>
    <col min="8" max="8" width="11.33203125" style="484" bestFit="1" customWidth="1"/>
    <col min="9" max="9" width="9.83203125" style="484" bestFit="1" customWidth="1"/>
    <col min="10" max="10" width="13.1640625" style="485" bestFit="1" customWidth="1"/>
    <col min="11" max="11" width="17.33203125" style="425" customWidth="1"/>
    <col min="12" max="12" width="9.1640625" style="425" hidden="1" customWidth="1"/>
    <col min="13" max="13" width="16.83203125" style="425" customWidth="1"/>
    <col min="14" max="14" width="0" style="425" hidden="1" customWidth="1"/>
    <col min="15" max="15" width="18.5" style="425" customWidth="1"/>
    <col min="16" max="16" width="9.83203125" style="425" customWidth="1"/>
    <col min="17" max="17" width="16.1640625" style="469" customWidth="1"/>
    <col min="18" max="18" width="9.33203125" style="426"/>
    <col min="19" max="19" width="9.33203125" style="427"/>
    <col min="20" max="16384" width="9.33203125" style="426"/>
  </cols>
  <sheetData>
    <row r="1" spans="1:19" x14ac:dyDescent="0.25">
      <c r="A1" s="1205" t="s">
        <v>679</v>
      </c>
      <c r="B1" s="1205"/>
      <c r="C1" s="1205"/>
      <c r="D1" s="1205"/>
      <c r="E1" s="1205"/>
      <c r="F1" s="1205"/>
      <c r="G1" s="1205"/>
      <c r="H1" s="1205"/>
      <c r="I1" s="1205"/>
      <c r="J1" s="1205"/>
      <c r="K1" s="1205"/>
      <c r="L1" s="1205"/>
      <c r="M1" s="1205"/>
      <c r="N1" s="1205"/>
      <c r="O1" s="1205"/>
      <c r="P1" s="1205"/>
      <c r="Q1" s="1205"/>
    </row>
    <row r="2" spans="1:19" x14ac:dyDescent="0.25">
      <c r="A2" s="1206" t="s">
        <v>472</v>
      </c>
      <c r="B2" s="1206"/>
      <c r="C2" s="1206"/>
      <c r="D2" s="1206"/>
      <c r="E2" s="1206"/>
      <c r="F2" s="1206"/>
      <c r="G2" s="1206"/>
      <c r="H2" s="1206"/>
      <c r="I2" s="1206"/>
      <c r="J2" s="1206"/>
      <c r="K2" s="1206"/>
      <c r="L2" s="1206"/>
      <c r="M2" s="1206"/>
      <c r="N2" s="1206"/>
      <c r="O2" s="1206"/>
      <c r="P2" s="1206"/>
      <c r="Q2" s="1206"/>
    </row>
    <row r="3" spans="1:19" x14ac:dyDescent="0.25">
      <c r="A3" s="428"/>
      <c r="B3" s="428"/>
      <c r="C3" s="428"/>
      <c r="D3" s="428"/>
      <c r="E3" s="428"/>
      <c r="F3" s="428"/>
      <c r="G3" s="428"/>
      <c r="H3" s="428"/>
      <c r="I3" s="428"/>
      <c r="J3" s="428"/>
      <c r="Q3" s="425"/>
    </row>
    <row r="4" spans="1:19" s="432" customFormat="1" x14ac:dyDescent="0.2">
      <c r="A4" s="429"/>
      <c r="B4" s="430" t="s">
        <v>12</v>
      </c>
      <c r="C4" s="431">
        <v>2011</v>
      </c>
      <c r="D4" s="1207" t="s">
        <v>473</v>
      </c>
      <c r="E4" s="1208"/>
      <c r="F4" s="1208"/>
      <c r="G4" s="1208"/>
      <c r="H4" s="1208"/>
      <c r="I4" s="1208"/>
      <c r="J4" s="1209"/>
      <c r="K4" s="1207" t="s">
        <v>474</v>
      </c>
      <c r="L4" s="1208"/>
      <c r="M4" s="1208"/>
      <c r="N4" s="1208"/>
      <c r="O4" s="1208"/>
      <c r="P4" s="1208"/>
      <c r="Q4" s="1209"/>
      <c r="S4" s="433"/>
    </row>
    <row r="5" spans="1:19" s="432" customFormat="1" ht="75" x14ac:dyDescent="0.2">
      <c r="A5" s="434"/>
      <c r="B5" s="435"/>
      <c r="C5" s="436" t="s">
        <v>475</v>
      </c>
      <c r="D5" s="437" t="s">
        <v>451</v>
      </c>
      <c r="E5" s="437" t="s">
        <v>476</v>
      </c>
      <c r="F5" s="437" t="s">
        <v>477</v>
      </c>
      <c r="G5" s="437" t="s">
        <v>478</v>
      </c>
      <c r="H5" s="437" t="s">
        <v>449</v>
      </c>
      <c r="I5" s="437" t="s">
        <v>450</v>
      </c>
      <c r="J5" s="438" t="s">
        <v>919</v>
      </c>
      <c r="K5" s="437" t="s">
        <v>476</v>
      </c>
      <c r="L5" s="437" t="s">
        <v>477</v>
      </c>
      <c r="M5" s="437" t="s">
        <v>478</v>
      </c>
      <c r="N5" s="437" t="s">
        <v>449</v>
      </c>
      <c r="O5" s="437" t="s">
        <v>680</v>
      </c>
      <c r="P5" s="437" t="s">
        <v>450</v>
      </c>
      <c r="Q5" s="438" t="s">
        <v>919</v>
      </c>
      <c r="S5" s="433"/>
    </row>
    <row r="6" spans="1:19" x14ac:dyDescent="0.25">
      <c r="A6" s="440">
        <v>1</v>
      </c>
      <c r="B6" s="441" t="s">
        <v>479</v>
      </c>
      <c r="C6" s="442"/>
      <c r="D6" s="443">
        <v>27.562999999999999</v>
      </c>
      <c r="E6" s="443">
        <v>0</v>
      </c>
      <c r="F6" s="443">
        <v>0</v>
      </c>
      <c r="G6" s="443">
        <v>0</v>
      </c>
      <c r="H6" s="443">
        <v>392.04300000000001</v>
      </c>
      <c r="I6" s="443">
        <v>0</v>
      </c>
      <c r="J6" s="444">
        <v>419.60599999999999</v>
      </c>
      <c r="K6" s="445">
        <v>0</v>
      </c>
      <c r="L6" s="445">
        <v>0</v>
      </c>
      <c r="M6" s="445">
        <v>0</v>
      </c>
      <c r="N6" s="445">
        <v>0</v>
      </c>
      <c r="O6" s="445">
        <v>0</v>
      </c>
      <c r="P6" s="445">
        <v>0</v>
      </c>
      <c r="Q6" s="446">
        <v>0</v>
      </c>
    </row>
    <row r="7" spans="1:19" x14ac:dyDescent="0.25">
      <c r="A7" s="440">
        <v>2</v>
      </c>
      <c r="B7" s="441" t="s">
        <v>480</v>
      </c>
      <c r="C7" s="442"/>
      <c r="D7" s="443">
        <v>0</v>
      </c>
      <c r="E7" s="443">
        <v>0</v>
      </c>
      <c r="F7" s="443">
        <v>0</v>
      </c>
      <c r="G7" s="443">
        <v>0</v>
      </c>
      <c r="H7" s="443">
        <v>20548.030999999999</v>
      </c>
      <c r="I7" s="443">
        <v>0</v>
      </c>
      <c r="J7" s="444">
        <v>20548.030999999999</v>
      </c>
      <c r="K7" s="445">
        <v>0</v>
      </c>
      <c r="L7" s="445">
        <v>0</v>
      </c>
      <c r="M7" s="445">
        <v>0</v>
      </c>
      <c r="N7" s="445">
        <v>9998.68</v>
      </c>
      <c r="O7" s="445">
        <v>9998.68</v>
      </c>
      <c r="P7" s="445">
        <v>0</v>
      </c>
      <c r="Q7" s="446">
        <v>9998.68</v>
      </c>
    </row>
    <row r="8" spans="1:19" x14ac:dyDescent="0.25">
      <c r="A8" s="440">
        <v>3</v>
      </c>
      <c r="B8" s="441" t="s">
        <v>481</v>
      </c>
      <c r="C8" s="442">
        <v>0</v>
      </c>
      <c r="D8" s="443">
        <v>0</v>
      </c>
      <c r="E8" s="443">
        <v>0</v>
      </c>
      <c r="F8" s="443">
        <v>0</v>
      </c>
      <c r="G8" s="443">
        <v>0</v>
      </c>
      <c r="H8" s="443">
        <v>81690.829999999987</v>
      </c>
      <c r="I8" s="443">
        <v>0</v>
      </c>
      <c r="J8" s="444">
        <v>81690.829999999987</v>
      </c>
      <c r="K8" s="445">
        <v>0</v>
      </c>
      <c r="L8" s="445">
        <v>0</v>
      </c>
      <c r="M8" s="445">
        <v>0</v>
      </c>
      <c r="N8" s="445">
        <v>100697.92</v>
      </c>
      <c r="O8" s="445">
        <v>100697.92</v>
      </c>
      <c r="P8" s="445">
        <v>0</v>
      </c>
      <c r="Q8" s="446">
        <v>100697.92</v>
      </c>
    </row>
    <row r="9" spans="1:19" x14ac:dyDescent="0.25">
      <c r="A9" s="440">
        <v>4</v>
      </c>
      <c r="B9" s="441" t="s">
        <v>482</v>
      </c>
      <c r="C9" s="442"/>
      <c r="D9" s="443">
        <v>0</v>
      </c>
      <c r="E9" s="443">
        <v>0</v>
      </c>
      <c r="F9" s="443">
        <v>0</v>
      </c>
      <c r="G9" s="443">
        <v>0</v>
      </c>
      <c r="H9" s="443">
        <v>33829.214999999997</v>
      </c>
      <c r="I9" s="443">
        <v>0</v>
      </c>
      <c r="J9" s="444">
        <v>33829.214999999997</v>
      </c>
      <c r="K9" s="445">
        <v>0</v>
      </c>
      <c r="L9" s="445">
        <v>0</v>
      </c>
      <c r="M9" s="445">
        <v>0</v>
      </c>
      <c r="N9" s="445">
        <v>42924.409999999996</v>
      </c>
      <c r="O9" s="445">
        <v>42924.409999999996</v>
      </c>
      <c r="P9" s="445">
        <v>0</v>
      </c>
      <c r="Q9" s="446">
        <v>42924.409999999996</v>
      </c>
    </row>
    <row r="10" spans="1:19" x14ac:dyDescent="0.25">
      <c r="A10" s="440">
        <v>5</v>
      </c>
      <c r="B10" s="441" t="s">
        <v>483</v>
      </c>
      <c r="C10" s="442"/>
      <c r="D10" s="443">
        <v>0</v>
      </c>
      <c r="E10" s="443">
        <v>0</v>
      </c>
      <c r="F10" s="443">
        <v>0</v>
      </c>
      <c r="G10" s="443">
        <v>0</v>
      </c>
      <c r="H10" s="443">
        <v>18379.445</v>
      </c>
      <c r="I10" s="443">
        <v>0</v>
      </c>
      <c r="J10" s="444">
        <v>18379.445</v>
      </c>
      <c r="K10" s="445">
        <v>0</v>
      </c>
      <c r="L10" s="445">
        <v>0</v>
      </c>
      <c r="M10" s="445">
        <v>0</v>
      </c>
      <c r="N10" s="445">
        <v>21189.848000000002</v>
      </c>
      <c r="O10" s="445">
        <v>21189.848000000002</v>
      </c>
      <c r="P10" s="445">
        <v>0</v>
      </c>
      <c r="Q10" s="446">
        <v>21189.848000000002</v>
      </c>
    </row>
    <row r="11" spans="1:19" x14ac:dyDescent="0.25">
      <c r="A11" s="440">
        <v>6</v>
      </c>
      <c r="B11" s="441" t="s">
        <v>116</v>
      </c>
      <c r="C11" s="442"/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4">
        <v>0</v>
      </c>
      <c r="K11" s="445">
        <v>0</v>
      </c>
      <c r="L11" s="445">
        <v>0</v>
      </c>
      <c r="M11" s="445">
        <v>0</v>
      </c>
      <c r="N11" s="445">
        <v>0</v>
      </c>
      <c r="O11" s="445">
        <v>0</v>
      </c>
      <c r="P11" s="445">
        <v>0</v>
      </c>
      <c r="Q11" s="446">
        <v>0</v>
      </c>
    </row>
    <row r="12" spans="1:19" x14ac:dyDescent="0.25">
      <c r="A12" s="440">
        <v>7</v>
      </c>
      <c r="B12" s="441" t="s">
        <v>484</v>
      </c>
      <c r="C12" s="442"/>
      <c r="D12" s="443">
        <v>0</v>
      </c>
      <c r="E12" s="443">
        <v>0</v>
      </c>
      <c r="F12" s="443">
        <v>0</v>
      </c>
      <c r="G12" s="443">
        <v>0</v>
      </c>
      <c r="H12" s="443">
        <v>29482.17</v>
      </c>
      <c r="I12" s="443">
        <v>0</v>
      </c>
      <c r="J12" s="444">
        <v>29482.17</v>
      </c>
      <c r="K12" s="445">
        <v>0</v>
      </c>
      <c r="L12" s="445">
        <v>0</v>
      </c>
      <c r="M12" s="445">
        <v>0</v>
      </c>
      <c r="N12" s="445">
        <v>36583.661999999997</v>
      </c>
      <c r="O12" s="445">
        <v>36583.661999999997</v>
      </c>
      <c r="P12" s="445">
        <v>0</v>
      </c>
      <c r="Q12" s="446">
        <v>36583.661999999997</v>
      </c>
    </row>
    <row r="13" spans="1:19" x14ac:dyDescent="0.25">
      <c r="A13" s="440">
        <v>8</v>
      </c>
      <c r="B13" s="441" t="s">
        <v>485</v>
      </c>
      <c r="C13" s="442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4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9" x14ac:dyDescent="0.25">
      <c r="A14" s="440">
        <v>9</v>
      </c>
      <c r="B14" s="441" t="s">
        <v>486</v>
      </c>
      <c r="C14" s="442">
        <v>0</v>
      </c>
      <c r="D14" s="443">
        <v>0</v>
      </c>
      <c r="E14" s="443">
        <v>0</v>
      </c>
      <c r="F14" s="443">
        <v>0</v>
      </c>
      <c r="G14" s="443">
        <v>0</v>
      </c>
      <c r="H14" s="443">
        <v>91588.676000000007</v>
      </c>
      <c r="I14" s="443">
        <v>0</v>
      </c>
      <c r="J14" s="444">
        <v>91588.676000000007</v>
      </c>
      <c r="K14" s="445">
        <v>0</v>
      </c>
      <c r="L14" s="445">
        <v>0</v>
      </c>
      <c r="M14" s="445">
        <v>0</v>
      </c>
      <c r="N14" s="445">
        <v>0</v>
      </c>
      <c r="O14" s="445">
        <v>0</v>
      </c>
      <c r="P14" s="445">
        <v>0</v>
      </c>
      <c r="Q14" s="446">
        <v>0</v>
      </c>
    </row>
    <row r="15" spans="1:19" x14ac:dyDescent="0.25">
      <c r="A15" s="440"/>
      <c r="B15" s="441" t="s">
        <v>487</v>
      </c>
      <c r="C15" s="442"/>
      <c r="D15" s="443">
        <v>0</v>
      </c>
      <c r="E15" s="443">
        <v>0</v>
      </c>
      <c r="F15" s="443">
        <v>0</v>
      </c>
      <c r="G15" s="443">
        <v>0</v>
      </c>
      <c r="H15" s="443">
        <v>0</v>
      </c>
      <c r="I15" s="443">
        <v>0</v>
      </c>
      <c r="J15" s="444">
        <v>0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9" ht="30" x14ac:dyDescent="0.25">
      <c r="A16" s="440">
        <v>10</v>
      </c>
      <c r="B16" s="441" t="s">
        <v>488</v>
      </c>
      <c r="C16" s="442"/>
      <c r="D16" s="443">
        <v>0</v>
      </c>
      <c r="E16" s="443">
        <v>0</v>
      </c>
      <c r="F16" s="443">
        <v>0</v>
      </c>
      <c r="G16" s="443">
        <v>0</v>
      </c>
      <c r="H16" s="443">
        <v>63892.480000000003</v>
      </c>
      <c r="I16" s="443">
        <v>0</v>
      </c>
      <c r="J16" s="444">
        <v>63892.480000000003</v>
      </c>
      <c r="K16" s="445">
        <v>0</v>
      </c>
      <c r="L16" s="445">
        <v>0</v>
      </c>
      <c r="M16" s="445">
        <v>0</v>
      </c>
      <c r="N16" s="445">
        <v>0</v>
      </c>
      <c r="O16" s="445">
        <v>0</v>
      </c>
      <c r="P16" s="445">
        <v>0</v>
      </c>
      <c r="Q16" s="446">
        <v>0</v>
      </c>
    </row>
    <row r="17" spans="1:19" x14ac:dyDescent="0.25">
      <c r="A17" s="440">
        <v>11</v>
      </c>
      <c r="B17" s="441" t="s">
        <v>489</v>
      </c>
      <c r="C17" s="442"/>
      <c r="D17" s="443">
        <v>0</v>
      </c>
      <c r="E17" s="443">
        <v>0</v>
      </c>
      <c r="F17" s="443">
        <v>0</v>
      </c>
      <c r="G17" s="443">
        <v>0</v>
      </c>
      <c r="H17" s="443">
        <v>27696.196</v>
      </c>
      <c r="I17" s="443">
        <v>0</v>
      </c>
      <c r="J17" s="444">
        <v>27696.196</v>
      </c>
      <c r="K17" s="445">
        <v>0</v>
      </c>
      <c r="L17" s="445">
        <v>0</v>
      </c>
      <c r="M17" s="445">
        <v>0</v>
      </c>
      <c r="N17" s="445">
        <v>0</v>
      </c>
      <c r="O17" s="445">
        <v>0</v>
      </c>
      <c r="P17" s="445">
        <v>0</v>
      </c>
      <c r="Q17" s="446">
        <v>0</v>
      </c>
    </row>
    <row r="18" spans="1:19" x14ac:dyDescent="0.25">
      <c r="A18" s="440">
        <v>12</v>
      </c>
      <c r="B18" s="441" t="s">
        <v>490</v>
      </c>
      <c r="C18" s="442"/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4">
        <v>0</v>
      </c>
      <c r="K18" s="445">
        <v>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0</v>
      </c>
    </row>
    <row r="19" spans="1:19" x14ac:dyDescent="0.25">
      <c r="A19" s="440">
        <v>13</v>
      </c>
      <c r="B19" s="441" t="s">
        <v>491</v>
      </c>
      <c r="C19" s="442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0</v>
      </c>
      <c r="J19" s="444">
        <v>0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0</v>
      </c>
      <c r="Q19" s="446">
        <v>0</v>
      </c>
    </row>
    <row r="20" spans="1:19" x14ac:dyDescent="0.25">
      <c r="A20" s="440">
        <v>14</v>
      </c>
      <c r="B20" s="441" t="s">
        <v>492</v>
      </c>
      <c r="C20" s="442"/>
      <c r="D20" s="443">
        <v>0</v>
      </c>
      <c r="E20" s="443">
        <v>0</v>
      </c>
      <c r="F20" s="443">
        <v>0</v>
      </c>
      <c r="G20" s="443">
        <v>0</v>
      </c>
      <c r="H20" s="443">
        <v>177.84299999999999</v>
      </c>
      <c r="I20" s="443">
        <v>0</v>
      </c>
      <c r="J20" s="444">
        <v>177.84299999999999</v>
      </c>
      <c r="K20" s="445">
        <v>0</v>
      </c>
      <c r="L20" s="445">
        <v>0</v>
      </c>
      <c r="M20" s="445">
        <v>0</v>
      </c>
      <c r="N20" s="445">
        <v>234.5</v>
      </c>
      <c r="O20" s="445">
        <v>234.5</v>
      </c>
      <c r="P20" s="445">
        <v>0</v>
      </c>
      <c r="Q20" s="446">
        <v>234.5</v>
      </c>
    </row>
    <row r="21" spans="1:19" ht="45" x14ac:dyDescent="0.25">
      <c r="A21" s="440">
        <v>15</v>
      </c>
      <c r="B21" s="441" t="s">
        <v>493</v>
      </c>
      <c r="C21" s="442"/>
      <c r="D21" s="443">
        <v>0</v>
      </c>
      <c r="E21" s="443">
        <v>0</v>
      </c>
      <c r="F21" s="443">
        <v>0</v>
      </c>
      <c r="G21" s="443">
        <v>0</v>
      </c>
      <c r="H21" s="443">
        <v>2732.6729999999998</v>
      </c>
      <c r="I21" s="443">
        <v>0</v>
      </c>
      <c r="J21" s="444">
        <v>2732.6729999999998</v>
      </c>
      <c r="K21" s="445">
        <v>0</v>
      </c>
      <c r="L21" s="445">
        <v>0</v>
      </c>
      <c r="M21" s="445">
        <v>0</v>
      </c>
      <c r="N21" s="445">
        <v>3411.7649999999999</v>
      </c>
      <c r="O21" s="445">
        <v>3411.7649999999999</v>
      </c>
      <c r="P21" s="445">
        <v>0</v>
      </c>
      <c r="Q21" s="446">
        <v>3411.7649999999999</v>
      </c>
    </row>
    <row r="22" spans="1:19" s="454" customFormat="1" ht="30" x14ac:dyDescent="0.25">
      <c r="A22" s="457">
        <v>16</v>
      </c>
      <c r="B22" s="458" t="s">
        <v>494</v>
      </c>
      <c r="C22" s="459">
        <v>0</v>
      </c>
      <c r="D22" s="459">
        <v>27.562999999999999</v>
      </c>
      <c r="E22" s="459">
        <v>0</v>
      </c>
      <c r="F22" s="459">
        <v>0</v>
      </c>
      <c r="G22" s="459">
        <v>0</v>
      </c>
      <c r="H22" s="459">
        <v>197130.09599999999</v>
      </c>
      <c r="I22" s="459">
        <v>0</v>
      </c>
      <c r="J22" s="459">
        <v>197157.65899999999</v>
      </c>
      <c r="K22" s="459">
        <v>0</v>
      </c>
      <c r="L22" s="459">
        <v>0</v>
      </c>
      <c r="M22" s="459">
        <v>0</v>
      </c>
      <c r="N22" s="459">
        <v>114342.86500000001</v>
      </c>
      <c r="O22" s="459">
        <v>114342.86500000001</v>
      </c>
      <c r="P22" s="459">
        <v>0</v>
      </c>
      <c r="Q22" s="459">
        <v>114342.86500000001</v>
      </c>
    </row>
    <row r="23" spans="1:19" s="460" customFormat="1" x14ac:dyDescent="0.25">
      <c r="A23" s="447">
        <v>17</v>
      </c>
      <c r="B23" s="448" t="s">
        <v>495</v>
      </c>
      <c r="C23" s="449">
        <v>0</v>
      </c>
      <c r="D23" s="449">
        <v>4243.21</v>
      </c>
      <c r="E23" s="449">
        <v>1897.9190000000001</v>
      </c>
      <c r="F23" s="449">
        <v>97.016999999999996</v>
      </c>
      <c r="G23" s="449">
        <v>68.47</v>
      </c>
      <c r="H23" s="449">
        <v>10089.620000000001</v>
      </c>
      <c r="I23" s="449">
        <v>0</v>
      </c>
      <c r="J23" s="449">
        <v>16396.236000000001</v>
      </c>
      <c r="K23" s="449">
        <v>5104.866</v>
      </c>
      <c r="L23" s="449">
        <v>546.55100000000004</v>
      </c>
      <c r="M23" s="449">
        <v>250</v>
      </c>
      <c r="N23" s="449">
        <v>6559.9620000000014</v>
      </c>
      <c r="O23" s="449">
        <v>7106.5130000000017</v>
      </c>
      <c r="P23" s="449">
        <v>0</v>
      </c>
      <c r="Q23" s="501">
        <v>12461.379000000001</v>
      </c>
      <c r="S23" s="461"/>
    </row>
    <row r="24" spans="1:19" s="462" customFormat="1" x14ac:dyDescent="0.25">
      <c r="A24" s="440"/>
      <c r="B24" s="452" t="s">
        <v>496</v>
      </c>
      <c r="C24" s="453"/>
      <c r="D24" s="443">
        <v>0</v>
      </c>
      <c r="E24" s="443">
        <v>0</v>
      </c>
      <c r="F24" s="443">
        <v>0</v>
      </c>
      <c r="G24" s="443">
        <v>0</v>
      </c>
      <c r="H24" s="443">
        <v>0</v>
      </c>
      <c r="I24" s="443">
        <v>0</v>
      </c>
      <c r="J24" s="444">
        <v>0</v>
      </c>
      <c r="K24" s="445">
        <v>0</v>
      </c>
      <c r="L24" s="445">
        <v>0</v>
      </c>
      <c r="M24" s="445">
        <v>0</v>
      </c>
      <c r="N24" s="445">
        <v>0</v>
      </c>
      <c r="O24" s="445">
        <v>0</v>
      </c>
      <c r="P24" s="445">
        <v>0</v>
      </c>
      <c r="Q24" s="446">
        <v>0</v>
      </c>
      <c r="S24" s="454"/>
    </row>
    <row r="25" spans="1:19" s="462" customFormat="1" x14ac:dyDescent="0.25">
      <c r="A25" s="451">
        <v>18</v>
      </c>
      <c r="B25" s="455" t="s">
        <v>497</v>
      </c>
      <c r="C25" s="453"/>
      <c r="D25" s="443">
        <v>0</v>
      </c>
      <c r="E25" s="443">
        <v>0</v>
      </c>
      <c r="F25" s="443">
        <v>0</v>
      </c>
      <c r="G25" s="443">
        <v>0</v>
      </c>
      <c r="H25" s="443">
        <v>0</v>
      </c>
      <c r="I25" s="443">
        <v>0</v>
      </c>
      <c r="J25" s="444">
        <v>0</v>
      </c>
      <c r="K25" s="445">
        <v>0</v>
      </c>
      <c r="L25" s="445">
        <v>0</v>
      </c>
      <c r="M25" s="445">
        <v>0</v>
      </c>
      <c r="N25" s="445">
        <v>0</v>
      </c>
      <c r="O25" s="445">
        <v>0</v>
      </c>
      <c r="P25" s="445">
        <v>0</v>
      </c>
      <c r="Q25" s="446">
        <v>0</v>
      </c>
      <c r="S25" s="454"/>
    </row>
    <row r="26" spans="1:19" s="462" customFormat="1" x14ac:dyDescent="0.25">
      <c r="A26" s="451">
        <v>19</v>
      </c>
      <c r="B26" s="455" t="s">
        <v>498</v>
      </c>
      <c r="C26" s="453"/>
      <c r="D26" s="443">
        <v>0</v>
      </c>
      <c r="E26" s="443">
        <v>0</v>
      </c>
      <c r="F26" s="443">
        <v>0</v>
      </c>
      <c r="G26" s="443">
        <v>0</v>
      </c>
      <c r="H26" s="443">
        <v>-379.15300000000002</v>
      </c>
      <c r="I26" s="443">
        <v>0</v>
      </c>
      <c r="J26" s="444">
        <v>-379.15300000000002</v>
      </c>
      <c r="K26" s="445">
        <v>0</v>
      </c>
      <c r="L26" s="445">
        <v>0</v>
      </c>
      <c r="M26" s="445">
        <v>0</v>
      </c>
      <c r="N26" s="445">
        <v>0</v>
      </c>
      <c r="O26" s="445">
        <v>0</v>
      </c>
      <c r="P26" s="445">
        <v>0</v>
      </c>
      <c r="Q26" s="446">
        <v>0</v>
      </c>
      <c r="S26" s="454"/>
    </row>
    <row r="27" spans="1:19" s="464" customFormat="1" x14ac:dyDescent="0.25">
      <c r="A27" s="451">
        <v>20</v>
      </c>
      <c r="B27" s="455" t="s">
        <v>499</v>
      </c>
      <c r="C27" s="463"/>
      <c r="D27" s="443">
        <v>60.6</v>
      </c>
      <c r="E27" s="443">
        <v>0</v>
      </c>
      <c r="F27" s="443">
        <v>50.9</v>
      </c>
      <c r="G27" s="443">
        <v>0</v>
      </c>
      <c r="H27" s="443">
        <v>0</v>
      </c>
      <c r="I27" s="443">
        <v>0</v>
      </c>
      <c r="J27" s="444">
        <v>111.5</v>
      </c>
      <c r="K27" s="445">
        <v>0</v>
      </c>
      <c r="L27" s="445">
        <v>0</v>
      </c>
      <c r="M27" s="445">
        <v>0</v>
      </c>
      <c r="N27" s="445">
        <v>0</v>
      </c>
      <c r="O27" s="445">
        <v>0</v>
      </c>
      <c r="P27" s="445">
        <v>0</v>
      </c>
      <c r="Q27" s="446">
        <v>0</v>
      </c>
      <c r="S27" s="454"/>
    </row>
    <row r="28" spans="1:19" s="462" customFormat="1" x14ac:dyDescent="0.25">
      <c r="A28" s="451">
        <v>21</v>
      </c>
      <c r="B28" s="455" t="s">
        <v>500</v>
      </c>
      <c r="C28" s="453"/>
      <c r="D28" s="443">
        <v>0</v>
      </c>
      <c r="E28" s="443">
        <v>0</v>
      </c>
      <c r="F28" s="443">
        <v>0</v>
      </c>
      <c r="G28" s="443">
        <v>0</v>
      </c>
      <c r="H28" s="443">
        <v>1749.952</v>
      </c>
      <c r="I28" s="443">
        <v>0</v>
      </c>
      <c r="J28" s="444">
        <v>1749.952</v>
      </c>
      <c r="K28" s="445">
        <v>0</v>
      </c>
      <c r="L28" s="445">
        <v>0</v>
      </c>
      <c r="M28" s="445">
        <v>0</v>
      </c>
      <c r="N28" s="445">
        <v>0</v>
      </c>
      <c r="O28" s="445">
        <v>0</v>
      </c>
      <c r="P28" s="445">
        <v>0</v>
      </c>
      <c r="Q28" s="446">
        <v>0</v>
      </c>
      <c r="S28" s="454"/>
    </row>
    <row r="29" spans="1:19" s="462" customFormat="1" ht="30" x14ac:dyDescent="0.25">
      <c r="A29" s="451">
        <v>22</v>
      </c>
      <c r="B29" s="455" t="s">
        <v>501</v>
      </c>
      <c r="C29" s="453"/>
      <c r="D29" s="443">
        <v>0</v>
      </c>
      <c r="E29" s="443">
        <v>0</v>
      </c>
      <c r="F29" s="443">
        <v>0</v>
      </c>
      <c r="G29" s="443">
        <v>0</v>
      </c>
      <c r="H29" s="443">
        <v>940.2</v>
      </c>
      <c r="I29" s="443">
        <v>0</v>
      </c>
      <c r="J29" s="444">
        <v>940.2</v>
      </c>
      <c r="K29" s="445">
        <v>0</v>
      </c>
      <c r="L29" s="445">
        <v>0</v>
      </c>
      <c r="M29" s="445">
        <v>0</v>
      </c>
      <c r="N29" s="445">
        <v>0</v>
      </c>
      <c r="O29" s="445">
        <v>0</v>
      </c>
      <c r="P29" s="445">
        <v>0</v>
      </c>
      <c r="Q29" s="446">
        <v>0</v>
      </c>
      <c r="S29" s="454"/>
    </row>
    <row r="30" spans="1:19" s="462" customFormat="1" x14ac:dyDescent="0.25">
      <c r="A30" s="451">
        <v>23</v>
      </c>
      <c r="B30" s="455" t="s">
        <v>502</v>
      </c>
      <c r="C30" s="453">
        <v>0</v>
      </c>
      <c r="D30" s="443">
        <v>29.12</v>
      </c>
      <c r="E30" s="443">
        <v>0</v>
      </c>
      <c r="F30" s="443">
        <v>0</v>
      </c>
      <c r="G30" s="443">
        <v>68.47</v>
      </c>
      <c r="H30" s="443">
        <v>7778.621000000001</v>
      </c>
      <c r="I30" s="443">
        <v>0</v>
      </c>
      <c r="J30" s="444">
        <v>7876.2110000000002</v>
      </c>
      <c r="K30" s="445">
        <v>0</v>
      </c>
      <c r="L30" s="445">
        <v>0</v>
      </c>
      <c r="M30" s="445">
        <v>250</v>
      </c>
      <c r="N30" s="445">
        <v>6559.9620000000014</v>
      </c>
      <c r="O30" s="445">
        <v>6559.9620000000014</v>
      </c>
      <c r="P30" s="445">
        <v>0</v>
      </c>
      <c r="Q30" s="446">
        <v>6809.9620000000014</v>
      </c>
      <c r="S30" s="454"/>
    </row>
    <row r="31" spans="1:19" s="462" customFormat="1" x14ac:dyDescent="0.25">
      <c r="A31" s="451">
        <v>24</v>
      </c>
      <c r="B31" s="465" t="s">
        <v>503</v>
      </c>
      <c r="C31" s="453"/>
      <c r="D31" s="443">
        <v>0</v>
      </c>
      <c r="E31" s="443">
        <v>0</v>
      </c>
      <c r="F31" s="443">
        <v>0</v>
      </c>
      <c r="G31" s="443">
        <v>0</v>
      </c>
      <c r="H31" s="443">
        <v>2307.4070000000002</v>
      </c>
      <c r="I31" s="443">
        <v>0</v>
      </c>
      <c r="J31" s="444">
        <v>2307.4070000000002</v>
      </c>
      <c r="K31" s="445">
        <v>0</v>
      </c>
      <c r="L31" s="445">
        <v>0</v>
      </c>
      <c r="M31" s="445">
        <v>0</v>
      </c>
      <c r="N31" s="445">
        <v>2307.4070000000002</v>
      </c>
      <c r="O31" s="445">
        <v>2307.4070000000002</v>
      </c>
      <c r="P31" s="445">
        <v>0</v>
      </c>
      <c r="Q31" s="446">
        <v>2307.4070000000002</v>
      </c>
      <c r="S31" s="454"/>
    </row>
    <row r="32" spans="1:19" s="462" customFormat="1" x14ac:dyDescent="0.25">
      <c r="A32" s="451">
        <v>25</v>
      </c>
      <c r="B32" s="465" t="s">
        <v>504</v>
      </c>
      <c r="C32" s="453"/>
      <c r="D32" s="443">
        <v>0</v>
      </c>
      <c r="E32" s="443">
        <v>0</v>
      </c>
      <c r="F32" s="443">
        <v>0</v>
      </c>
      <c r="G32" s="443">
        <v>0</v>
      </c>
      <c r="H32" s="443">
        <v>289.65800000000002</v>
      </c>
      <c r="I32" s="443">
        <v>0</v>
      </c>
      <c r="J32" s="444">
        <v>289.65800000000002</v>
      </c>
      <c r="K32" s="445">
        <v>0</v>
      </c>
      <c r="L32" s="445">
        <v>0</v>
      </c>
      <c r="M32" s="445">
        <v>0</v>
      </c>
      <c r="N32" s="445">
        <v>700.48800000000006</v>
      </c>
      <c r="O32" s="445">
        <v>700.48800000000006</v>
      </c>
      <c r="P32" s="445">
        <v>0</v>
      </c>
      <c r="Q32" s="446">
        <v>700.48800000000006</v>
      </c>
      <c r="S32" s="454"/>
    </row>
    <row r="33" spans="1:20" s="462" customFormat="1" x14ac:dyDescent="0.25">
      <c r="A33" s="451">
        <v>26</v>
      </c>
      <c r="B33" s="465" t="s">
        <v>505</v>
      </c>
      <c r="C33" s="453"/>
      <c r="D33" s="443">
        <v>29.12</v>
      </c>
      <c r="E33" s="443">
        <v>0</v>
      </c>
      <c r="F33" s="443">
        <v>0</v>
      </c>
      <c r="G33" s="443">
        <v>68.47</v>
      </c>
      <c r="H33" s="443">
        <v>1668.768</v>
      </c>
      <c r="I33" s="443">
        <v>0</v>
      </c>
      <c r="J33" s="444">
        <v>1766.3579999999999</v>
      </c>
      <c r="K33" s="445">
        <v>0</v>
      </c>
      <c r="L33" s="445">
        <v>0</v>
      </c>
      <c r="M33" s="445">
        <v>250</v>
      </c>
      <c r="N33" s="445">
        <v>1536.19</v>
      </c>
      <c r="O33" s="445">
        <v>1536.19</v>
      </c>
      <c r="P33" s="445">
        <v>0</v>
      </c>
      <c r="Q33" s="446">
        <v>1786.19</v>
      </c>
      <c r="S33" s="454"/>
    </row>
    <row r="34" spans="1:20" s="462" customFormat="1" x14ac:dyDescent="0.25">
      <c r="A34" s="451">
        <v>27</v>
      </c>
      <c r="B34" s="465" t="s">
        <v>506</v>
      </c>
      <c r="C34" s="453"/>
      <c r="D34" s="443">
        <v>0</v>
      </c>
      <c r="E34" s="443">
        <v>0</v>
      </c>
      <c r="F34" s="443">
        <v>0</v>
      </c>
      <c r="G34" s="443">
        <v>0</v>
      </c>
      <c r="H34" s="443">
        <v>38.97</v>
      </c>
      <c r="I34" s="443">
        <v>0</v>
      </c>
      <c r="J34" s="444">
        <v>38.97</v>
      </c>
      <c r="K34" s="445">
        <v>0</v>
      </c>
      <c r="L34" s="445">
        <v>0</v>
      </c>
      <c r="M34" s="445">
        <v>0</v>
      </c>
      <c r="N34" s="445">
        <v>40</v>
      </c>
      <c r="O34" s="445">
        <v>40</v>
      </c>
      <c r="P34" s="445">
        <v>0</v>
      </c>
      <c r="Q34" s="446">
        <v>40</v>
      </c>
      <c r="S34" s="454"/>
    </row>
    <row r="35" spans="1:20" s="462" customFormat="1" x14ac:dyDescent="0.25">
      <c r="A35" s="451">
        <v>28</v>
      </c>
      <c r="B35" s="465" t="s">
        <v>507</v>
      </c>
      <c r="C35" s="453"/>
      <c r="D35" s="443">
        <v>0</v>
      </c>
      <c r="E35" s="443">
        <v>0</v>
      </c>
      <c r="F35" s="443">
        <v>0</v>
      </c>
      <c r="G35" s="443">
        <v>0</v>
      </c>
      <c r="H35" s="443">
        <v>3168.8980000000001</v>
      </c>
      <c r="I35" s="443">
        <v>0</v>
      </c>
      <c r="J35" s="444">
        <v>3168.8980000000001</v>
      </c>
      <c r="K35" s="502">
        <v>0</v>
      </c>
      <c r="L35" s="502">
        <v>0</v>
      </c>
      <c r="M35" s="502">
        <v>0</v>
      </c>
      <c r="N35" s="502">
        <v>0</v>
      </c>
      <c r="O35" s="502">
        <v>0</v>
      </c>
      <c r="P35" s="502">
        <v>0</v>
      </c>
      <c r="Q35" s="503">
        <v>0</v>
      </c>
      <c r="S35" s="464"/>
    </row>
    <row r="36" spans="1:20" s="462" customFormat="1" x14ac:dyDescent="0.25">
      <c r="A36" s="451">
        <v>29</v>
      </c>
      <c r="B36" s="465" t="s">
        <v>508</v>
      </c>
      <c r="C36" s="453"/>
      <c r="D36" s="443">
        <v>0</v>
      </c>
      <c r="E36" s="443">
        <v>0</v>
      </c>
      <c r="F36" s="443">
        <v>0</v>
      </c>
      <c r="G36" s="443">
        <v>0</v>
      </c>
      <c r="H36" s="443">
        <v>304.92</v>
      </c>
      <c r="I36" s="443">
        <v>0</v>
      </c>
      <c r="J36" s="444">
        <v>304.92</v>
      </c>
      <c r="K36" s="445">
        <v>0</v>
      </c>
      <c r="L36" s="445">
        <v>0</v>
      </c>
      <c r="M36" s="445">
        <v>0</v>
      </c>
      <c r="N36" s="445">
        <v>1975.877</v>
      </c>
      <c r="O36" s="445">
        <v>1975.877</v>
      </c>
      <c r="P36" s="445">
        <v>0</v>
      </c>
      <c r="Q36" s="446">
        <v>1975.877</v>
      </c>
      <c r="S36" s="454"/>
    </row>
    <row r="37" spans="1:20" s="462" customFormat="1" x14ac:dyDescent="0.25">
      <c r="A37" s="451">
        <v>30</v>
      </c>
      <c r="B37" s="455" t="s">
        <v>509</v>
      </c>
      <c r="C37" s="453"/>
      <c r="D37" s="443">
        <v>4153.027</v>
      </c>
      <c r="E37" s="443">
        <v>1049.8510000000001</v>
      </c>
      <c r="F37" s="443">
        <v>37.506999999999998</v>
      </c>
      <c r="G37" s="443">
        <v>0</v>
      </c>
      <c r="H37" s="443">
        <v>0</v>
      </c>
      <c r="I37" s="443">
        <v>0</v>
      </c>
      <c r="J37" s="444">
        <v>5240.3850000000002</v>
      </c>
      <c r="K37" s="445">
        <v>5104.866</v>
      </c>
      <c r="L37" s="445">
        <v>546.55100000000004</v>
      </c>
      <c r="M37" s="445">
        <v>0</v>
      </c>
      <c r="N37" s="445">
        <v>0</v>
      </c>
      <c r="O37" s="445">
        <v>546.55100000000004</v>
      </c>
      <c r="P37" s="445">
        <v>0</v>
      </c>
      <c r="Q37" s="446">
        <v>5651.4170000000004</v>
      </c>
      <c r="S37" s="454"/>
    </row>
    <row r="38" spans="1:20" s="462" customFormat="1" x14ac:dyDescent="0.25">
      <c r="A38" s="451">
        <v>31</v>
      </c>
      <c r="B38" s="455" t="s">
        <v>510</v>
      </c>
      <c r="C38" s="453"/>
      <c r="D38" s="443">
        <v>0</v>
      </c>
      <c r="E38" s="443">
        <v>848.06799999999998</v>
      </c>
      <c r="F38" s="443">
        <v>0</v>
      </c>
      <c r="G38" s="443">
        <v>0</v>
      </c>
      <c r="H38" s="443">
        <v>0</v>
      </c>
      <c r="I38" s="443">
        <v>0</v>
      </c>
      <c r="J38" s="444">
        <v>848.06799999999998</v>
      </c>
      <c r="K38" s="445">
        <v>0</v>
      </c>
      <c r="L38" s="445">
        <v>0</v>
      </c>
      <c r="M38" s="445">
        <v>0</v>
      </c>
      <c r="N38" s="445">
        <v>0</v>
      </c>
      <c r="O38" s="445">
        <v>0</v>
      </c>
      <c r="P38" s="445">
        <v>0</v>
      </c>
      <c r="Q38" s="446">
        <v>0</v>
      </c>
      <c r="S38" s="454"/>
    </row>
    <row r="39" spans="1:20" s="462" customFormat="1" x14ac:dyDescent="0.25">
      <c r="A39" s="451">
        <v>32</v>
      </c>
      <c r="B39" s="455" t="s">
        <v>511</v>
      </c>
      <c r="C39" s="453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4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  <c r="S39" s="454"/>
    </row>
    <row r="40" spans="1:20" s="462" customFormat="1" ht="30" x14ac:dyDescent="0.25">
      <c r="A40" s="451">
        <v>33</v>
      </c>
      <c r="B40" s="455" t="s">
        <v>512</v>
      </c>
      <c r="C40" s="453"/>
      <c r="D40" s="443">
        <v>0.46300000000000002</v>
      </c>
      <c r="E40" s="443">
        <v>0</v>
      </c>
      <c r="F40" s="443">
        <v>8.61</v>
      </c>
      <c r="G40" s="443">
        <v>0</v>
      </c>
      <c r="H40" s="443">
        <v>0</v>
      </c>
      <c r="I40" s="443">
        <v>0</v>
      </c>
      <c r="J40" s="444">
        <v>9.0729999999999986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  <c r="S40" s="454"/>
    </row>
    <row r="41" spans="1:20" x14ac:dyDescent="0.25">
      <c r="A41" s="440">
        <v>34</v>
      </c>
      <c r="B41" s="441" t="s">
        <v>513</v>
      </c>
      <c r="C41" s="442"/>
      <c r="D41" s="443">
        <v>0</v>
      </c>
      <c r="E41" s="443">
        <v>512.44100000000003</v>
      </c>
      <c r="F41" s="443">
        <v>7.4980000000000002</v>
      </c>
      <c r="G41" s="443">
        <v>0</v>
      </c>
      <c r="H41" s="443">
        <v>25938.665000000001</v>
      </c>
      <c r="I41" s="443">
        <v>0</v>
      </c>
      <c r="J41" s="444">
        <v>26458.603999999999</v>
      </c>
      <c r="K41" s="445">
        <v>1378.3138200000001</v>
      </c>
      <c r="L41" s="445">
        <v>147.56877000000003</v>
      </c>
      <c r="M41" s="445">
        <v>0</v>
      </c>
      <c r="N41" s="445">
        <v>0</v>
      </c>
      <c r="O41" s="445">
        <v>147.56877000000003</v>
      </c>
      <c r="P41" s="445">
        <v>0</v>
      </c>
      <c r="Q41" s="446">
        <v>1525.8825900000002</v>
      </c>
    </row>
    <row r="42" spans="1:20" x14ac:dyDescent="0.25">
      <c r="A42" s="440">
        <v>35</v>
      </c>
      <c r="B42" s="441" t="s">
        <v>514</v>
      </c>
      <c r="C42" s="442"/>
      <c r="D42" s="443">
        <v>0</v>
      </c>
      <c r="E42" s="443">
        <v>1.218</v>
      </c>
      <c r="F42" s="443">
        <v>8.2000000000000003E-2</v>
      </c>
      <c r="G42" s="443">
        <v>1E-3</v>
      </c>
      <c r="H42" s="443">
        <v>227.964</v>
      </c>
      <c r="I42" s="443">
        <v>1.409</v>
      </c>
      <c r="J42" s="444">
        <v>230.67399999999998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20" s="470" customFormat="1" ht="30" x14ac:dyDescent="0.25">
      <c r="A43" s="457">
        <v>36</v>
      </c>
      <c r="B43" s="458" t="s">
        <v>515</v>
      </c>
      <c r="C43" s="459">
        <v>0</v>
      </c>
      <c r="D43" s="459">
        <v>4243.21</v>
      </c>
      <c r="E43" s="459">
        <v>2411.578</v>
      </c>
      <c r="F43" s="459">
        <v>104.59699999999999</v>
      </c>
      <c r="G43" s="459">
        <v>68.471000000000004</v>
      </c>
      <c r="H43" s="459">
        <v>36256.249000000003</v>
      </c>
      <c r="I43" s="459">
        <v>1.409</v>
      </c>
      <c r="J43" s="459">
        <v>43085.513999999996</v>
      </c>
      <c r="K43" s="459">
        <v>6483.1798200000003</v>
      </c>
      <c r="L43" s="459">
        <v>694.11977000000002</v>
      </c>
      <c r="M43" s="459">
        <v>250</v>
      </c>
      <c r="N43" s="459">
        <v>6559.9620000000014</v>
      </c>
      <c r="O43" s="459">
        <v>7254.0817700000016</v>
      </c>
      <c r="P43" s="459">
        <v>0</v>
      </c>
      <c r="Q43" s="459">
        <v>13987.261590000002</v>
      </c>
      <c r="R43" s="469"/>
      <c r="S43" s="427"/>
    </row>
    <row r="44" spans="1:20" x14ac:dyDescent="0.25">
      <c r="A44" s="471">
        <v>37</v>
      </c>
      <c r="B44" s="472" t="s">
        <v>516</v>
      </c>
      <c r="C44" s="442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4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  <c r="T44"/>
    </row>
    <row r="45" spans="1:20" ht="30" x14ac:dyDescent="0.25">
      <c r="A45" s="440">
        <v>38</v>
      </c>
      <c r="B45" s="441" t="s">
        <v>517</v>
      </c>
      <c r="C45" s="442"/>
      <c r="D45" s="443">
        <v>313</v>
      </c>
      <c r="E45" s="443">
        <v>0</v>
      </c>
      <c r="F45" s="443">
        <v>0</v>
      </c>
      <c r="G45" s="443">
        <v>0</v>
      </c>
      <c r="H45" s="443">
        <v>0</v>
      </c>
      <c r="I45" s="443">
        <v>0</v>
      </c>
      <c r="J45" s="444">
        <v>313</v>
      </c>
      <c r="K45" s="445">
        <v>0</v>
      </c>
      <c r="L45" s="445">
        <v>0</v>
      </c>
      <c r="M45" s="445">
        <v>0</v>
      </c>
      <c r="N45" s="445">
        <v>12500</v>
      </c>
      <c r="O45" s="445">
        <v>12500</v>
      </c>
      <c r="P45" s="445">
        <v>0</v>
      </c>
      <c r="Q45" s="446">
        <v>12500</v>
      </c>
    </row>
    <row r="46" spans="1:20" ht="30" x14ac:dyDescent="0.25">
      <c r="A46" s="440">
        <v>39</v>
      </c>
      <c r="B46" s="441" t="s">
        <v>518</v>
      </c>
      <c r="C46" s="442">
        <v>0</v>
      </c>
      <c r="D46" s="443">
        <v>0</v>
      </c>
      <c r="E46" s="443">
        <v>0</v>
      </c>
      <c r="F46" s="443">
        <v>0</v>
      </c>
      <c r="G46" s="443">
        <v>0</v>
      </c>
      <c r="H46" s="443">
        <v>11442.049000000001</v>
      </c>
      <c r="I46" s="443">
        <v>0</v>
      </c>
      <c r="J46" s="444">
        <v>11442.049000000001</v>
      </c>
      <c r="K46" s="445">
        <v>0</v>
      </c>
      <c r="L46" s="445">
        <v>0</v>
      </c>
      <c r="M46" s="445">
        <v>0</v>
      </c>
      <c r="N46" s="445">
        <v>11561.272000000001</v>
      </c>
      <c r="O46" s="445">
        <v>11561.272000000001</v>
      </c>
      <c r="P46" s="445">
        <v>0</v>
      </c>
      <c r="Q46" s="446">
        <v>11561.272000000001</v>
      </c>
    </row>
    <row r="47" spans="1:20" s="462" customFormat="1" x14ac:dyDescent="0.25">
      <c r="A47" s="451">
        <v>40</v>
      </c>
      <c r="B47" s="455" t="s">
        <v>519</v>
      </c>
      <c r="C47" s="453"/>
      <c r="D47" s="443">
        <v>0</v>
      </c>
      <c r="E47" s="443">
        <v>0</v>
      </c>
      <c r="F47" s="443">
        <v>0</v>
      </c>
      <c r="G47" s="443">
        <v>0</v>
      </c>
      <c r="H47" s="443">
        <v>3645.9</v>
      </c>
      <c r="I47" s="443">
        <v>0</v>
      </c>
      <c r="J47" s="444">
        <v>3645.9</v>
      </c>
      <c r="K47" s="445">
        <v>0</v>
      </c>
      <c r="L47" s="445">
        <v>0</v>
      </c>
      <c r="M47" s="445">
        <v>0</v>
      </c>
      <c r="N47" s="445">
        <v>4018.8</v>
      </c>
      <c r="O47" s="445">
        <v>4018.8</v>
      </c>
      <c r="P47" s="445">
        <v>0</v>
      </c>
      <c r="Q47" s="446">
        <v>4018.8</v>
      </c>
      <c r="S47" s="454"/>
    </row>
    <row r="48" spans="1:20" s="462" customFormat="1" x14ac:dyDescent="0.25">
      <c r="A48" s="451">
        <v>41</v>
      </c>
      <c r="B48" s="473" t="s">
        <v>520</v>
      </c>
      <c r="C48" s="453"/>
      <c r="D48" s="443">
        <v>0</v>
      </c>
      <c r="E48" s="443">
        <v>0</v>
      </c>
      <c r="F48" s="443">
        <v>0</v>
      </c>
      <c r="G48" s="443">
        <v>0</v>
      </c>
      <c r="H48" s="443">
        <v>7796.1490000000003</v>
      </c>
      <c r="I48" s="443">
        <v>0</v>
      </c>
      <c r="J48" s="444">
        <v>7796.1490000000003</v>
      </c>
      <c r="K48" s="445">
        <v>0</v>
      </c>
      <c r="L48" s="445">
        <v>0</v>
      </c>
      <c r="M48" s="445">
        <v>0</v>
      </c>
      <c r="N48" s="445">
        <v>7542.4719999999998</v>
      </c>
      <c r="O48" s="445">
        <f>7542.472-2668</f>
        <v>4874.4719999999998</v>
      </c>
      <c r="P48" s="445">
        <v>0</v>
      </c>
      <c r="Q48" s="446">
        <v>4874</v>
      </c>
      <c r="S48" s="454"/>
    </row>
    <row r="49" spans="1:19" s="462" customFormat="1" x14ac:dyDescent="0.25">
      <c r="A49" s="451">
        <v>42</v>
      </c>
      <c r="B49" s="473" t="s">
        <v>681</v>
      </c>
      <c r="C49" s="453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4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2668</v>
      </c>
      <c r="P49" s="445">
        <v>0</v>
      </c>
      <c r="Q49" s="446">
        <v>2668</v>
      </c>
      <c r="S49" s="454"/>
    </row>
    <row r="50" spans="1:19" x14ac:dyDescent="0.25">
      <c r="A50" s="457">
        <v>43</v>
      </c>
      <c r="B50" s="458" t="s">
        <v>521</v>
      </c>
      <c r="C50" s="459">
        <v>0</v>
      </c>
      <c r="D50" s="459">
        <v>4583.7730000000001</v>
      </c>
      <c r="E50" s="459">
        <v>2411.578</v>
      </c>
      <c r="F50" s="459">
        <v>104.59699999999999</v>
      </c>
      <c r="G50" s="459">
        <v>68.471000000000004</v>
      </c>
      <c r="H50" s="459">
        <v>244828.394</v>
      </c>
      <c r="I50" s="459">
        <v>1.409</v>
      </c>
      <c r="J50" s="459">
        <v>251998.22199999998</v>
      </c>
      <c r="K50" s="459">
        <v>6483.1798200000003</v>
      </c>
      <c r="L50" s="459">
        <v>694.11977000000002</v>
      </c>
      <c r="M50" s="459">
        <v>250</v>
      </c>
      <c r="N50" s="459">
        <v>144964.09900000002</v>
      </c>
      <c r="O50" s="459">
        <v>145658.21877000001</v>
      </c>
      <c r="P50" s="459">
        <v>0</v>
      </c>
      <c r="Q50" s="459">
        <v>152391.39859000003</v>
      </c>
    </row>
    <row r="51" spans="1:19" x14ac:dyDescent="0.25">
      <c r="A51" s="440">
        <v>44</v>
      </c>
      <c r="B51" s="441" t="s">
        <v>522</v>
      </c>
      <c r="C51" s="442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4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9" x14ac:dyDescent="0.25">
      <c r="A52" s="440">
        <v>45</v>
      </c>
      <c r="B52" s="441" t="s">
        <v>523</v>
      </c>
      <c r="C52" s="442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4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9" x14ac:dyDescent="0.25">
      <c r="A53" s="440">
        <v>46</v>
      </c>
      <c r="B53" s="441" t="s">
        <v>524</v>
      </c>
      <c r="C53" s="442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4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9" x14ac:dyDescent="0.25">
      <c r="A54" s="440">
        <v>47</v>
      </c>
      <c r="B54" s="441" t="s">
        <v>525</v>
      </c>
      <c r="C54" s="442"/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4">
        <v>0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9" x14ac:dyDescent="0.25">
      <c r="A55" s="440">
        <v>48</v>
      </c>
      <c r="B55" s="441" t="s">
        <v>526</v>
      </c>
      <c r="C55" s="442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332.12199999999996</v>
      </c>
      <c r="I55" s="443">
        <v>0</v>
      </c>
      <c r="J55" s="444">
        <v>332.12199999999996</v>
      </c>
      <c r="K55" s="445">
        <v>0</v>
      </c>
      <c r="L55" s="445">
        <v>0</v>
      </c>
      <c r="M55" s="445">
        <v>0</v>
      </c>
      <c r="N55" s="445">
        <v>400</v>
      </c>
      <c r="O55" s="445">
        <v>400</v>
      </c>
      <c r="P55" s="445">
        <v>0</v>
      </c>
      <c r="Q55" s="446">
        <v>400</v>
      </c>
    </row>
    <row r="56" spans="1:19" s="462" customFormat="1" x14ac:dyDescent="0.25">
      <c r="A56" s="451">
        <v>49</v>
      </c>
      <c r="B56" s="455" t="s">
        <v>527</v>
      </c>
      <c r="C56" s="453"/>
      <c r="D56" s="443">
        <v>0</v>
      </c>
      <c r="E56" s="443">
        <v>0</v>
      </c>
      <c r="F56" s="443">
        <v>0</v>
      </c>
      <c r="G56" s="443">
        <v>0</v>
      </c>
      <c r="H56" s="443">
        <v>128.249</v>
      </c>
      <c r="I56" s="443">
        <v>0</v>
      </c>
      <c r="J56" s="444">
        <v>128.249</v>
      </c>
      <c r="K56" s="445">
        <v>0</v>
      </c>
      <c r="L56" s="445">
        <v>0</v>
      </c>
      <c r="M56" s="445">
        <v>0</v>
      </c>
      <c r="N56" s="445">
        <v>150</v>
      </c>
      <c r="O56" s="445">
        <v>150</v>
      </c>
      <c r="P56" s="445">
        <v>0</v>
      </c>
      <c r="Q56" s="446">
        <v>150</v>
      </c>
      <c r="S56" s="454"/>
    </row>
    <row r="57" spans="1:19" s="462" customFormat="1" x14ac:dyDescent="0.25">
      <c r="A57" s="451">
        <v>50</v>
      </c>
      <c r="B57" s="455" t="s">
        <v>528</v>
      </c>
      <c r="C57" s="453"/>
      <c r="D57" s="443">
        <v>0</v>
      </c>
      <c r="E57" s="443">
        <v>0</v>
      </c>
      <c r="F57" s="443">
        <v>0</v>
      </c>
      <c r="G57" s="443">
        <v>0</v>
      </c>
      <c r="H57" s="443">
        <v>203.87299999999999</v>
      </c>
      <c r="I57" s="443">
        <v>0</v>
      </c>
      <c r="J57" s="444">
        <v>203.87299999999999</v>
      </c>
      <c r="K57" s="445">
        <v>0</v>
      </c>
      <c r="L57" s="445">
        <v>0</v>
      </c>
      <c r="M57" s="445">
        <v>0</v>
      </c>
      <c r="N57" s="445">
        <v>250</v>
      </c>
      <c r="O57" s="445">
        <v>250</v>
      </c>
      <c r="P57" s="445">
        <v>0</v>
      </c>
      <c r="Q57" s="446">
        <v>250</v>
      </c>
      <c r="S57" s="454"/>
    </row>
    <row r="58" spans="1:19" s="462" customFormat="1" x14ac:dyDescent="0.25">
      <c r="A58" s="451">
        <v>51</v>
      </c>
      <c r="B58" s="455" t="s">
        <v>529</v>
      </c>
      <c r="C58" s="474"/>
      <c r="D58" s="443">
        <v>0</v>
      </c>
      <c r="E58" s="443">
        <v>0</v>
      </c>
      <c r="F58" s="443">
        <v>0</v>
      </c>
      <c r="G58" s="443">
        <v>0</v>
      </c>
      <c r="H58" s="443">
        <v>0</v>
      </c>
      <c r="I58" s="443">
        <v>0</v>
      </c>
      <c r="J58" s="444">
        <v>0</v>
      </c>
      <c r="K58" s="445">
        <v>0</v>
      </c>
      <c r="L58" s="445">
        <v>0</v>
      </c>
      <c r="M58" s="445">
        <v>0</v>
      </c>
      <c r="N58" s="445">
        <v>0</v>
      </c>
      <c r="O58" s="445">
        <v>0</v>
      </c>
      <c r="P58" s="445">
        <v>0</v>
      </c>
      <c r="Q58" s="446">
        <v>0</v>
      </c>
      <c r="S58" s="454"/>
    </row>
    <row r="59" spans="1:19" ht="30" x14ac:dyDescent="0.25">
      <c r="A59" s="440">
        <v>52</v>
      </c>
      <c r="B59" s="441" t="s">
        <v>530</v>
      </c>
      <c r="C59" s="442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4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9" s="470" customFormat="1" ht="30" x14ac:dyDescent="0.25">
      <c r="A60" s="457">
        <v>53</v>
      </c>
      <c r="B60" s="458" t="s">
        <v>531</v>
      </c>
      <c r="C60" s="459">
        <v>0</v>
      </c>
      <c r="D60" s="459">
        <v>0</v>
      </c>
      <c r="E60" s="459">
        <v>0</v>
      </c>
      <c r="F60" s="459">
        <v>0</v>
      </c>
      <c r="G60" s="459">
        <v>0</v>
      </c>
      <c r="H60" s="459">
        <v>332.12199999999996</v>
      </c>
      <c r="I60" s="459">
        <v>0</v>
      </c>
      <c r="J60" s="459">
        <v>332.12199999999996</v>
      </c>
      <c r="K60" s="459">
        <v>0</v>
      </c>
      <c r="L60" s="459">
        <v>0</v>
      </c>
      <c r="M60" s="459">
        <v>0</v>
      </c>
      <c r="N60" s="459">
        <v>400</v>
      </c>
      <c r="O60" s="459">
        <v>400</v>
      </c>
      <c r="P60" s="459">
        <v>0</v>
      </c>
      <c r="Q60" s="459">
        <v>400</v>
      </c>
      <c r="S60" s="427"/>
    </row>
    <row r="61" spans="1:19" s="470" customFormat="1" x14ac:dyDescent="0.25">
      <c r="A61" s="471">
        <v>54</v>
      </c>
      <c r="B61" s="472" t="s">
        <v>532</v>
      </c>
      <c r="C61" s="475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4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  <c r="S61" s="427"/>
    </row>
    <row r="62" spans="1:19" ht="30" x14ac:dyDescent="0.25">
      <c r="A62" s="440">
        <v>55</v>
      </c>
      <c r="B62" s="441" t="s">
        <v>533</v>
      </c>
      <c r="C62" s="442"/>
      <c r="D62" s="443">
        <v>280.10700000000003</v>
      </c>
      <c r="E62" s="443">
        <v>0</v>
      </c>
      <c r="F62" s="443">
        <v>0</v>
      </c>
      <c r="G62" s="443">
        <v>0</v>
      </c>
      <c r="H62" s="443">
        <v>2407.5880000000002</v>
      </c>
      <c r="I62" s="443">
        <v>0</v>
      </c>
      <c r="J62" s="444">
        <v>2687.6950000000002</v>
      </c>
      <c r="K62" s="445">
        <v>0</v>
      </c>
      <c r="L62" s="445">
        <v>0</v>
      </c>
      <c r="M62" s="445">
        <v>0</v>
      </c>
      <c r="N62" s="445">
        <v>0</v>
      </c>
      <c r="O62" s="445">
        <v>0</v>
      </c>
      <c r="P62" s="445">
        <v>0</v>
      </c>
      <c r="Q62" s="446">
        <v>0</v>
      </c>
    </row>
    <row r="63" spans="1:19" ht="30" x14ac:dyDescent="0.25">
      <c r="A63" s="440">
        <v>56</v>
      </c>
      <c r="B63" s="441" t="s">
        <v>534</v>
      </c>
      <c r="C63" s="442">
        <v>0</v>
      </c>
      <c r="D63" s="443">
        <v>0</v>
      </c>
      <c r="E63" s="443">
        <v>0</v>
      </c>
      <c r="F63" s="443">
        <v>0</v>
      </c>
      <c r="G63" s="443">
        <v>0</v>
      </c>
      <c r="H63" s="443">
        <v>185517.524</v>
      </c>
      <c r="I63" s="443">
        <v>0</v>
      </c>
      <c r="J63" s="444">
        <v>185517.524</v>
      </c>
      <c r="K63" s="445">
        <v>0</v>
      </c>
      <c r="L63" s="445">
        <v>0</v>
      </c>
      <c r="M63" s="445">
        <v>0</v>
      </c>
      <c r="N63" s="445">
        <v>1453.2360000000001</v>
      </c>
      <c r="O63" s="445">
        <v>1453.2360000000001</v>
      </c>
      <c r="P63" s="445">
        <v>0</v>
      </c>
      <c r="Q63" s="446">
        <v>1453.2360000000001</v>
      </c>
    </row>
    <row r="64" spans="1:19" s="462" customFormat="1" ht="30" x14ac:dyDescent="0.25">
      <c r="A64" s="451">
        <v>57</v>
      </c>
      <c r="B64" s="455" t="s">
        <v>535</v>
      </c>
      <c r="C64" s="453"/>
      <c r="D64" s="443">
        <v>0</v>
      </c>
      <c r="E64" s="443">
        <v>0</v>
      </c>
      <c r="F64" s="443">
        <v>0</v>
      </c>
      <c r="G64" s="443">
        <v>0</v>
      </c>
      <c r="H64" s="443">
        <v>8801.6620000000003</v>
      </c>
      <c r="I64" s="443">
        <v>0</v>
      </c>
      <c r="J64" s="444">
        <v>8801.6620000000003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  <c r="S64" s="454"/>
    </row>
    <row r="65" spans="1:19" s="460" customFormat="1" ht="30" x14ac:dyDescent="0.25">
      <c r="A65" s="466">
        <v>58</v>
      </c>
      <c r="B65" s="476" t="s">
        <v>536</v>
      </c>
      <c r="C65" s="467"/>
      <c r="D65" s="443">
        <v>0</v>
      </c>
      <c r="E65" s="443">
        <v>0</v>
      </c>
      <c r="F65" s="443">
        <v>0</v>
      </c>
      <c r="G65" s="443">
        <v>0</v>
      </c>
      <c r="H65" s="443">
        <v>176715.86199999999</v>
      </c>
      <c r="I65" s="443">
        <v>0</v>
      </c>
      <c r="J65" s="444">
        <v>176715.86199999999</v>
      </c>
      <c r="K65" s="445">
        <v>0</v>
      </c>
      <c r="L65" s="445">
        <v>0</v>
      </c>
      <c r="M65" s="445">
        <v>0</v>
      </c>
      <c r="N65" s="445">
        <v>1453.2360000000001</v>
      </c>
      <c r="O65" s="445">
        <v>1453.2360000000001</v>
      </c>
      <c r="P65" s="445">
        <v>0</v>
      </c>
      <c r="Q65" s="446">
        <v>1453.2360000000001</v>
      </c>
      <c r="S65" s="468"/>
    </row>
    <row r="66" spans="1:19" x14ac:dyDescent="0.25">
      <c r="A66" s="457">
        <v>59</v>
      </c>
      <c r="B66" s="477" t="s">
        <v>537</v>
      </c>
      <c r="C66" s="478">
        <v>0</v>
      </c>
      <c r="D66" s="478">
        <v>280.10700000000003</v>
      </c>
      <c r="E66" s="478">
        <v>0</v>
      </c>
      <c r="F66" s="478">
        <v>0</v>
      </c>
      <c r="G66" s="478">
        <v>0</v>
      </c>
      <c r="H66" s="478">
        <v>188257.234</v>
      </c>
      <c r="I66" s="478">
        <v>0</v>
      </c>
      <c r="J66" s="478">
        <v>188537.34100000001</v>
      </c>
      <c r="K66" s="478">
        <v>0</v>
      </c>
      <c r="L66" s="478">
        <v>0</v>
      </c>
      <c r="M66" s="478">
        <v>0</v>
      </c>
      <c r="N66" s="478">
        <v>1853.2360000000001</v>
      </c>
      <c r="O66" s="478">
        <v>1853.2360000000001</v>
      </c>
      <c r="P66" s="478">
        <v>0</v>
      </c>
      <c r="Q66" s="478">
        <v>1853.2360000000001</v>
      </c>
    </row>
    <row r="67" spans="1:19" s="470" customFormat="1" ht="30" x14ac:dyDescent="0.25">
      <c r="A67" s="457">
        <v>60</v>
      </c>
      <c r="B67" s="458" t="s">
        <v>538</v>
      </c>
      <c r="C67" s="478"/>
      <c r="D67" s="478">
        <v>0</v>
      </c>
      <c r="E67" s="478">
        <v>0</v>
      </c>
      <c r="F67" s="478">
        <v>0</v>
      </c>
      <c r="G67" s="478">
        <v>0</v>
      </c>
      <c r="H67" s="478">
        <v>0</v>
      </c>
      <c r="I67" s="478">
        <v>0</v>
      </c>
      <c r="J67" s="478"/>
      <c r="K67" s="478">
        <v>0</v>
      </c>
      <c r="L67" s="478">
        <v>0</v>
      </c>
      <c r="M67" s="478">
        <v>0</v>
      </c>
      <c r="N67" s="478">
        <v>0</v>
      </c>
      <c r="O67" s="478">
        <v>0</v>
      </c>
      <c r="P67" s="478">
        <v>0</v>
      </c>
      <c r="Q67" s="478">
        <v>0</v>
      </c>
      <c r="S67" s="427"/>
    </row>
    <row r="68" spans="1:19" x14ac:dyDescent="0.25">
      <c r="A68" s="457">
        <v>61</v>
      </c>
      <c r="B68" s="458" t="s">
        <v>539</v>
      </c>
      <c r="C68" s="478">
        <v>0</v>
      </c>
      <c r="D68" s="478">
        <v>4863.88</v>
      </c>
      <c r="E68" s="478">
        <v>2411.578</v>
      </c>
      <c r="F68" s="478">
        <v>104.59699999999999</v>
      </c>
      <c r="G68" s="478">
        <v>68.471000000000004</v>
      </c>
      <c r="H68" s="478">
        <v>433085.62800000003</v>
      </c>
      <c r="I68" s="478">
        <v>1.409</v>
      </c>
      <c r="J68" s="478">
        <v>440535.56299999997</v>
      </c>
      <c r="K68" s="478">
        <v>6483.1798200000003</v>
      </c>
      <c r="L68" s="478">
        <v>694.11977000000002</v>
      </c>
      <c r="M68" s="478">
        <v>250</v>
      </c>
      <c r="N68" s="478">
        <v>146817.33500000002</v>
      </c>
      <c r="O68" s="478">
        <v>147511.45477000001</v>
      </c>
      <c r="P68" s="478">
        <v>0</v>
      </c>
      <c r="Q68" s="478">
        <v>154244.63459000003</v>
      </c>
    </row>
    <row r="69" spans="1:19" x14ac:dyDescent="0.25">
      <c r="A69" s="440">
        <v>62</v>
      </c>
      <c r="B69" s="441" t="s">
        <v>540</v>
      </c>
      <c r="C69" s="442">
        <v>0</v>
      </c>
      <c r="D69" s="443">
        <v>0</v>
      </c>
      <c r="E69" s="443">
        <v>0</v>
      </c>
      <c r="F69" s="443">
        <v>0</v>
      </c>
      <c r="G69" s="443">
        <v>0</v>
      </c>
      <c r="H69" s="443">
        <v>251305.24900000001</v>
      </c>
      <c r="I69" s="443">
        <v>0</v>
      </c>
      <c r="J69" s="444">
        <v>251305.24900000001</v>
      </c>
      <c r="K69" s="445">
        <v>0</v>
      </c>
      <c r="L69" s="445">
        <v>0</v>
      </c>
      <c r="M69" s="445">
        <v>0</v>
      </c>
      <c r="N69" s="445">
        <v>118553.02799999999</v>
      </c>
      <c r="O69" s="445">
        <v>118553.02799999999</v>
      </c>
      <c r="P69" s="445">
        <v>0</v>
      </c>
      <c r="Q69" s="446">
        <v>118553.02799999999</v>
      </c>
    </row>
    <row r="70" spans="1:19" s="462" customFormat="1" x14ac:dyDescent="0.25">
      <c r="A70" s="451">
        <v>63</v>
      </c>
      <c r="B70" s="455" t="s">
        <v>541</v>
      </c>
      <c r="C70" s="453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4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  <c r="S70" s="454"/>
    </row>
    <row r="71" spans="1:19" s="462" customFormat="1" x14ac:dyDescent="0.25">
      <c r="A71" s="451">
        <v>64</v>
      </c>
      <c r="B71" s="479" t="s">
        <v>542</v>
      </c>
      <c r="C71" s="453"/>
      <c r="D71" s="443">
        <v>0</v>
      </c>
      <c r="E71" s="443">
        <v>0</v>
      </c>
      <c r="F71" s="443">
        <v>0</v>
      </c>
      <c r="G71" s="443">
        <v>0</v>
      </c>
      <c r="H71" s="443">
        <v>13012.044</v>
      </c>
      <c r="I71" s="443">
        <v>0</v>
      </c>
      <c r="J71" s="444">
        <v>13012.044</v>
      </c>
      <c r="K71" s="445">
        <v>0</v>
      </c>
      <c r="L71" s="445">
        <v>0</v>
      </c>
      <c r="M71" s="445">
        <v>0</v>
      </c>
      <c r="N71" s="445">
        <v>0</v>
      </c>
      <c r="O71" s="445">
        <v>0</v>
      </c>
      <c r="P71" s="445">
        <v>0</v>
      </c>
      <c r="Q71" s="446">
        <v>0</v>
      </c>
      <c r="S71" s="454"/>
    </row>
    <row r="72" spans="1:19" s="462" customFormat="1" x14ac:dyDescent="0.25">
      <c r="A72" s="451">
        <v>65</v>
      </c>
      <c r="B72" s="480" t="s">
        <v>543</v>
      </c>
      <c r="C72" s="453"/>
      <c r="D72" s="443">
        <v>0</v>
      </c>
      <c r="E72" s="443">
        <v>0</v>
      </c>
      <c r="F72" s="443">
        <v>0</v>
      </c>
      <c r="G72" s="443">
        <v>0</v>
      </c>
      <c r="H72" s="443">
        <v>41621.620999999999</v>
      </c>
      <c r="I72" s="443">
        <v>0</v>
      </c>
      <c r="J72" s="444">
        <v>41621.620999999999</v>
      </c>
      <c r="K72" s="445">
        <v>0</v>
      </c>
      <c r="L72" s="445">
        <v>0</v>
      </c>
      <c r="M72" s="445">
        <v>0</v>
      </c>
      <c r="N72" s="445">
        <v>0</v>
      </c>
      <c r="O72" s="445">
        <v>0</v>
      </c>
      <c r="P72" s="445">
        <v>0</v>
      </c>
      <c r="Q72" s="446">
        <v>0</v>
      </c>
      <c r="S72" s="454"/>
    </row>
    <row r="73" spans="1:19" s="462" customFormat="1" x14ac:dyDescent="0.25">
      <c r="A73" s="451">
        <v>66</v>
      </c>
      <c r="B73" s="455" t="s">
        <v>149</v>
      </c>
      <c r="C73" s="453"/>
      <c r="D73" s="443">
        <v>0</v>
      </c>
      <c r="E73" s="443">
        <v>0</v>
      </c>
      <c r="F73" s="443">
        <v>0</v>
      </c>
      <c r="G73" s="443">
        <v>0</v>
      </c>
      <c r="H73" s="443">
        <v>0</v>
      </c>
      <c r="I73" s="443">
        <v>0</v>
      </c>
      <c r="J73" s="444">
        <v>0</v>
      </c>
      <c r="K73" s="445">
        <v>0</v>
      </c>
      <c r="L73" s="445">
        <v>0</v>
      </c>
      <c r="M73" s="445">
        <v>0</v>
      </c>
      <c r="N73" s="445">
        <v>0</v>
      </c>
      <c r="O73" s="445">
        <v>0</v>
      </c>
      <c r="P73" s="445">
        <v>0</v>
      </c>
      <c r="Q73" s="446">
        <v>0</v>
      </c>
      <c r="S73" s="454"/>
    </row>
    <row r="74" spans="1:19" s="462" customFormat="1" x14ac:dyDescent="0.25">
      <c r="A74" s="451">
        <v>67</v>
      </c>
      <c r="B74" s="465" t="s">
        <v>544</v>
      </c>
      <c r="C74" s="453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4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  <c r="S74" s="454"/>
    </row>
    <row r="75" spans="1:19" s="462" customFormat="1" x14ac:dyDescent="0.25">
      <c r="A75" s="451">
        <v>68</v>
      </c>
      <c r="B75" s="465" t="s">
        <v>545</v>
      </c>
      <c r="C75" s="453"/>
      <c r="D75" s="443">
        <v>0</v>
      </c>
      <c r="E75" s="443">
        <v>0</v>
      </c>
      <c r="F75" s="443">
        <v>0</v>
      </c>
      <c r="G75" s="443">
        <v>0</v>
      </c>
      <c r="H75" s="443">
        <v>0</v>
      </c>
      <c r="I75" s="443">
        <v>0</v>
      </c>
      <c r="J75" s="444">
        <v>0</v>
      </c>
      <c r="K75" s="445">
        <v>0</v>
      </c>
      <c r="L75" s="445">
        <v>0</v>
      </c>
      <c r="M75" s="445">
        <v>0</v>
      </c>
      <c r="N75" s="445">
        <v>0</v>
      </c>
      <c r="O75" s="445">
        <v>0</v>
      </c>
      <c r="P75" s="445">
        <v>0</v>
      </c>
      <c r="Q75" s="446">
        <v>0</v>
      </c>
      <c r="S75" s="454"/>
    </row>
    <row r="76" spans="1:19" s="462" customFormat="1" ht="30" x14ac:dyDescent="0.25">
      <c r="A76" s="451">
        <v>69</v>
      </c>
      <c r="B76" s="455" t="s">
        <v>546</v>
      </c>
      <c r="C76" s="453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4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  <c r="S76" s="454"/>
    </row>
    <row r="77" spans="1:19" s="462" customFormat="1" ht="60" x14ac:dyDescent="0.25">
      <c r="A77" s="451">
        <v>70</v>
      </c>
      <c r="B77" s="455" t="s">
        <v>547</v>
      </c>
      <c r="C77" s="453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4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  <c r="S77" s="454"/>
    </row>
    <row r="78" spans="1:19" s="462" customFormat="1" ht="30" x14ac:dyDescent="0.25">
      <c r="A78" s="451">
        <v>71</v>
      </c>
      <c r="B78" s="455" t="s">
        <v>548</v>
      </c>
      <c r="C78" s="453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4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  <c r="S78" s="454"/>
    </row>
    <row r="79" spans="1:19" s="462" customFormat="1" x14ac:dyDescent="0.25">
      <c r="A79" s="451">
        <v>72</v>
      </c>
      <c r="B79" s="481" t="s">
        <v>549</v>
      </c>
      <c r="C79" s="453"/>
      <c r="D79" s="443">
        <v>0</v>
      </c>
      <c r="E79" s="443">
        <v>0</v>
      </c>
      <c r="F79" s="443">
        <v>0</v>
      </c>
      <c r="G79" s="443">
        <v>0</v>
      </c>
      <c r="H79" s="443">
        <v>14095.507</v>
      </c>
      <c r="I79" s="443">
        <v>0</v>
      </c>
      <c r="J79" s="444">
        <v>14095.507</v>
      </c>
      <c r="K79" s="445">
        <v>0</v>
      </c>
      <c r="L79" s="445">
        <v>0</v>
      </c>
      <c r="M79" s="445">
        <v>0</v>
      </c>
      <c r="N79" s="445">
        <v>16651.099000000002</v>
      </c>
      <c r="O79" s="445">
        <v>16651.099000000002</v>
      </c>
      <c r="P79" s="445">
        <v>0</v>
      </c>
      <c r="Q79" s="446">
        <v>16651.099000000002</v>
      </c>
      <c r="S79" s="454"/>
    </row>
    <row r="80" spans="1:19" s="462" customFormat="1" x14ac:dyDescent="0.25">
      <c r="A80" s="451">
        <v>73</v>
      </c>
      <c r="B80" s="455" t="s">
        <v>550</v>
      </c>
      <c r="C80" s="453"/>
      <c r="D80" s="443">
        <v>0</v>
      </c>
      <c r="E80" s="443">
        <v>0</v>
      </c>
      <c r="F80" s="443">
        <v>0</v>
      </c>
      <c r="G80" s="443">
        <v>0</v>
      </c>
      <c r="H80" s="443">
        <v>0</v>
      </c>
      <c r="I80" s="443">
        <v>0</v>
      </c>
      <c r="J80" s="444">
        <v>0</v>
      </c>
      <c r="K80" s="445">
        <v>0</v>
      </c>
      <c r="L80" s="445">
        <v>0</v>
      </c>
      <c r="M80" s="445">
        <v>0</v>
      </c>
      <c r="N80" s="445">
        <v>0</v>
      </c>
      <c r="O80" s="445">
        <v>0</v>
      </c>
      <c r="P80" s="445">
        <v>0</v>
      </c>
      <c r="Q80" s="446">
        <v>0</v>
      </c>
      <c r="S80" s="454"/>
    </row>
    <row r="81" spans="1:19" s="462" customFormat="1" x14ac:dyDescent="0.25">
      <c r="A81" s="451">
        <v>74</v>
      </c>
      <c r="B81" s="455" t="s">
        <v>551</v>
      </c>
      <c r="C81" s="453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4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  <c r="S81" s="454"/>
    </row>
    <row r="82" spans="1:19" s="462" customFormat="1" x14ac:dyDescent="0.25">
      <c r="A82" s="451">
        <v>75</v>
      </c>
      <c r="B82" s="455" t="s">
        <v>241</v>
      </c>
      <c r="C82" s="453"/>
      <c r="D82" s="443">
        <v>0</v>
      </c>
      <c r="E82" s="443">
        <v>0</v>
      </c>
      <c r="F82" s="443">
        <v>0</v>
      </c>
      <c r="G82" s="443">
        <v>0</v>
      </c>
      <c r="H82" s="443">
        <v>0</v>
      </c>
      <c r="I82" s="443">
        <v>0</v>
      </c>
      <c r="J82" s="444">
        <v>0</v>
      </c>
      <c r="K82" s="445">
        <v>0</v>
      </c>
      <c r="L82" s="445">
        <v>0</v>
      </c>
      <c r="M82" s="445">
        <v>0</v>
      </c>
      <c r="N82" s="445">
        <v>0</v>
      </c>
      <c r="O82" s="445">
        <v>0</v>
      </c>
      <c r="P82" s="445">
        <v>0</v>
      </c>
      <c r="Q82" s="446">
        <v>0</v>
      </c>
      <c r="S82" s="454"/>
    </row>
    <row r="83" spans="1:19" s="462" customFormat="1" ht="30" x14ac:dyDescent="0.25">
      <c r="A83" s="451">
        <v>76</v>
      </c>
      <c r="B83" s="455" t="s">
        <v>552</v>
      </c>
      <c r="C83" s="453"/>
      <c r="D83" s="443">
        <v>0</v>
      </c>
      <c r="E83" s="443">
        <v>0</v>
      </c>
      <c r="F83" s="443">
        <v>0</v>
      </c>
      <c r="G83" s="443">
        <v>0</v>
      </c>
      <c r="H83" s="443">
        <v>175850.42499999999</v>
      </c>
      <c r="I83" s="443">
        <v>0</v>
      </c>
      <c r="J83" s="444">
        <v>175850.42499999999</v>
      </c>
      <c r="K83" s="445">
        <v>0</v>
      </c>
      <c r="L83" s="445">
        <v>0</v>
      </c>
      <c r="M83" s="445">
        <v>0</v>
      </c>
      <c r="N83" s="445">
        <v>7.7649999999999997</v>
      </c>
      <c r="O83" s="445">
        <v>7.7649999999999997</v>
      </c>
      <c r="P83" s="445">
        <v>0</v>
      </c>
      <c r="Q83" s="446">
        <v>7.7649999999999997</v>
      </c>
      <c r="S83" s="454"/>
    </row>
    <row r="84" spans="1:19" s="462" customFormat="1" ht="30" x14ac:dyDescent="0.25">
      <c r="A84" s="451">
        <v>77</v>
      </c>
      <c r="B84" s="455" t="s">
        <v>462</v>
      </c>
      <c r="C84" s="453"/>
      <c r="D84" s="443">
        <v>0</v>
      </c>
      <c r="E84" s="443">
        <v>0</v>
      </c>
      <c r="F84" s="443">
        <v>0</v>
      </c>
      <c r="G84" s="443">
        <v>0</v>
      </c>
      <c r="H84" s="443">
        <v>150.25200000000001</v>
      </c>
      <c r="I84" s="443">
        <v>0</v>
      </c>
      <c r="J84" s="444">
        <v>150.25200000000001</v>
      </c>
      <c r="K84" s="445">
        <v>0</v>
      </c>
      <c r="L84" s="445">
        <v>0</v>
      </c>
      <c r="M84" s="445">
        <v>0</v>
      </c>
      <c r="N84" s="445">
        <v>51035.883999999998</v>
      </c>
      <c r="O84" s="445">
        <v>51035.883999999998</v>
      </c>
      <c r="P84" s="445">
        <v>0</v>
      </c>
      <c r="Q84" s="446">
        <v>51035.883999999998</v>
      </c>
      <c r="S84" s="454"/>
    </row>
    <row r="85" spans="1:19" s="462" customFormat="1" x14ac:dyDescent="0.25">
      <c r="A85" s="451">
        <v>78</v>
      </c>
      <c r="B85" s="455" t="s">
        <v>463</v>
      </c>
      <c r="C85" s="453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4">
        <v>0</v>
      </c>
      <c r="K85" s="445">
        <v>0</v>
      </c>
      <c r="L85" s="445">
        <v>0</v>
      </c>
      <c r="M85" s="445">
        <v>0</v>
      </c>
      <c r="N85" s="445">
        <v>33648</v>
      </c>
      <c r="O85" s="445">
        <v>33648</v>
      </c>
      <c r="P85" s="445">
        <v>0</v>
      </c>
      <c r="Q85" s="446">
        <v>33648</v>
      </c>
      <c r="S85" s="454"/>
    </row>
    <row r="86" spans="1:19" s="462" customFormat="1" x14ac:dyDescent="0.25">
      <c r="A86" s="451">
        <v>79</v>
      </c>
      <c r="B86" s="455" t="s">
        <v>464</v>
      </c>
      <c r="C86" s="453"/>
      <c r="D86" s="443">
        <v>0</v>
      </c>
      <c r="E86" s="443">
        <v>0</v>
      </c>
      <c r="F86" s="443">
        <v>0</v>
      </c>
      <c r="G86" s="443">
        <v>0</v>
      </c>
      <c r="H86" s="443">
        <v>0</v>
      </c>
      <c r="I86" s="443">
        <v>0</v>
      </c>
      <c r="J86" s="444">
        <v>0</v>
      </c>
      <c r="K86" s="445">
        <v>0</v>
      </c>
      <c r="L86" s="445">
        <v>0</v>
      </c>
      <c r="M86" s="445">
        <v>0</v>
      </c>
      <c r="N86" s="445">
        <v>5400</v>
      </c>
      <c r="O86" s="445">
        <v>5400</v>
      </c>
      <c r="P86" s="445">
        <v>0</v>
      </c>
      <c r="Q86" s="446">
        <v>5400</v>
      </c>
      <c r="S86" s="454"/>
    </row>
    <row r="87" spans="1:19" s="462" customFormat="1" x14ac:dyDescent="0.25">
      <c r="A87" s="451">
        <v>80</v>
      </c>
      <c r="B87" s="455" t="s">
        <v>465</v>
      </c>
      <c r="C87" s="453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4">
        <v>0</v>
      </c>
      <c r="K87" s="445">
        <v>0</v>
      </c>
      <c r="L87" s="445">
        <v>0</v>
      </c>
      <c r="M87" s="445">
        <v>0</v>
      </c>
      <c r="N87" s="445">
        <v>8160</v>
      </c>
      <c r="O87" s="445">
        <v>8160</v>
      </c>
      <c r="P87" s="445">
        <v>0</v>
      </c>
      <c r="Q87" s="446">
        <v>8160</v>
      </c>
      <c r="S87" s="454"/>
    </row>
    <row r="88" spans="1:19" s="462" customFormat="1" x14ac:dyDescent="0.25">
      <c r="A88" s="451">
        <v>81</v>
      </c>
      <c r="B88" s="455" t="s">
        <v>467</v>
      </c>
      <c r="C88" s="453"/>
      <c r="D88" s="443">
        <v>0</v>
      </c>
      <c r="E88" s="443">
        <v>0</v>
      </c>
      <c r="F88" s="443">
        <v>0</v>
      </c>
      <c r="G88" s="443">
        <v>0</v>
      </c>
      <c r="H88" s="443">
        <v>123.9</v>
      </c>
      <c r="I88" s="443">
        <v>0</v>
      </c>
      <c r="J88" s="444">
        <v>123.9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  <c r="S88" s="454"/>
    </row>
    <row r="89" spans="1:19" s="462" customFormat="1" x14ac:dyDescent="0.25">
      <c r="A89" s="451">
        <v>82</v>
      </c>
      <c r="B89" s="455" t="s">
        <v>468</v>
      </c>
      <c r="C89" s="453"/>
      <c r="D89" s="443">
        <v>0</v>
      </c>
      <c r="E89" s="443">
        <v>0</v>
      </c>
      <c r="F89" s="443">
        <v>0</v>
      </c>
      <c r="G89" s="443">
        <v>0</v>
      </c>
      <c r="H89" s="443">
        <v>104</v>
      </c>
      <c r="I89" s="443">
        <v>0</v>
      </c>
      <c r="J89" s="444">
        <v>104</v>
      </c>
      <c r="K89" s="445">
        <v>0</v>
      </c>
      <c r="L89" s="445">
        <v>0</v>
      </c>
      <c r="M89" s="445">
        <v>0</v>
      </c>
      <c r="N89" s="445">
        <v>0</v>
      </c>
      <c r="O89" s="445">
        <v>0</v>
      </c>
      <c r="P89" s="445">
        <v>0</v>
      </c>
      <c r="Q89" s="446">
        <v>0</v>
      </c>
      <c r="S89" s="454"/>
    </row>
    <row r="90" spans="1:19" s="462" customFormat="1" x14ac:dyDescent="0.25">
      <c r="A90" s="451">
        <v>83</v>
      </c>
      <c r="B90" s="455" t="s">
        <v>469</v>
      </c>
      <c r="C90" s="453"/>
      <c r="D90" s="443">
        <v>0</v>
      </c>
      <c r="E90" s="443">
        <v>0</v>
      </c>
      <c r="F90" s="443">
        <v>0</v>
      </c>
      <c r="G90" s="443">
        <v>0</v>
      </c>
      <c r="H90" s="443">
        <v>6260</v>
      </c>
      <c r="I90" s="443">
        <v>0</v>
      </c>
      <c r="J90" s="444">
        <v>6260</v>
      </c>
      <c r="K90" s="445">
        <v>0</v>
      </c>
      <c r="L90" s="445">
        <v>0</v>
      </c>
      <c r="M90" s="445">
        <v>0</v>
      </c>
      <c r="N90" s="445">
        <v>0</v>
      </c>
      <c r="O90" s="445">
        <v>0</v>
      </c>
      <c r="P90" s="445">
        <v>0</v>
      </c>
      <c r="Q90" s="446">
        <v>0</v>
      </c>
      <c r="S90" s="454"/>
    </row>
    <row r="91" spans="1:19" s="462" customFormat="1" x14ac:dyDescent="0.25">
      <c r="A91" s="451">
        <v>84</v>
      </c>
      <c r="B91" s="455" t="s">
        <v>470</v>
      </c>
      <c r="C91" s="453"/>
      <c r="D91" s="443">
        <v>0</v>
      </c>
      <c r="E91" s="443">
        <v>0</v>
      </c>
      <c r="F91" s="443">
        <v>0</v>
      </c>
      <c r="G91" s="443">
        <v>0</v>
      </c>
      <c r="H91" s="443">
        <v>87.5</v>
      </c>
      <c r="I91" s="443">
        <v>0</v>
      </c>
      <c r="J91" s="444">
        <v>87.5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  <c r="S91" s="454"/>
    </row>
    <row r="92" spans="1:19" s="462" customFormat="1" x14ac:dyDescent="0.25">
      <c r="A92" s="451">
        <v>85</v>
      </c>
      <c r="B92" s="455" t="s">
        <v>471</v>
      </c>
      <c r="C92" s="453"/>
      <c r="D92" s="443">
        <v>0</v>
      </c>
      <c r="E92" s="443">
        <v>0</v>
      </c>
      <c r="F92" s="443">
        <v>0</v>
      </c>
      <c r="G92" s="443">
        <v>0</v>
      </c>
      <c r="H92" s="443">
        <v>0</v>
      </c>
      <c r="I92" s="443">
        <v>0</v>
      </c>
      <c r="J92" s="444">
        <v>0</v>
      </c>
      <c r="K92" s="445">
        <v>0</v>
      </c>
      <c r="L92" s="445">
        <v>0</v>
      </c>
      <c r="M92" s="445">
        <v>0</v>
      </c>
      <c r="N92" s="445">
        <v>3650.28</v>
      </c>
      <c r="O92" s="445">
        <v>3650.28</v>
      </c>
      <c r="P92" s="445">
        <v>0</v>
      </c>
      <c r="Q92" s="446">
        <v>3650.28</v>
      </c>
      <c r="S92" s="454"/>
    </row>
    <row r="93" spans="1:19" ht="30" x14ac:dyDescent="0.25">
      <c r="A93" s="440">
        <v>86</v>
      </c>
      <c r="B93" s="441" t="s">
        <v>553</v>
      </c>
      <c r="C93" s="442"/>
      <c r="D93" s="443">
        <v>79112.615000000005</v>
      </c>
      <c r="E93" s="443">
        <v>20759.187000000002</v>
      </c>
      <c r="F93" s="443">
        <v>16606.030999999999</v>
      </c>
      <c r="G93" s="443">
        <v>4741.4070000000002</v>
      </c>
      <c r="H93" s="443">
        <v>0</v>
      </c>
      <c r="I93" s="443">
        <v>66163.808000000005</v>
      </c>
      <c r="J93" s="444">
        <v>187383.04800000001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9" ht="30" x14ac:dyDescent="0.25">
      <c r="A94" s="440">
        <v>87</v>
      </c>
      <c r="B94" s="441" t="s">
        <v>554</v>
      </c>
      <c r="C94" s="442"/>
      <c r="D94" s="443">
        <v>0</v>
      </c>
      <c r="E94" s="443">
        <v>0</v>
      </c>
      <c r="F94" s="443">
        <v>0</v>
      </c>
      <c r="G94" s="443">
        <v>0</v>
      </c>
      <c r="H94" s="443">
        <v>0</v>
      </c>
      <c r="I94" s="443">
        <v>0</v>
      </c>
      <c r="J94" s="444">
        <v>0</v>
      </c>
      <c r="K94" s="445">
        <v>0</v>
      </c>
      <c r="L94" s="445">
        <v>0</v>
      </c>
      <c r="M94" s="445">
        <v>0</v>
      </c>
      <c r="N94" s="445">
        <v>0</v>
      </c>
      <c r="O94" s="445">
        <v>0</v>
      </c>
      <c r="P94" s="445">
        <v>0</v>
      </c>
      <c r="Q94" s="446">
        <v>0</v>
      </c>
    </row>
    <row r="95" spans="1:19" s="470" customFormat="1" x14ac:dyDescent="0.25">
      <c r="A95" s="457">
        <v>88</v>
      </c>
      <c r="B95" s="458" t="s">
        <v>555</v>
      </c>
      <c r="C95" s="478">
        <v>0</v>
      </c>
      <c r="D95" s="478">
        <v>79112.615000000005</v>
      </c>
      <c r="E95" s="478">
        <v>20759.187000000002</v>
      </c>
      <c r="F95" s="478">
        <v>16606.030999999999</v>
      </c>
      <c r="G95" s="478">
        <v>4741.4070000000002</v>
      </c>
      <c r="H95" s="478">
        <v>251305.24900000001</v>
      </c>
      <c r="I95" s="478">
        <v>66163.808000000005</v>
      </c>
      <c r="J95" s="478">
        <v>438688.29700000002</v>
      </c>
      <c r="K95" s="478">
        <v>0</v>
      </c>
      <c r="L95" s="478">
        <v>0</v>
      </c>
      <c r="M95" s="478">
        <v>0</v>
      </c>
      <c r="N95" s="478">
        <v>118553.02799999999</v>
      </c>
      <c r="O95" s="478">
        <v>118553.02799999999</v>
      </c>
      <c r="P95" s="478">
        <v>0</v>
      </c>
      <c r="Q95" s="478">
        <v>118553.02799999999</v>
      </c>
      <c r="S95" s="427"/>
    </row>
    <row r="96" spans="1:19" s="470" customFormat="1" x14ac:dyDescent="0.25">
      <c r="A96" s="457">
        <v>89</v>
      </c>
      <c r="B96" s="458" t="s">
        <v>556</v>
      </c>
      <c r="C96" s="478">
        <v>0</v>
      </c>
      <c r="D96" s="478">
        <v>83976.49500000001</v>
      </c>
      <c r="E96" s="478">
        <v>23170.765000000003</v>
      </c>
      <c r="F96" s="478">
        <v>16710.628000000001</v>
      </c>
      <c r="G96" s="478">
        <v>4809.8780000000006</v>
      </c>
      <c r="H96" s="478">
        <v>684390.87700000009</v>
      </c>
      <c r="I96" s="478">
        <v>66165.217000000004</v>
      </c>
      <c r="J96" s="478">
        <v>879223.86</v>
      </c>
      <c r="K96" s="478">
        <v>6483.1798200000003</v>
      </c>
      <c r="L96" s="478">
        <v>694.11977000000002</v>
      </c>
      <c r="M96" s="478">
        <v>250</v>
      </c>
      <c r="N96" s="478">
        <v>265370.36300000001</v>
      </c>
      <c r="O96" s="478">
        <v>266064.48277</v>
      </c>
      <c r="P96" s="478">
        <v>0</v>
      </c>
      <c r="Q96" s="478">
        <v>272797.66258999996</v>
      </c>
      <c r="S96" s="427"/>
    </row>
    <row r="97" spans="1:19" s="470" customFormat="1" x14ac:dyDescent="0.25">
      <c r="A97" s="457">
        <v>90</v>
      </c>
      <c r="B97" s="458" t="s">
        <v>557</v>
      </c>
      <c r="C97" s="478"/>
      <c r="D97" s="478">
        <v>0</v>
      </c>
      <c r="E97" s="478">
        <v>0</v>
      </c>
      <c r="F97" s="478">
        <v>0</v>
      </c>
      <c r="G97" s="478">
        <v>0</v>
      </c>
      <c r="H97" s="478">
        <v>0</v>
      </c>
      <c r="I97" s="478">
        <v>0</v>
      </c>
      <c r="J97" s="478"/>
      <c r="K97" s="478">
        <v>0</v>
      </c>
      <c r="L97" s="478">
        <v>0</v>
      </c>
      <c r="M97" s="478">
        <v>0</v>
      </c>
      <c r="N97" s="478">
        <v>0</v>
      </c>
      <c r="O97" s="478">
        <v>0</v>
      </c>
      <c r="P97" s="478">
        <v>0</v>
      </c>
      <c r="Q97" s="478">
        <v>0</v>
      </c>
      <c r="S97" s="427"/>
    </row>
    <row r="98" spans="1:19" x14ac:dyDescent="0.25">
      <c r="A98" s="440">
        <v>91</v>
      </c>
      <c r="B98" s="441" t="s">
        <v>558</v>
      </c>
      <c r="C98" s="442"/>
      <c r="D98" s="443">
        <v>0</v>
      </c>
      <c r="E98" s="443">
        <v>0</v>
      </c>
      <c r="F98" s="443">
        <v>0</v>
      </c>
      <c r="G98" s="443">
        <v>0</v>
      </c>
      <c r="H98" s="443">
        <v>77127.762000000002</v>
      </c>
      <c r="I98" s="443">
        <v>0</v>
      </c>
      <c r="J98" s="444">
        <v>77127.762000000002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9" x14ac:dyDescent="0.25">
      <c r="A99" s="440">
        <v>92</v>
      </c>
      <c r="B99" s="441" t="s">
        <v>559</v>
      </c>
      <c r="C99" s="442"/>
      <c r="D99" s="443">
        <v>0</v>
      </c>
      <c r="E99" s="443">
        <v>0</v>
      </c>
      <c r="F99" s="443">
        <v>0</v>
      </c>
      <c r="G99" s="443">
        <v>0</v>
      </c>
      <c r="H99" s="443">
        <v>0</v>
      </c>
      <c r="I99" s="443">
        <v>0</v>
      </c>
      <c r="J99" s="444">
        <v>0</v>
      </c>
      <c r="K99" s="445">
        <v>0</v>
      </c>
      <c r="L99" s="445">
        <v>0</v>
      </c>
      <c r="M99" s="445">
        <v>0</v>
      </c>
      <c r="N99" s="445">
        <v>0</v>
      </c>
      <c r="O99" s="445">
        <v>0</v>
      </c>
      <c r="P99" s="445">
        <v>0</v>
      </c>
      <c r="Q99" s="446">
        <v>0</v>
      </c>
    </row>
    <row r="100" spans="1:19" x14ac:dyDescent="0.25">
      <c r="A100" s="440">
        <v>93</v>
      </c>
      <c r="B100" s="482" t="s">
        <v>560</v>
      </c>
      <c r="C100" s="442"/>
      <c r="D100" s="443">
        <v>0</v>
      </c>
      <c r="E100" s="443">
        <v>0</v>
      </c>
      <c r="F100" s="443">
        <v>0</v>
      </c>
      <c r="G100" s="443">
        <v>0</v>
      </c>
      <c r="H100" s="443">
        <v>58201.942000000003</v>
      </c>
      <c r="I100" s="443">
        <v>0</v>
      </c>
      <c r="J100" s="444">
        <v>58201.942000000003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0</v>
      </c>
      <c r="Q100" s="446">
        <v>0</v>
      </c>
    </row>
    <row r="101" spans="1:19" x14ac:dyDescent="0.25">
      <c r="A101" s="440">
        <v>94</v>
      </c>
      <c r="B101" s="441" t="s">
        <v>561</v>
      </c>
      <c r="C101" s="442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4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9" x14ac:dyDescent="0.25">
      <c r="A102" s="440">
        <v>95</v>
      </c>
      <c r="B102" s="441" t="s">
        <v>562</v>
      </c>
      <c r="C102" s="442"/>
      <c r="D102" s="443">
        <v>0</v>
      </c>
      <c r="E102" s="443">
        <v>0</v>
      </c>
      <c r="F102" s="443">
        <v>0</v>
      </c>
      <c r="G102" s="443">
        <v>0</v>
      </c>
      <c r="H102" s="443">
        <v>0</v>
      </c>
      <c r="I102" s="443">
        <v>0</v>
      </c>
      <c r="J102" s="444">
        <v>0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0</v>
      </c>
      <c r="Q102" s="446">
        <v>0</v>
      </c>
    </row>
    <row r="103" spans="1:19" x14ac:dyDescent="0.25">
      <c r="A103" s="440">
        <v>96</v>
      </c>
      <c r="B103" s="441" t="s">
        <v>563</v>
      </c>
      <c r="C103" s="442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4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9" x14ac:dyDescent="0.25">
      <c r="A104" s="440">
        <v>97</v>
      </c>
      <c r="B104" s="441" t="s">
        <v>564</v>
      </c>
      <c r="C104" s="442"/>
      <c r="D104" s="443">
        <v>0</v>
      </c>
      <c r="E104" s="443">
        <v>0</v>
      </c>
      <c r="F104" s="443">
        <v>0</v>
      </c>
      <c r="G104" s="443">
        <v>0</v>
      </c>
      <c r="H104" s="443">
        <v>0</v>
      </c>
      <c r="I104" s="443">
        <v>0</v>
      </c>
      <c r="J104" s="444">
        <v>0</v>
      </c>
      <c r="K104" s="445">
        <v>0</v>
      </c>
      <c r="L104" s="445">
        <v>0</v>
      </c>
      <c r="M104" s="445">
        <v>0</v>
      </c>
      <c r="N104" s="445">
        <v>0</v>
      </c>
      <c r="O104" s="445">
        <v>0</v>
      </c>
      <c r="P104" s="445">
        <v>0</v>
      </c>
      <c r="Q104" s="446">
        <v>0</v>
      </c>
    </row>
    <row r="105" spans="1:19" x14ac:dyDescent="0.25">
      <c r="A105" s="440">
        <v>98</v>
      </c>
      <c r="B105" s="441" t="s">
        <v>565</v>
      </c>
      <c r="C105" s="442"/>
      <c r="D105" s="443">
        <v>0</v>
      </c>
      <c r="E105" s="443">
        <v>0</v>
      </c>
      <c r="F105" s="443">
        <v>0</v>
      </c>
      <c r="G105" s="443">
        <v>0</v>
      </c>
      <c r="H105" s="443">
        <v>0</v>
      </c>
      <c r="I105" s="443">
        <v>0</v>
      </c>
      <c r="J105" s="444">
        <v>0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0</v>
      </c>
      <c r="Q105" s="446">
        <v>0</v>
      </c>
    </row>
    <row r="106" spans="1:19" x14ac:dyDescent="0.25">
      <c r="A106" s="440">
        <v>99</v>
      </c>
      <c r="B106" s="441" t="s">
        <v>566</v>
      </c>
      <c r="C106" s="442"/>
      <c r="D106" s="443">
        <v>0</v>
      </c>
      <c r="E106" s="443">
        <v>0</v>
      </c>
      <c r="F106" s="443">
        <v>0</v>
      </c>
      <c r="G106" s="443">
        <v>0</v>
      </c>
      <c r="H106" s="443">
        <v>0</v>
      </c>
      <c r="I106" s="443">
        <v>0</v>
      </c>
      <c r="J106" s="444">
        <v>0</v>
      </c>
      <c r="K106" s="445">
        <v>0</v>
      </c>
      <c r="L106" s="445">
        <v>0</v>
      </c>
      <c r="M106" s="445">
        <v>0</v>
      </c>
      <c r="N106" s="445">
        <v>0</v>
      </c>
      <c r="O106" s="445">
        <v>0</v>
      </c>
      <c r="P106" s="445">
        <v>0</v>
      </c>
      <c r="Q106" s="446">
        <v>0</v>
      </c>
    </row>
    <row r="107" spans="1:19" x14ac:dyDescent="0.25">
      <c r="A107" s="440">
        <v>100</v>
      </c>
      <c r="B107" s="441" t="s">
        <v>567</v>
      </c>
      <c r="C107" s="442"/>
      <c r="D107" s="443">
        <v>0</v>
      </c>
      <c r="E107" s="443">
        <v>0</v>
      </c>
      <c r="F107" s="443">
        <v>0</v>
      </c>
      <c r="G107" s="443">
        <v>0</v>
      </c>
      <c r="H107" s="443">
        <v>633.00199999999984</v>
      </c>
      <c r="I107" s="443">
        <v>0</v>
      </c>
      <c r="J107" s="444">
        <v>633.00199999999984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9" s="470" customFormat="1" x14ac:dyDescent="0.25">
      <c r="A108" s="457">
        <v>101</v>
      </c>
      <c r="B108" s="458" t="s">
        <v>568</v>
      </c>
      <c r="C108" s="478">
        <v>0</v>
      </c>
      <c r="D108" s="478">
        <v>0</v>
      </c>
      <c r="E108" s="478">
        <v>0</v>
      </c>
      <c r="F108" s="478">
        <v>0</v>
      </c>
      <c r="G108" s="478">
        <v>0</v>
      </c>
      <c r="H108" s="478">
        <v>135962.70600000001</v>
      </c>
      <c r="I108" s="478">
        <v>0</v>
      </c>
      <c r="J108" s="478">
        <v>135962.70600000001</v>
      </c>
      <c r="K108" s="478">
        <v>0</v>
      </c>
      <c r="L108" s="478">
        <v>0</v>
      </c>
      <c r="M108" s="478">
        <v>0</v>
      </c>
      <c r="N108" s="478">
        <v>0</v>
      </c>
      <c r="O108" s="478">
        <v>0</v>
      </c>
      <c r="P108" s="478">
        <v>0</v>
      </c>
      <c r="Q108" s="478">
        <v>0</v>
      </c>
      <c r="S108" s="427"/>
    </row>
    <row r="109" spans="1:19" s="470" customFormat="1" x14ac:dyDescent="0.25">
      <c r="A109" s="457">
        <v>102</v>
      </c>
      <c r="B109" s="458" t="s">
        <v>569</v>
      </c>
      <c r="C109" s="478">
        <v>0</v>
      </c>
      <c r="D109" s="478">
        <v>83976.49500000001</v>
      </c>
      <c r="E109" s="478">
        <v>23170.765000000003</v>
      </c>
      <c r="F109" s="478">
        <v>16710.628000000001</v>
      </c>
      <c r="G109" s="478">
        <v>4809.8780000000006</v>
      </c>
      <c r="H109" s="478">
        <v>820353.5830000001</v>
      </c>
      <c r="I109" s="478">
        <v>66165.217000000004</v>
      </c>
      <c r="J109" s="478">
        <v>1015186.566</v>
      </c>
      <c r="K109" s="478">
        <v>6483.1798200000003</v>
      </c>
      <c r="L109" s="478">
        <v>694.11977000000002</v>
      </c>
      <c r="M109" s="478">
        <v>250</v>
      </c>
      <c r="N109" s="478">
        <v>265370.36300000001</v>
      </c>
      <c r="O109" s="478">
        <v>266064.48277</v>
      </c>
      <c r="P109" s="478">
        <v>0</v>
      </c>
      <c r="Q109" s="478">
        <v>272797.66258999996</v>
      </c>
      <c r="R109" s="469"/>
      <c r="S109" s="427"/>
    </row>
    <row r="110" spans="1:19" x14ac:dyDescent="0.25">
      <c r="A110" s="483"/>
      <c r="S110" s="426"/>
    </row>
    <row r="111" spans="1:19" x14ac:dyDescent="0.25">
      <c r="B111"/>
      <c r="S111" s="426"/>
    </row>
    <row r="112" spans="1:19" x14ac:dyDescent="0.25">
      <c r="B112"/>
      <c r="D112" s="484">
        <v>83976.49500000001</v>
      </c>
      <c r="E112" s="484">
        <v>23170.765000000003</v>
      </c>
      <c r="F112" s="484">
        <v>16710.628000000001</v>
      </c>
      <c r="G112" s="484">
        <v>4809.8780000000006</v>
      </c>
      <c r="H112" s="484">
        <v>820353.58299999998</v>
      </c>
      <c r="I112" s="484">
        <v>66165.217000000004</v>
      </c>
      <c r="J112" s="485">
        <v>1015186.5659999999</v>
      </c>
      <c r="K112" s="425">
        <v>6483.1798200000003</v>
      </c>
      <c r="L112" s="486">
        <v>694.11977000000002</v>
      </c>
      <c r="M112" s="486">
        <v>250</v>
      </c>
      <c r="N112" s="486">
        <v>265370.36300000001</v>
      </c>
      <c r="O112" s="486"/>
      <c r="P112" s="425">
        <v>0</v>
      </c>
      <c r="Q112" s="469">
        <v>272797.66258999996</v>
      </c>
      <c r="S112" s="426"/>
    </row>
    <row r="113" spans="2:19" x14ac:dyDescent="0.25">
      <c r="B113" t="s">
        <v>570</v>
      </c>
      <c r="D113" s="484">
        <v>0</v>
      </c>
      <c r="E113" s="484">
        <v>0</v>
      </c>
      <c r="F113" s="484">
        <v>0</v>
      </c>
      <c r="G113" s="484">
        <v>0</v>
      </c>
      <c r="H113" s="484">
        <v>0</v>
      </c>
      <c r="I113" s="484">
        <v>0</v>
      </c>
      <c r="J113" s="484">
        <v>0</v>
      </c>
      <c r="K113" s="484">
        <v>0</v>
      </c>
      <c r="L113" s="484">
        <v>0</v>
      </c>
      <c r="M113" s="484">
        <v>0</v>
      </c>
      <c r="N113" s="484">
        <v>0</v>
      </c>
      <c r="O113" s="484"/>
      <c r="P113" s="484">
        <v>0</v>
      </c>
      <c r="Q113" s="484">
        <v>0</v>
      </c>
      <c r="S113" s="426"/>
    </row>
    <row r="114" spans="2:19" x14ac:dyDescent="0.25">
      <c r="S114" s="426"/>
    </row>
    <row r="115" spans="2:19" x14ac:dyDescent="0.25">
      <c r="S115" s="426"/>
    </row>
    <row r="116" spans="2:19" x14ac:dyDescent="0.25">
      <c r="S116" s="426"/>
    </row>
    <row r="117" spans="2:19" x14ac:dyDescent="0.25">
      <c r="S117" s="426"/>
    </row>
    <row r="118" spans="2:19" x14ac:dyDescent="0.25">
      <c r="S118" s="426"/>
    </row>
    <row r="119" spans="2:19" x14ac:dyDescent="0.25">
      <c r="S119" s="426"/>
    </row>
    <row r="120" spans="2:19" x14ac:dyDescent="0.25">
      <c r="S120" s="426"/>
    </row>
    <row r="121" spans="2:19" x14ac:dyDescent="0.25">
      <c r="S121" s="426"/>
    </row>
    <row r="122" spans="2:19" x14ac:dyDescent="0.25">
      <c r="S122" s="426"/>
    </row>
    <row r="123" spans="2:19" x14ac:dyDescent="0.25">
      <c r="S123" s="426"/>
    </row>
    <row r="124" spans="2:19" x14ac:dyDescent="0.25">
      <c r="S124" s="426"/>
    </row>
    <row r="125" spans="2:19" x14ac:dyDescent="0.25">
      <c r="S125" s="426"/>
    </row>
    <row r="126" spans="2:19" x14ac:dyDescent="0.25">
      <c r="S126" s="426"/>
    </row>
    <row r="127" spans="2:19" x14ac:dyDescent="0.25">
      <c r="S127" s="426"/>
    </row>
    <row r="128" spans="2:19" x14ac:dyDescent="0.25">
      <c r="S128" s="426"/>
    </row>
    <row r="129" spans="19:19" x14ac:dyDescent="0.25">
      <c r="S129" s="426"/>
    </row>
    <row r="130" spans="19:19" x14ac:dyDescent="0.25">
      <c r="S130" s="426"/>
    </row>
    <row r="131" spans="19:19" x14ac:dyDescent="0.25">
      <c r="S131" s="426"/>
    </row>
    <row r="132" spans="19:19" x14ac:dyDescent="0.25">
      <c r="S132" s="426"/>
    </row>
    <row r="133" spans="19:19" x14ac:dyDescent="0.25">
      <c r="S133" s="426"/>
    </row>
    <row r="134" spans="19:19" x14ac:dyDescent="0.25">
      <c r="S134" s="426"/>
    </row>
    <row r="135" spans="19:19" x14ac:dyDescent="0.25">
      <c r="S135" s="426"/>
    </row>
    <row r="136" spans="19:19" x14ac:dyDescent="0.25">
      <c r="S136" s="426"/>
    </row>
    <row r="137" spans="19:19" x14ac:dyDescent="0.25">
      <c r="S137" s="426"/>
    </row>
    <row r="138" spans="19:19" x14ac:dyDescent="0.25">
      <c r="S138" s="426"/>
    </row>
    <row r="139" spans="19:19" x14ac:dyDescent="0.25">
      <c r="S139" s="426"/>
    </row>
    <row r="140" spans="19:19" x14ac:dyDescent="0.25">
      <c r="S140" s="426"/>
    </row>
    <row r="141" spans="19:19" x14ac:dyDescent="0.25">
      <c r="S141" s="426"/>
    </row>
    <row r="142" spans="19:19" x14ac:dyDescent="0.25">
      <c r="S142" s="426"/>
    </row>
    <row r="143" spans="19:19" x14ac:dyDescent="0.25">
      <c r="S143" s="426"/>
    </row>
    <row r="144" spans="19:19" x14ac:dyDescent="0.25">
      <c r="S144" s="426"/>
    </row>
    <row r="145" spans="19:19" x14ac:dyDescent="0.25">
      <c r="S145" s="426"/>
    </row>
    <row r="146" spans="19:19" x14ac:dyDescent="0.25">
      <c r="S146" s="426"/>
    </row>
    <row r="147" spans="19:19" x14ac:dyDescent="0.25">
      <c r="S147" s="426"/>
    </row>
    <row r="148" spans="19:19" x14ac:dyDescent="0.25">
      <c r="S148" s="426"/>
    </row>
    <row r="149" spans="19:19" x14ac:dyDescent="0.25">
      <c r="S149" s="426"/>
    </row>
    <row r="150" spans="19:19" x14ac:dyDescent="0.25">
      <c r="S150" s="426"/>
    </row>
    <row r="151" spans="19:19" x14ac:dyDescent="0.25">
      <c r="S151" s="426"/>
    </row>
    <row r="152" spans="19:19" x14ac:dyDescent="0.25">
      <c r="S152" s="426"/>
    </row>
    <row r="153" spans="19:19" x14ac:dyDescent="0.25">
      <c r="S153" s="426"/>
    </row>
    <row r="154" spans="19:19" x14ac:dyDescent="0.25">
      <c r="S154" s="426"/>
    </row>
    <row r="155" spans="19:19" x14ac:dyDescent="0.25">
      <c r="S155" s="426"/>
    </row>
    <row r="156" spans="19:19" x14ac:dyDescent="0.25">
      <c r="S156" s="426"/>
    </row>
    <row r="157" spans="19:19" x14ac:dyDescent="0.25">
      <c r="S157" s="426"/>
    </row>
    <row r="158" spans="19:19" x14ac:dyDescent="0.25">
      <c r="S158" s="426"/>
    </row>
    <row r="159" spans="19:19" x14ac:dyDescent="0.25">
      <c r="S159" s="426"/>
    </row>
    <row r="160" spans="19:19" x14ac:dyDescent="0.25">
      <c r="S160" s="426"/>
    </row>
    <row r="161" spans="19:19" x14ac:dyDescent="0.25">
      <c r="S161" s="426"/>
    </row>
    <row r="162" spans="19:19" x14ac:dyDescent="0.25">
      <c r="S162" s="426"/>
    </row>
    <row r="163" spans="19:19" x14ac:dyDescent="0.25">
      <c r="S163" s="426"/>
    </row>
    <row r="164" spans="19:19" x14ac:dyDescent="0.25">
      <c r="S164" s="426"/>
    </row>
    <row r="165" spans="19:19" x14ac:dyDescent="0.25">
      <c r="S165" s="426"/>
    </row>
    <row r="166" spans="19:19" x14ac:dyDescent="0.25">
      <c r="S166" s="426"/>
    </row>
    <row r="167" spans="19:19" x14ac:dyDescent="0.25">
      <c r="S167" s="426"/>
    </row>
    <row r="168" spans="19:19" x14ac:dyDescent="0.25">
      <c r="S168" s="426"/>
    </row>
    <row r="169" spans="19:19" x14ac:dyDescent="0.25">
      <c r="S169" s="426"/>
    </row>
    <row r="170" spans="19:19" x14ac:dyDescent="0.25">
      <c r="S170" s="426"/>
    </row>
    <row r="171" spans="19:19" x14ac:dyDescent="0.25">
      <c r="S171" s="426"/>
    </row>
    <row r="172" spans="19:19" x14ac:dyDescent="0.25">
      <c r="S172" s="426"/>
    </row>
    <row r="173" spans="19:19" x14ac:dyDescent="0.25">
      <c r="S173" s="426"/>
    </row>
    <row r="174" spans="19:19" x14ac:dyDescent="0.25">
      <c r="S174" s="426"/>
    </row>
    <row r="175" spans="19:19" x14ac:dyDescent="0.25">
      <c r="S175" s="426"/>
    </row>
    <row r="176" spans="19:19" x14ac:dyDescent="0.25">
      <c r="S176" s="426"/>
    </row>
    <row r="177" spans="19:19" x14ac:dyDescent="0.25">
      <c r="S177" s="426"/>
    </row>
    <row r="178" spans="19:19" x14ac:dyDescent="0.25">
      <c r="S178" s="426"/>
    </row>
    <row r="179" spans="19:19" x14ac:dyDescent="0.25">
      <c r="S179" s="426"/>
    </row>
    <row r="180" spans="19:19" x14ac:dyDescent="0.25">
      <c r="S180" s="426"/>
    </row>
    <row r="181" spans="19:19" x14ac:dyDescent="0.25">
      <c r="S181" s="426"/>
    </row>
    <row r="182" spans="19:19" x14ac:dyDescent="0.25">
      <c r="S182" s="426"/>
    </row>
    <row r="183" spans="19:19" x14ac:dyDescent="0.25">
      <c r="S183" s="426"/>
    </row>
    <row r="184" spans="19:19" x14ac:dyDescent="0.25">
      <c r="S184" s="426"/>
    </row>
    <row r="185" spans="19:19" x14ac:dyDescent="0.25">
      <c r="S185" s="426"/>
    </row>
    <row r="186" spans="19:19" x14ac:dyDescent="0.25">
      <c r="S186" s="426"/>
    </row>
    <row r="187" spans="19:19" x14ac:dyDescent="0.25">
      <c r="S187" s="426"/>
    </row>
    <row r="188" spans="19:19" x14ac:dyDescent="0.25">
      <c r="S188" s="426"/>
    </row>
    <row r="189" spans="19:19" x14ac:dyDescent="0.25">
      <c r="S189" s="426"/>
    </row>
    <row r="190" spans="19:19" x14ac:dyDescent="0.25">
      <c r="S190" s="426"/>
    </row>
    <row r="191" spans="19:19" x14ac:dyDescent="0.25">
      <c r="S191" s="426"/>
    </row>
    <row r="192" spans="19:19" x14ac:dyDescent="0.25">
      <c r="S192" s="426"/>
    </row>
    <row r="193" spans="19:19" x14ac:dyDescent="0.25">
      <c r="S193" s="426"/>
    </row>
    <row r="194" spans="19:19" x14ac:dyDescent="0.25">
      <c r="S194" s="426"/>
    </row>
    <row r="195" spans="19:19" x14ac:dyDescent="0.25">
      <c r="S195" s="426"/>
    </row>
    <row r="196" spans="19:19" x14ac:dyDescent="0.25">
      <c r="S196" s="426"/>
    </row>
    <row r="197" spans="19:19" x14ac:dyDescent="0.25">
      <c r="S197" s="426"/>
    </row>
    <row r="198" spans="19:19" x14ac:dyDescent="0.25">
      <c r="S198" s="426"/>
    </row>
    <row r="199" spans="19:19" x14ac:dyDescent="0.25">
      <c r="S199" s="426"/>
    </row>
    <row r="200" spans="19:19" x14ac:dyDescent="0.25">
      <c r="S200" s="426"/>
    </row>
    <row r="201" spans="19:19" x14ac:dyDescent="0.25">
      <c r="S201" s="426"/>
    </row>
    <row r="202" spans="19:19" x14ac:dyDescent="0.25">
      <c r="S202" s="426"/>
    </row>
    <row r="203" spans="19:19" x14ac:dyDescent="0.25">
      <c r="S203" s="426"/>
    </row>
    <row r="204" spans="19:19" x14ac:dyDescent="0.25">
      <c r="S204" s="426"/>
    </row>
  </sheetData>
  <mergeCells count="4">
    <mergeCell ref="A1:Q1"/>
    <mergeCell ref="A2:Q2"/>
    <mergeCell ref="D4:J4"/>
    <mergeCell ref="K4:Q4"/>
  </mergeCells>
  <phoneticPr fontId="32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5" bestFit="1" customWidth="1"/>
    <col min="2" max="2" width="60.1640625" style="487" customWidth="1"/>
    <col min="3" max="3" width="0" style="497" hidden="1" customWidth="1"/>
    <col min="4" max="4" width="11.5" style="497" customWidth="1"/>
    <col min="5" max="5" width="17.5" style="497" customWidth="1"/>
    <col min="6" max="6" width="14.33203125" style="497" customWidth="1"/>
    <col min="7" max="7" width="17.5" style="497" customWidth="1"/>
    <col min="8" max="8" width="11.33203125" style="497" bestFit="1" customWidth="1"/>
    <col min="9" max="9" width="9.83203125" style="497" bestFit="1" customWidth="1"/>
    <col min="10" max="10" width="13.1640625" style="497" customWidth="1"/>
    <col min="11" max="11" width="18.6640625" style="497" customWidth="1"/>
    <col min="12" max="12" width="9.5" style="497" hidden="1" customWidth="1"/>
    <col min="13" max="13" width="18.83203125" style="497" customWidth="1"/>
    <col min="14" max="14" width="0" style="497" hidden="1" customWidth="1"/>
    <col min="15" max="15" width="16.83203125" style="497" customWidth="1"/>
    <col min="16" max="16" width="9.83203125" style="497" bestFit="1" customWidth="1"/>
    <col min="17" max="17" width="13.6640625" style="506" customWidth="1"/>
    <col min="18" max="16384" width="9.33203125" style="487"/>
  </cols>
  <sheetData>
    <row r="1" spans="1:17" x14ac:dyDescent="0.25">
      <c r="A1" s="1205" t="s">
        <v>682</v>
      </c>
      <c r="B1" s="1205"/>
      <c r="C1" s="1205"/>
      <c r="D1" s="1205"/>
      <c r="E1" s="1205"/>
      <c r="F1" s="1205"/>
      <c r="G1" s="1205"/>
      <c r="H1" s="1205"/>
      <c r="I1" s="1205"/>
      <c r="J1" s="1205"/>
      <c r="K1" s="1205"/>
      <c r="L1" s="1205"/>
      <c r="M1" s="1205"/>
      <c r="N1" s="1205"/>
      <c r="O1" s="1205"/>
      <c r="P1" s="1205"/>
      <c r="Q1" s="1205"/>
    </row>
    <row r="2" spans="1:17" x14ac:dyDescent="0.25">
      <c r="A2" s="1206" t="s">
        <v>683</v>
      </c>
      <c r="B2" s="1206"/>
      <c r="C2" s="1206"/>
      <c r="D2" s="1206"/>
      <c r="E2" s="1206"/>
      <c r="F2" s="1206"/>
      <c r="G2" s="1206"/>
      <c r="H2" s="1206"/>
      <c r="I2" s="1206"/>
      <c r="J2" s="1206"/>
      <c r="K2" s="504"/>
      <c r="L2" s="487"/>
      <c r="M2" s="487"/>
      <c r="N2" s="487"/>
      <c r="O2" s="487"/>
      <c r="P2" s="487"/>
      <c r="Q2" s="487"/>
    </row>
    <row r="4" spans="1:17" s="510" customFormat="1" x14ac:dyDescent="0.2">
      <c r="A4" s="507"/>
      <c r="B4" s="508" t="s">
        <v>12</v>
      </c>
      <c r="C4" s="509">
        <v>2011</v>
      </c>
      <c r="D4" s="1210" t="s">
        <v>473</v>
      </c>
      <c r="E4" s="1211"/>
      <c r="F4" s="1211"/>
      <c r="G4" s="1211"/>
      <c r="H4" s="1211"/>
      <c r="I4" s="1211"/>
      <c r="J4" s="1212"/>
      <c r="K4" s="1208" t="s">
        <v>474</v>
      </c>
      <c r="L4" s="1208"/>
      <c r="M4" s="1208"/>
      <c r="N4" s="1208"/>
      <c r="O4" s="1208"/>
      <c r="P4" s="1208"/>
      <c r="Q4" s="1209"/>
    </row>
    <row r="5" spans="1:17" s="510" customFormat="1" ht="75" x14ac:dyDescent="0.2">
      <c r="A5" s="511"/>
      <c r="B5" s="512"/>
      <c r="C5" s="509" t="s">
        <v>684</v>
      </c>
      <c r="D5" s="509" t="s">
        <v>451</v>
      </c>
      <c r="E5" s="437" t="s">
        <v>476</v>
      </c>
      <c r="F5" s="437" t="s">
        <v>477</v>
      </c>
      <c r="G5" s="437" t="s">
        <v>478</v>
      </c>
      <c r="H5" s="509" t="s">
        <v>449</v>
      </c>
      <c r="I5" s="509" t="s">
        <v>450</v>
      </c>
      <c r="J5" s="509" t="s">
        <v>919</v>
      </c>
      <c r="K5" s="437" t="s">
        <v>476</v>
      </c>
      <c r="L5" s="437" t="s">
        <v>477</v>
      </c>
      <c r="M5" s="437" t="s">
        <v>478</v>
      </c>
      <c r="N5" s="509" t="s">
        <v>449</v>
      </c>
      <c r="O5" s="437" t="s">
        <v>680</v>
      </c>
      <c r="P5" s="509" t="s">
        <v>450</v>
      </c>
      <c r="Q5" s="439" t="s">
        <v>919</v>
      </c>
    </row>
    <row r="6" spans="1:17" x14ac:dyDescent="0.25">
      <c r="A6" s="513">
        <v>1</v>
      </c>
      <c r="B6" s="514" t="s">
        <v>685</v>
      </c>
      <c r="C6" s="456"/>
      <c r="D6" s="443">
        <v>37307.510999999999</v>
      </c>
      <c r="E6" s="443">
        <v>9658.8590000000004</v>
      </c>
      <c r="F6" s="443">
        <v>6776.4070000000002</v>
      </c>
      <c r="G6" s="443">
        <v>580.88199999999995</v>
      </c>
      <c r="H6" s="443">
        <v>10415.591</v>
      </c>
      <c r="I6" s="443">
        <v>33870.446999999993</v>
      </c>
      <c r="J6" s="443">
        <v>98609.696999999986</v>
      </c>
      <c r="K6" s="445">
        <v>30313.200000000001</v>
      </c>
      <c r="L6" s="445">
        <v>0</v>
      </c>
      <c r="M6" s="445">
        <v>2307.6</v>
      </c>
      <c r="N6" s="445">
        <v>14015.82</v>
      </c>
      <c r="O6" s="445">
        <v>14015.82</v>
      </c>
      <c r="P6" s="445">
        <v>32068.795000000002</v>
      </c>
      <c r="Q6" s="446">
        <v>78705.415000000008</v>
      </c>
    </row>
    <row r="7" spans="1:17" x14ac:dyDescent="0.25">
      <c r="A7" s="515">
        <v>2</v>
      </c>
      <c r="B7" s="516" t="s">
        <v>686</v>
      </c>
      <c r="C7" s="456"/>
      <c r="D7" s="443">
        <v>10871.213</v>
      </c>
      <c r="E7" s="443">
        <v>1885.702</v>
      </c>
      <c r="F7" s="443">
        <v>2102.7359999999999</v>
      </c>
      <c r="G7" s="443">
        <v>310.26400000000001</v>
      </c>
      <c r="H7" s="443">
        <v>4687.991</v>
      </c>
      <c r="I7" s="443">
        <v>9168.5529999999999</v>
      </c>
      <c r="J7" s="443">
        <v>29026.458999999995</v>
      </c>
      <c r="K7" s="445">
        <v>4347</v>
      </c>
      <c r="L7" s="445">
        <v>0</v>
      </c>
      <c r="M7" s="445">
        <v>480</v>
      </c>
      <c r="N7" s="445">
        <v>6303.9009999999998</v>
      </c>
      <c r="O7" s="445">
        <v>6303.9009999999998</v>
      </c>
      <c r="P7" s="445">
        <v>5704.558</v>
      </c>
      <c r="Q7" s="446">
        <v>16835.459000000003</v>
      </c>
    </row>
    <row r="8" spans="1:17" s="498" customFormat="1" x14ac:dyDescent="0.25">
      <c r="A8" s="515">
        <v>3</v>
      </c>
      <c r="B8" s="516" t="s">
        <v>687</v>
      </c>
      <c r="C8" s="456"/>
      <c r="D8" s="443">
        <v>321.15600000000001</v>
      </c>
      <c r="E8" s="443">
        <v>92</v>
      </c>
      <c r="F8" s="443">
        <v>818.31099999999992</v>
      </c>
      <c r="G8" s="443">
        <v>523.02099999999996</v>
      </c>
      <c r="H8" s="443">
        <v>3153.4</v>
      </c>
      <c r="I8" s="443">
        <v>1370.0910000000001</v>
      </c>
      <c r="J8" s="443">
        <v>6277.9790000000003</v>
      </c>
      <c r="K8" s="445">
        <v>276</v>
      </c>
      <c r="L8" s="445">
        <v>0</v>
      </c>
      <c r="M8" s="445">
        <v>926.4</v>
      </c>
      <c r="N8" s="445">
        <v>2087.1</v>
      </c>
      <c r="O8" s="445">
        <v>2087.1</v>
      </c>
      <c r="P8" s="445">
        <v>0</v>
      </c>
      <c r="Q8" s="446">
        <v>3289.5000000000005</v>
      </c>
    </row>
    <row r="9" spans="1:17" s="498" customFormat="1" x14ac:dyDescent="0.25">
      <c r="A9" s="457">
        <v>4</v>
      </c>
      <c r="B9" s="458" t="s">
        <v>688</v>
      </c>
      <c r="C9" s="517">
        <v>0</v>
      </c>
      <c r="D9" s="517">
        <v>48499.880000000005</v>
      </c>
      <c r="E9" s="517">
        <v>11636.561</v>
      </c>
      <c r="F9" s="517">
        <v>9697.4539999999997</v>
      </c>
      <c r="G9" s="517">
        <v>1414.1669999999999</v>
      </c>
      <c r="H9" s="517">
        <v>18256.982</v>
      </c>
      <c r="I9" s="517">
        <v>44409.090999999993</v>
      </c>
      <c r="J9" s="517">
        <v>133914.13500000001</v>
      </c>
      <c r="K9" s="517">
        <v>34936.199999999997</v>
      </c>
      <c r="L9" s="517">
        <v>0</v>
      </c>
      <c r="M9" s="517">
        <v>3714</v>
      </c>
      <c r="N9" s="517">
        <v>22406.820999999996</v>
      </c>
      <c r="O9" s="517">
        <v>22406.820999999996</v>
      </c>
      <c r="P9" s="517">
        <v>37773.353000000003</v>
      </c>
      <c r="Q9" s="517">
        <v>98830.373999999996</v>
      </c>
    </row>
    <row r="10" spans="1:17" s="498" customFormat="1" x14ac:dyDescent="0.25">
      <c r="A10" s="457">
        <v>5</v>
      </c>
      <c r="B10" s="458" t="s">
        <v>689</v>
      </c>
      <c r="C10" s="517"/>
      <c r="D10" s="517">
        <v>13945.891</v>
      </c>
      <c r="E10" s="517">
        <v>3062.3130000000001</v>
      </c>
      <c r="F10" s="517">
        <v>2452.9369999999999</v>
      </c>
      <c r="G10" s="517">
        <v>376.512</v>
      </c>
      <c r="H10" s="517">
        <v>4427.0889999999999</v>
      </c>
      <c r="I10" s="517">
        <v>11635.154999999999</v>
      </c>
      <c r="J10" s="517">
        <v>35899.896999999997</v>
      </c>
      <c r="K10" s="517">
        <v>10275.744000000001</v>
      </c>
      <c r="L10" s="517">
        <v>0</v>
      </c>
      <c r="M10" s="517">
        <v>1002.7800000000001</v>
      </c>
      <c r="N10" s="517">
        <v>6030.1790000000001</v>
      </c>
      <c r="O10" s="517">
        <v>6030.1790000000001</v>
      </c>
      <c r="P10" s="517">
        <v>9264.7510000000002</v>
      </c>
      <c r="Q10" s="517">
        <v>26573.454000000002</v>
      </c>
    </row>
    <row r="11" spans="1:17" s="518" customFormat="1" x14ac:dyDescent="0.2">
      <c r="A11" s="457">
        <v>6</v>
      </c>
      <c r="B11" s="458" t="s">
        <v>690</v>
      </c>
      <c r="C11" s="517">
        <v>0</v>
      </c>
      <c r="D11" s="517">
        <v>15676.251</v>
      </c>
      <c r="E11" s="517">
        <v>6338.8120000000008</v>
      </c>
      <c r="F11" s="517">
        <v>3552.2360000000003</v>
      </c>
      <c r="G11" s="517">
        <v>2335.3100000000004</v>
      </c>
      <c r="H11" s="517">
        <v>35830.889000000003</v>
      </c>
      <c r="I11" s="517">
        <v>7111.4290000000001</v>
      </c>
      <c r="J11" s="517">
        <v>70844.927000000011</v>
      </c>
      <c r="K11" s="517">
        <v>19973.105209599998</v>
      </c>
      <c r="L11" s="517">
        <v>10197.028188976377</v>
      </c>
      <c r="M11" s="517">
        <v>2497.6275000000001</v>
      </c>
      <c r="N11" s="517">
        <v>27951.150711220471</v>
      </c>
      <c r="O11" s="517">
        <v>38148.17890019685</v>
      </c>
      <c r="P11" s="517">
        <v>11774.928659000001</v>
      </c>
      <c r="Q11" s="517">
        <v>72393.840268796834</v>
      </c>
    </row>
    <row r="12" spans="1:17" x14ac:dyDescent="0.25">
      <c r="A12" s="519">
        <v>7</v>
      </c>
      <c r="B12" s="520" t="s">
        <v>691</v>
      </c>
      <c r="C12" s="456">
        <v>0</v>
      </c>
      <c r="D12" s="443">
        <v>275.70100000000002</v>
      </c>
      <c r="E12" s="443">
        <v>638.84199999999998</v>
      </c>
      <c r="F12" s="443">
        <v>470.01000000000005</v>
      </c>
      <c r="G12" s="443">
        <v>77.579000000000008</v>
      </c>
      <c r="H12" s="443">
        <v>2146.5930000000003</v>
      </c>
      <c r="I12" s="443">
        <v>1341.011</v>
      </c>
      <c r="J12" s="443">
        <v>4949.7360000000008</v>
      </c>
      <c r="K12" s="445">
        <v>745</v>
      </c>
      <c r="L12" s="445">
        <v>660</v>
      </c>
      <c r="M12" s="445">
        <v>200</v>
      </c>
      <c r="N12" s="445">
        <v>2282</v>
      </c>
      <c r="O12" s="445">
        <v>2942</v>
      </c>
      <c r="P12" s="445">
        <v>1969</v>
      </c>
      <c r="Q12" s="446">
        <v>5856</v>
      </c>
    </row>
    <row r="13" spans="1:17" x14ac:dyDescent="0.25">
      <c r="A13" s="521">
        <v>8</v>
      </c>
      <c r="B13" s="522" t="s">
        <v>692</v>
      </c>
      <c r="C13" s="456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3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7" x14ac:dyDescent="0.25">
      <c r="A14" s="521">
        <v>9</v>
      </c>
      <c r="B14" s="522" t="s">
        <v>452</v>
      </c>
      <c r="C14" s="456"/>
      <c r="D14" s="443">
        <v>3.9</v>
      </c>
      <c r="E14" s="443">
        <v>0</v>
      </c>
      <c r="F14" s="443">
        <v>0</v>
      </c>
      <c r="G14" s="443">
        <v>0</v>
      </c>
      <c r="H14" s="443">
        <v>57.414999999999999</v>
      </c>
      <c r="I14" s="443">
        <v>0</v>
      </c>
      <c r="J14" s="443">
        <v>61.314999999999998</v>
      </c>
      <c r="K14" s="445">
        <v>5</v>
      </c>
      <c r="L14" s="445">
        <v>10</v>
      </c>
      <c r="M14" s="445">
        <v>0</v>
      </c>
      <c r="N14" s="445">
        <v>150</v>
      </c>
      <c r="O14" s="445">
        <v>160</v>
      </c>
      <c r="P14" s="445">
        <v>0</v>
      </c>
      <c r="Q14" s="446">
        <v>165</v>
      </c>
    </row>
    <row r="15" spans="1:17" x14ac:dyDescent="0.25">
      <c r="A15" s="521">
        <v>10</v>
      </c>
      <c r="B15" s="522" t="s">
        <v>453</v>
      </c>
      <c r="C15" s="456"/>
      <c r="D15" s="443">
        <v>0</v>
      </c>
      <c r="E15" s="443">
        <v>0</v>
      </c>
      <c r="F15" s="443">
        <v>0</v>
      </c>
      <c r="G15" s="443">
        <v>17.811</v>
      </c>
      <c r="H15" s="443">
        <v>3.3050000000000002</v>
      </c>
      <c r="I15" s="443">
        <v>0</v>
      </c>
      <c r="J15" s="443">
        <v>21.116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7" s="450" customFormat="1" x14ac:dyDescent="0.25">
      <c r="A16" s="523">
        <v>11</v>
      </c>
      <c r="B16" s="524" t="s">
        <v>693</v>
      </c>
      <c r="C16" s="449"/>
      <c r="D16" s="443">
        <v>96.269000000000005</v>
      </c>
      <c r="E16" s="443">
        <v>22.527999999999999</v>
      </c>
      <c r="F16" s="443">
        <v>15.244</v>
      </c>
      <c r="G16" s="443">
        <v>24.071000000000002</v>
      </c>
      <c r="H16" s="443">
        <v>249.023</v>
      </c>
      <c r="I16" s="443">
        <v>585.18299999999999</v>
      </c>
      <c r="J16" s="443">
        <v>992.31799999999998</v>
      </c>
      <c r="K16" s="445">
        <v>45</v>
      </c>
      <c r="L16" s="445">
        <v>100</v>
      </c>
      <c r="M16" s="445">
        <v>50</v>
      </c>
      <c r="N16" s="445">
        <v>50</v>
      </c>
      <c r="O16" s="445">
        <v>150</v>
      </c>
      <c r="P16" s="445">
        <v>849</v>
      </c>
      <c r="Q16" s="446">
        <v>1094</v>
      </c>
    </row>
    <row r="17" spans="1:17" x14ac:dyDescent="0.25">
      <c r="A17" s="521">
        <v>12</v>
      </c>
      <c r="B17" s="522" t="s">
        <v>694</v>
      </c>
      <c r="C17" s="456"/>
      <c r="D17" s="443">
        <v>0</v>
      </c>
      <c r="E17" s="443">
        <v>0</v>
      </c>
      <c r="F17" s="443">
        <v>381.88099999999997</v>
      </c>
      <c r="G17" s="443">
        <v>0</v>
      </c>
      <c r="H17" s="443">
        <v>3.343</v>
      </c>
      <c r="I17" s="443">
        <v>0</v>
      </c>
      <c r="J17" s="443">
        <v>385.22399999999999</v>
      </c>
      <c r="K17" s="445">
        <v>0</v>
      </c>
      <c r="L17" s="445">
        <v>0</v>
      </c>
      <c r="M17" s="445">
        <v>0</v>
      </c>
      <c r="N17" s="445">
        <v>12</v>
      </c>
      <c r="O17" s="445">
        <v>12</v>
      </c>
      <c r="P17" s="445">
        <v>100</v>
      </c>
      <c r="Q17" s="446">
        <v>112</v>
      </c>
    </row>
    <row r="18" spans="1:17" x14ac:dyDescent="0.25">
      <c r="A18" s="521">
        <v>13</v>
      </c>
      <c r="B18" s="522" t="s">
        <v>695</v>
      </c>
      <c r="C18" s="456"/>
      <c r="D18" s="443">
        <v>0</v>
      </c>
      <c r="E18" s="443">
        <v>0</v>
      </c>
      <c r="F18" s="443">
        <v>35.5</v>
      </c>
      <c r="G18" s="443">
        <v>0</v>
      </c>
      <c r="H18" s="443">
        <v>0</v>
      </c>
      <c r="I18" s="443">
        <v>0</v>
      </c>
      <c r="J18" s="443">
        <v>35.5</v>
      </c>
      <c r="K18" s="445">
        <v>60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60</v>
      </c>
    </row>
    <row r="19" spans="1:17" x14ac:dyDescent="0.25">
      <c r="A19" s="521">
        <v>14</v>
      </c>
      <c r="B19" s="522" t="s">
        <v>696</v>
      </c>
      <c r="C19" s="456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206.1</v>
      </c>
      <c r="J19" s="443">
        <v>206.1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170</v>
      </c>
      <c r="Q19" s="446">
        <v>170</v>
      </c>
    </row>
    <row r="20" spans="1:17" x14ac:dyDescent="0.25">
      <c r="A20" s="521">
        <v>15</v>
      </c>
      <c r="B20" s="522" t="s">
        <v>697</v>
      </c>
      <c r="C20" s="456"/>
      <c r="D20" s="443">
        <v>0</v>
      </c>
      <c r="E20" s="443">
        <v>0</v>
      </c>
      <c r="F20" s="443">
        <v>0</v>
      </c>
      <c r="G20" s="443">
        <v>0</v>
      </c>
      <c r="H20" s="443">
        <v>0</v>
      </c>
      <c r="I20" s="443">
        <v>0</v>
      </c>
      <c r="J20" s="443">
        <v>0</v>
      </c>
      <c r="K20" s="445">
        <v>0</v>
      </c>
      <c r="L20" s="445">
        <v>0</v>
      </c>
      <c r="M20" s="445">
        <v>0</v>
      </c>
      <c r="N20" s="445">
        <v>0</v>
      </c>
      <c r="O20" s="445">
        <v>0</v>
      </c>
      <c r="P20" s="445">
        <v>0</v>
      </c>
      <c r="Q20" s="446">
        <v>0</v>
      </c>
    </row>
    <row r="21" spans="1:17" x14ac:dyDescent="0.25">
      <c r="A21" s="521">
        <v>16</v>
      </c>
      <c r="B21" s="522" t="s">
        <v>698</v>
      </c>
      <c r="C21" s="456"/>
      <c r="D21" s="443">
        <v>0</v>
      </c>
      <c r="E21" s="443">
        <v>0</v>
      </c>
      <c r="F21" s="443">
        <v>0</v>
      </c>
      <c r="G21" s="443">
        <v>0</v>
      </c>
      <c r="H21" s="443">
        <v>782.96799999999996</v>
      </c>
      <c r="I21" s="443">
        <v>0</v>
      </c>
      <c r="J21" s="443">
        <v>782.96799999999996</v>
      </c>
      <c r="K21" s="445">
        <v>0</v>
      </c>
      <c r="L21" s="445">
        <v>0</v>
      </c>
      <c r="M21" s="445">
        <v>0</v>
      </c>
      <c r="N21" s="445">
        <v>900</v>
      </c>
      <c r="O21" s="445">
        <v>900</v>
      </c>
      <c r="P21" s="445">
        <v>0</v>
      </c>
      <c r="Q21" s="446">
        <v>900</v>
      </c>
    </row>
    <row r="22" spans="1:17" x14ac:dyDescent="0.25">
      <c r="A22" s="521">
        <v>17</v>
      </c>
      <c r="B22" s="522" t="s">
        <v>454</v>
      </c>
      <c r="C22" s="456"/>
      <c r="D22" s="443">
        <v>107.072</v>
      </c>
      <c r="E22" s="443">
        <v>88.415999999999997</v>
      </c>
      <c r="F22" s="443">
        <v>2.0710000000000002</v>
      </c>
      <c r="G22" s="443">
        <v>0</v>
      </c>
      <c r="H22" s="443">
        <v>201.38</v>
      </c>
      <c r="I22" s="443">
        <v>0</v>
      </c>
      <c r="J22" s="443">
        <v>398.93899999999996</v>
      </c>
      <c r="K22" s="445">
        <v>300</v>
      </c>
      <c r="L22" s="445">
        <v>400</v>
      </c>
      <c r="M22" s="445">
        <v>0</v>
      </c>
      <c r="N22" s="445">
        <v>100</v>
      </c>
      <c r="O22" s="445">
        <v>500</v>
      </c>
      <c r="P22" s="445">
        <v>0</v>
      </c>
      <c r="Q22" s="446">
        <v>800</v>
      </c>
    </row>
    <row r="23" spans="1:17" ht="25.5" x14ac:dyDescent="0.25">
      <c r="A23" s="521">
        <v>18</v>
      </c>
      <c r="B23" s="522" t="s">
        <v>699</v>
      </c>
      <c r="C23" s="456"/>
      <c r="D23" s="443">
        <v>15.717000000000001</v>
      </c>
      <c r="E23" s="443">
        <v>180.34899999999999</v>
      </c>
      <c r="F23" s="443">
        <v>0</v>
      </c>
      <c r="G23" s="443">
        <v>22</v>
      </c>
      <c r="H23" s="443">
        <v>40.271999999999998</v>
      </c>
      <c r="I23" s="443">
        <v>84.063000000000002</v>
      </c>
      <c r="J23" s="443">
        <v>342.40100000000001</v>
      </c>
      <c r="K23" s="445">
        <v>120</v>
      </c>
      <c r="L23" s="445">
        <v>0</v>
      </c>
      <c r="M23" s="445">
        <v>100</v>
      </c>
      <c r="N23" s="445">
        <v>60</v>
      </c>
      <c r="O23" s="445">
        <v>60</v>
      </c>
      <c r="P23" s="445">
        <v>200</v>
      </c>
      <c r="Q23" s="446">
        <v>480</v>
      </c>
    </row>
    <row r="24" spans="1:17" ht="25.5" x14ac:dyDescent="0.25">
      <c r="A24" s="521">
        <v>19</v>
      </c>
      <c r="B24" s="522" t="s">
        <v>700</v>
      </c>
      <c r="C24" s="456"/>
      <c r="D24" s="443">
        <v>0</v>
      </c>
      <c r="E24" s="443">
        <v>0</v>
      </c>
      <c r="F24" s="443">
        <v>0</v>
      </c>
      <c r="G24" s="443">
        <v>0</v>
      </c>
      <c r="H24" s="443">
        <v>67.545000000000002</v>
      </c>
      <c r="I24" s="443">
        <v>0</v>
      </c>
      <c r="J24" s="443">
        <v>67.545000000000002</v>
      </c>
      <c r="K24" s="445">
        <v>0</v>
      </c>
      <c r="L24" s="445">
        <v>0</v>
      </c>
      <c r="M24" s="445">
        <v>0</v>
      </c>
      <c r="N24" s="445">
        <v>150</v>
      </c>
      <c r="O24" s="445">
        <v>150</v>
      </c>
      <c r="P24" s="445">
        <v>0</v>
      </c>
      <c r="Q24" s="446">
        <v>150</v>
      </c>
    </row>
    <row r="25" spans="1:17" x14ac:dyDescent="0.25">
      <c r="A25" s="521">
        <v>20</v>
      </c>
      <c r="B25" s="522" t="s">
        <v>701</v>
      </c>
      <c r="C25" s="456"/>
      <c r="D25" s="443">
        <v>52.742999999999995</v>
      </c>
      <c r="E25" s="443">
        <v>347.54899999999998</v>
      </c>
      <c r="F25" s="443">
        <v>35.314</v>
      </c>
      <c r="G25" s="443">
        <v>13.696999999999999</v>
      </c>
      <c r="H25" s="443">
        <v>741.34199999999998</v>
      </c>
      <c r="I25" s="443">
        <v>465.66500000000002</v>
      </c>
      <c r="J25" s="443">
        <v>1656.31</v>
      </c>
      <c r="K25" s="445">
        <v>215</v>
      </c>
      <c r="L25" s="445">
        <v>150</v>
      </c>
      <c r="M25" s="445">
        <v>50</v>
      </c>
      <c r="N25" s="445">
        <v>860</v>
      </c>
      <c r="O25" s="445">
        <v>1010</v>
      </c>
      <c r="P25" s="445">
        <v>650</v>
      </c>
      <c r="Q25" s="446">
        <v>1925</v>
      </c>
    </row>
    <row r="26" spans="1:17" x14ac:dyDescent="0.25">
      <c r="A26" s="519">
        <v>21</v>
      </c>
      <c r="B26" s="520" t="s">
        <v>702</v>
      </c>
      <c r="C26" s="456">
        <v>0</v>
      </c>
      <c r="D26" s="443">
        <v>192.25800000000001</v>
      </c>
      <c r="E26" s="443">
        <v>62.027000000000001</v>
      </c>
      <c r="F26" s="443">
        <v>28.827999999999999</v>
      </c>
      <c r="G26" s="443">
        <v>64.864000000000004</v>
      </c>
      <c r="H26" s="443">
        <v>372.27600000000001</v>
      </c>
      <c r="I26" s="443">
        <v>1051.4829999999999</v>
      </c>
      <c r="J26" s="443">
        <v>1771.7359999999999</v>
      </c>
      <c r="K26" s="445">
        <v>157.35009359999998</v>
      </c>
      <c r="L26" s="445">
        <v>73.131</v>
      </c>
      <c r="M26" s="445">
        <v>164</v>
      </c>
      <c r="N26" s="445">
        <v>649</v>
      </c>
      <c r="O26" s="445">
        <v>722.13099999999997</v>
      </c>
      <c r="P26" s="445">
        <v>685.40300000000002</v>
      </c>
      <c r="Q26" s="446">
        <v>1728.8840936000001</v>
      </c>
    </row>
    <row r="27" spans="1:17" x14ac:dyDescent="0.25">
      <c r="A27" s="521">
        <v>22</v>
      </c>
      <c r="B27" s="522" t="s">
        <v>703</v>
      </c>
      <c r="C27" s="456"/>
      <c r="D27" s="443">
        <v>73.188000000000002</v>
      </c>
      <c r="E27" s="443">
        <v>11.914999999999999</v>
      </c>
      <c r="F27" s="443">
        <v>28.827999999999999</v>
      </c>
      <c r="G27" s="443">
        <v>23.106000000000002</v>
      </c>
      <c r="H27" s="443">
        <v>-2.214</v>
      </c>
      <c r="I27" s="443">
        <v>1041.643</v>
      </c>
      <c r="J27" s="443">
        <v>1176.4660000000001</v>
      </c>
      <c r="K27" s="445">
        <v>30.225971999999999</v>
      </c>
      <c r="L27" s="445">
        <v>73.131</v>
      </c>
      <c r="M27" s="445">
        <v>50</v>
      </c>
      <c r="N27" s="445">
        <v>0</v>
      </c>
      <c r="O27" s="445">
        <v>73.131</v>
      </c>
      <c r="P27" s="445">
        <v>618.34699999999998</v>
      </c>
      <c r="Q27" s="446">
        <v>771.70397200000002</v>
      </c>
    </row>
    <row r="28" spans="1:17" x14ac:dyDescent="0.25">
      <c r="A28" s="521">
        <v>23</v>
      </c>
      <c r="B28" s="522" t="s">
        <v>704</v>
      </c>
      <c r="C28" s="456"/>
      <c r="D28" s="443">
        <v>85.066000000000003</v>
      </c>
      <c r="E28" s="443">
        <v>50.112000000000002</v>
      </c>
      <c r="F28" s="443">
        <v>0</v>
      </c>
      <c r="G28" s="443">
        <v>41.758000000000003</v>
      </c>
      <c r="H28" s="443">
        <v>0</v>
      </c>
      <c r="I28" s="443">
        <v>9.84</v>
      </c>
      <c r="J28" s="443">
        <v>186.77600000000001</v>
      </c>
      <c r="K28" s="445">
        <v>127.12412159999998</v>
      </c>
      <c r="L28" s="445">
        <v>0</v>
      </c>
      <c r="M28" s="445">
        <v>114</v>
      </c>
      <c r="N28" s="445">
        <v>105</v>
      </c>
      <c r="O28" s="445">
        <v>105</v>
      </c>
      <c r="P28" s="445">
        <v>67.055999999999997</v>
      </c>
      <c r="Q28" s="446">
        <v>413.18012160000001</v>
      </c>
    </row>
    <row r="29" spans="1:17" x14ac:dyDescent="0.25">
      <c r="A29" s="521">
        <v>24</v>
      </c>
      <c r="B29" s="522" t="s">
        <v>705</v>
      </c>
      <c r="C29" s="456"/>
      <c r="D29" s="443">
        <v>34.003999999999998</v>
      </c>
      <c r="E29" s="443">
        <v>0</v>
      </c>
      <c r="F29" s="443">
        <v>0</v>
      </c>
      <c r="G29" s="443">
        <v>0</v>
      </c>
      <c r="H29" s="443">
        <v>374.49</v>
      </c>
      <c r="I29" s="443">
        <v>0</v>
      </c>
      <c r="J29" s="443">
        <v>408.49400000000003</v>
      </c>
      <c r="K29" s="445">
        <v>0</v>
      </c>
      <c r="L29" s="445">
        <v>0</v>
      </c>
      <c r="M29" s="445">
        <v>0</v>
      </c>
      <c r="N29" s="445">
        <v>544</v>
      </c>
      <c r="O29" s="445">
        <v>544</v>
      </c>
      <c r="P29" s="445">
        <v>0</v>
      </c>
      <c r="Q29" s="446">
        <v>544</v>
      </c>
    </row>
    <row r="30" spans="1:17" x14ac:dyDescent="0.25">
      <c r="A30" s="519">
        <v>25</v>
      </c>
      <c r="B30" s="520" t="s">
        <v>706</v>
      </c>
      <c r="C30" s="456">
        <v>0</v>
      </c>
      <c r="D30" s="443">
        <v>15169.269999999999</v>
      </c>
      <c r="E30" s="443">
        <v>5606.3610000000008</v>
      </c>
      <c r="F30" s="443">
        <v>3053.3980000000001</v>
      </c>
      <c r="G30" s="443">
        <v>2192.8670000000002</v>
      </c>
      <c r="H30" s="443">
        <v>23636.494000000002</v>
      </c>
      <c r="I30" s="443">
        <v>4385.1760000000004</v>
      </c>
      <c r="J30" s="443">
        <v>54043.565999999999</v>
      </c>
      <c r="K30" s="445">
        <v>18870.755116</v>
      </c>
      <c r="L30" s="445">
        <v>9463.8971889763779</v>
      </c>
      <c r="M30" s="445">
        <v>2133.6275000000001</v>
      </c>
      <c r="N30" s="445">
        <v>18217.598711220471</v>
      </c>
      <c r="O30" s="445">
        <v>27681.495900196849</v>
      </c>
      <c r="P30" s="445">
        <v>7640.5256589999999</v>
      </c>
      <c r="Q30" s="446">
        <v>56326.404175196847</v>
      </c>
    </row>
    <row r="31" spans="1:17" x14ac:dyDescent="0.25">
      <c r="A31" s="521">
        <v>26</v>
      </c>
      <c r="B31" s="522" t="s">
        <v>455</v>
      </c>
      <c r="C31" s="456"/>
      <c r="D31" s="443">
        <v>11101.998</v>
      </c>
      <c r="E31" s="443">
        <v>4900.027</v>
      </c>
      <c r="F31" s="443">
        <v>1848.883</v>
      </c>
      <c r="G31" s="443">
        <v>0</v>
      </c>
      <c r="H31" s="443">
        <v>0</v>
      </c>
      <c r="I31" s="443">
        <v>0</v>
      </c>
      <c r="J31" s="443">
        <v>17850.907999999999</v>
      </c>
      <c r="K31" s="445">
        <v>14126.425999999999</v>
      </c>
      <c r="L31" s="445">
        <v>5519.4089999999997</v>
      </c>
      <c r="M31" s="445">
        <v>0</v>
      </c>
      <c r="N31" s="445">
        <v>0</v>
      </c>
      <c r="O31" s="445">
        <v>5519.4089999999997</v>
      </c>
      <c r="P31" s="445">
        <v>0</v>
      </c>
      <c r="Q31" s="446">
        <v>19645.834999999999</v>
      </c>
    </row>
    <row r="32" spans="1:17" s="450" customFormat="1" x14ac:dyDescent="0.25">
      <c r="A32" s="523">
        <v>27</v>
      </c>
      <c r="B32" s="524" t="s">
        <v>707</v>
      </c>
      <c r="C32" s="449"/>
      <c r="D32" s="443">
        <v>0</v>
      </c>
      <c r="E32" s="443">
        <v>10.894</v>
      </c>
      <c r="F32" s="443">
        <v>0</v>
      </c>
      <c r="G32" s="443">
        <v>0</v>
      </c>
      <c r="H32" s="443">
        <v>2938.3720000000003</v>
      </c>
      <c r="I32" s="443">
        <v>185.5</v>
      </c>
      <c r="J32" s="443">
        <v>3134.7660000000001</v>
      </c>
      <c r="K32" s="445">
        <v>96</v>
      </c>
      <c r="L32" s="445">
        <v>0</v>
      </c>
      <c r="M32" s="445">
        <v>0</v>
      </c>
      <c r="N32" s="445">
        <v>2471.94</v>
      </c>
      <c r="O32" s="445">
        <v>2471.94</v>
      </c>
      <c r="P32" s="445">
        <v>291</v>
      </c>
      <c r="Q32" s="446">
        <v>2858.94</v>
      </c>
    </row>
    <row r="33" spans="1:17" x14ac:dyDescent="0.25">
      <c r="A33" s="521">
        <v>28</v>
      </c>
      <c r="B33" s="522" t="s">
        <v>708</v>
      </c>
      <c r="C33" s="456"/>
      <c r="D33" s="443">
        <v>0</v>
      </c>
      <c r="E33" s="443">
        <v>0</v>
      </c>
      <c r="F33" s="443">
        <v>0</v>
      </c>
      <c r="G33" s="443">
        <v>0</v>
      </c>
      <c r="H33" s="443">
        <v>31.187999999999999</v>
      </c>
      <c r="I33" s="443">
        <v>5.3</v>
      </c>
      <c r="J33" s="443">
        <v>36.488</v>
      </c>
      <c r="K33" s="445">
        <v>0</v>
      </c>
      <c r="L33" s="445">
        <v>0</v>
      </c>
      <c r="M33" s="445">
        <v>0</v>
      </c>
      <c r="N33" s="445">
        <v>400</v>
      </c>
      <c r="O33" s="445">
        <v>400</v>
      </c>
      <c r="P33" s="445">
        <v>0</v>
      </c>
      <c r="Q33" s="446">
        <v>400</v>
      </c>
    </row>
    <row r="34" spans="1:17" x14ac:dyDescent="0.25">
      <c r="A34" s="521">
        <v>29</v>
      </c>
      <c r="B34" s="522" t="s">
        <v>709</v>
      </c>
      <c r="C34" s="456"/>
      <c r="D34" s="443">
        <v>2863.96</v>
      </c>
      <c r="E34" s="443">
        <v>46.578000000000003</v>
      </c>
      <c r="F34" s="443">
        <v>633.91399999999999</v>
      </c>
      <c r="G34" s="443">
        <v>1622.242</v>
      </c>
      <c r="H34" s="443">
        <v>1379.5170000000001</v>
      </c>
      <c r="I34" s="443">
        <v>1090.1869999999999</v>
      </c>
      <c r="J34" s="443">
        <v>7636.3980000000001</v>
      </c>
      <c r="K34" s="445">
        <v>3000</v>
      </c>
      <c r="L34" s="445">
        <v>2500</v>
      </c>
      <c r="M34" s="445">
        <v>885.62199999999996</v>
      </c>
      <c r="N34" s="445">
        <v>1458.1494689999997</v>
      </c>
      <c r="O34" s="445">
        <v>3958.149469</v>
      </c>
      <c r="P34" s="445">
        <v>1152.327659</v>
      </c>
      <c r="Q34" s="446">
        <v>8996.0991279999998</v>
      </c>
    </row>
    <row r="35" spans="1:17" x14ac:dyDescent="0.25">
      <c r="A35" s="521">
        <v>30</v>
      </c>
      <c r="B35" s="522" t="s">
        <v>710</v>
      </c>
      <c r="C35" s="456"/>
      <c r="D35" s="443">
        <v>412.15300000000002</v>
      </c>
      <c r="E35" s="443">
        <v>237.71799999999999</v>
      </c>
      <c r="F35" s="443">
        <v>290.74599999999998</v>
      </c>
      <c r="G35" s="443">
        <v>159.69200000000001</v>
      </c>
      <c r="H35" s="443">
        <v>5540.2290000000003</v>
      </c>
      <c r="I35" s="443">
        <v>792.774</v>
      </c>
      <c r="J35" s="443">
        <v>7433.3120000000008</v>
      </c>
      <c r="K35" s="445">
        <v>603.04302239999993</v>
      </c>
      <c r="L35" s="445">
        <v>600</v>
      </c>
      <c r="M35" s="445">
        <v>405.10750000000002</v>
      </c>
      <c r="N35" s="445">
        <v>5735.8823759999996</v>
      </c>
      <c r="O35" s="445">
        <v>6335.8823759999996</v>
      </c>
      <c r="P35" s="445">
        <v>898.23900000000003</v>
      </c>
      <c r="Q35" s="446">
        <v>8242.2718983999985</v>
      </c>
    </row>
    <row r="36" spans="1:17" x14ac:dyDescent="0.25">
      <c r="A36" s="521">
        <v>31</v>
      </c>
      <c r="B36" s="522" t="s">
        <v>711</v>
      </c>
      <c r="C36" s="456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5">
        <v>0</v>
      </c>
      <c r="L36" s="445">
        <v>0</v>
      </c>
      <c r="M36" s="445">
        <v>0</v>
      </c>
      <c r="N36" s="445">
        <v>0</v>
      </c>
      <c r="O36" s="445">
        <v>0</v>
      </c>
      <c r="P36" s="445">
        <v>0</v>
      </c>
      <c r="Q36" s="446">
        <v>0</v>
      </c>
    </row>
    <row r="37" spans="1:17" x14ac:dyDescent="0.25">
      <c r="A37" s="521">
        <v>32</v>
      </c>
      <c r="B37" s="522" t="s">
        <v>712</v>
      </c>
      <c r="C37" s="456"/>
      <c r="D37" s="443">
        <v>263.786</v>
      </c>
      <c r="E37" s="443">
        <v>110.432</v>
      </c>
      <c r="F37" s="443">
        <v>203.53200000000001</v>
      </c>
      <c r="G37" s="443">
        <v>122.47199999999999</v>
      </c>
      <c r="H37" s="443">
        <v>966.59</v>
      </c>
      <c r="I37" s="443">
        <v>46.304000000000002</v>
      </c>
      <c r="J37" s="443">
        <v>1713.116</v>
      </c>
      <c r="K37" s="445">
        <v>280.1438976</v>
      </c>
      <c r="L37" s="445">
        <v>300</v>
      </c>
      <c r="M37" s="445">
        <v>100</v>
      </c>
      <c r="N37" s="445">
        <v>1021.6856299999998</v>
      </c>
      <c r="O37" s="445">
        <v>1321.6856299999999</v>
      </c>
      <c r="P37" s="445">
        <v>80</v>
      </c>
      <c r="Q37" s="446">
        <v>1781.8295275999999</v>
      </c>
    </row>
    <row r="38" spans="1:17" s="450" customFormat="1" ht="25.5" x14ac:dyDescent="0.25">
      <c r="A38" s="523">
        <v>33</v>
      </c>
      <c r="B38" s="524" t="s">
        <v>713</v>
      </c>
      <c r="C38" s="449"/>
      <c r="D38" s="443">
        <v>55.47</v>
      </c>
      <c r="E38" s="443">
        <v>79.117000000000004</v>
      </c>
      <c r="F38" s="443">
        <v>61.283000000000001</v>
      </c>
      <c r="G38" s="443">
        <v>12</v>
      </c>
      <c r="H38" s="443">
        <v>6167.7709999999997</v>
      </c>
      <c r="I38" s="443">
        <v>1476.548</v>
      </c>
      <c r="J38" s="443">
        <v>7852.1889999999994</v>
      </c>
      <c r="K38" s="445">
        <v>203</v>
      </c>
      <c r="L38" s="445">
        <v>394.48818897637796</v>
      </c>
      <c r="M38" s="445">
        <v>50</v>
      </c>
      <c r="N38" s="445">
        <v>5767.3230000000003</v>
      </c>
      <c r="O38" s="445">
        <v>6161.8111889763786</v>
      </c>
      <c r="P38" s="445">
        <v>2200</v>
      </c>
      <c r="Q38" s="446">
        <v>8614.8111889763786</v>
      </c>
    </row>
    <row r="39" spans="1:17" s="527" customFormat="1" hidden="1" x14ac:dyDescent="0.25">
      <c r="A39" s="525"/>
      <c r="B39" s="526" t="s">
        <v>714</v>
      </c>
      <c r="C39" s="456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3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</row>
    <row r="40" spans="1:17" s="527" customFormat="1" hidden="1" x14ac:dyDescent="0.25">
      <c r="A40" s="525"/>
      <c r="B40" s="526" t="s">
        <v>715</v>
      </c>
      <c r="C40" s="456"/>
      <c r="D40" s="443">
        <v>0</v>
      </c>
      <c r="E40" s="443">
        <v>0</v>
      </c>
      <c r="F40" s="443">
        <v>0</v>
      </c>
      <c r="G40" s="443">
        <v>0</v>
      </c>
      <c r="H40" s="443">
        <v>0</v>
      </c>
      <c r="I40" s="443">
        <v>0</v>
      </c>
      <c r="J40" s="443">
        <v>0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</row>
    <row r="41" spans="1:17" s="527" customFormat="1" hidden="1" x14ac:dyDescent="0.25">
      <c r="A41" s="525"/>
      <c r="B41" s="526" t="s">
        <v>716</v>
      </c>
      <c r="C41" s="456"/>
      <c r="D41" s="443">
        <v>0</v>
      </c>
      <c r="E41" s="443">
        <v>0</v>
      </c>
      <c r="F41" s="443">
        <v>0</v>
      </c>
      <c r="G41" s="443">
        <v>0</v>
      </c>
      <c r="H41" s="443">
        <v>0</v>
      </c>
      <c r="I41" s="443">
        <v>0</v>
      </c>
      <c r="J41" s="443">
        <v>0</v>
      </c>
      <c r="K41" s="445">
        <v>0</v>
      </c>
      <c r="L41" s="445">
        <v>0</v>
      </c>
      <c r="M41" s="445">
        <v>0</v>
      </c>
      <c r="N41" s="445">
        <v>0</v>
      </c>
      <c r="O41" s="445">
        <v>0</v>
      </c>
      <c r="P41" s="445">
        <v>0</v>
      </c>
      <c r="Q41" s="446">
        <v>0</v>
      </c>
    </row>
    <row r="42" spans="1:17" s="527" customFormat="1" hidden="1" x14ac:dyDescent="0.25">
      <c r="A42" s="525"/>
      <c r="B42" s="526" t="s">
        <v>717</v>
      </c>
      <c r="C42" s="456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17" s="527" customFormat="1" hidden="1" x14ac:dyDescent="0.25">
      <c r="A43" s="525"/>
      <c r="B43" s="526" t="s">
        <v>718</v>
      </c>
      <c r="C43" s="456"/>
      <c r="D43" s="443">
        <v>0</v>
      </c>
      <c r="E43" s="443">
        <v>0</v>
      </c>
      <c r="F43" s="443">
        <v>0</v>
      </c>
      <c r="G43" s="443">
        <v>0</v>
      </c>
      <c r="H43" s="443">
        <v>0</v>
      </c>
      <c r="I43" s="443">
        <v>0</v>
      </c>
      <c r="J43" s="443">
        <v>0</v>
      </c>
      <c r="K43" s="445">
        <v>0</v>
      </c>
      <c r="L43" s="445">
        <v>0</v>
      </c>
      <c r="M43" s="445">
        <v>0</v>
      </c>
      <c r="N43" s="445">
        <v>0</v>
      </c>
      <c r="O43" s="445">
        <v>0</v>
      </c>
      <c r="P43" s="445">
        <v>0</v>
      </c>
      <c r="Q43" s="446">
        <v>0</v>
      </c>
    </row>
    <row r="44" spans="1:17" s="527" customFormat="1" hidden="1" x14ac:dyDescent="0.25">
      <c r="A44" s="525"/>
      <c r="B44" s="526" t="s">
        <v>719</v>
      </c>
      <c r="C44" s="456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3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</row>
    <row r="45" spans="1:17" ht="25.5" x14ac:dyDescent="0.25">
      <c r="A45" s="521">
        <v>34</v>
      </c>
      <c r="B45" s="522" t="s">
        <v>720</v>
      </c>
      <c r="C45" s="456"/>
      <c r="D45" s="443">
        <v>471.90300000000002</v>
      </c>
      <c r="E45" s="443">
        <v>221.595</v>
      </c>
      <c r="F45" s="443">
        <v>15.04</v>
      </c>
      <c r="G45" s="443">
        <v>276.46100000000001</v>
      </c>
      <c r="H45" s="443">
        <v>5753.915</v>
      </c>
      <c r="I45" s="443">
        <v>788.56299999999999</v>
      </c>
      <c r="J45" s="443">
        <v>7527.4769999999999</v>
      </c>
      <c r="K45" s="445">
        <v>562.14219600000001</v>
      </c>
      <c r="L45" s="445">
        <v>150</v>
      </c>
      <c r="M45" s="445">
        <v>692.89800000000002</v>
      </c>
      <c r="N45" s="445">
        <v>1362.6182362204725</v>
      </c>
      <c r="O45" s="445">
        <v>1512.6182362204725</v>
      </c>
      <c r="P45" s="445">
        <v>3018.9589999999998</v>
      </c>
      <c r="Q45" s="446">
        <v>5786.6174322204724</v>
      </c>
    </row>
    <row r="46" spans="1:17" s="527" customFormat="1" hidden="1" x14ac:dyDescent="0.25">
      <c r="A46" s="525"/>
      <c r="B46" s="526" t="s">
        <v>721</v>
      </c>
      <c r="C46" s="456"/>
      <c r="D46" s="443">
        <v>0</v>
      </c>
      <c r="E46" s="443">
        <v>0</v>
      </c>
      <c r="F46" s="443">
        <v>0</v>
      </c>
      <c r="G46" s="443">
        <v>0</v>
      </c>
      <c r="H46" s="443">
        <v>0</v>
      </c>
      <c r="I46" s="443">
        <v>0</v>
      </c>
      <c r="J46" s="443">
        <v>0</v>
      </c>
      <c r="K46" s="445">
        <v>0</v>
      </c>
      <c r="L46" s="445">
        <v>0</v>
      </c>
      <c r="M46" s="445">
        <v>0</v>
      </c>
      <c r="N46" s="445">
        <v>0</v>
      </c>
      <c r="O46" s="445">
        <v>0</v>
      </c>
      <c r="P46" s="445">
        <v>0</v>
      </c>
      <c r="Q46" s="446">
        <v>0</v>
      </c>
    </row>
    <row r="47" spans="1:17" s="527" customFormat="1" hidden="1" x14ac:dyDescent="0.25">
      <c r="A47" s="525"/>
      <c r="B47" s="526" t="s">
        <v>722</v>
      </c>
      <c r="C47" s="456"/>
      <c r="D47" s="443">
        <v>0</v>
      </c>
      <c r="E47" s="443">
        <v>0</v>
      </c>
      <c r="F47" s="443">
        <v>0</v>
      </c>
      <c r="G47" s="443">
        <v>0</v>
      </c>
      <c r="H47" s="443">
        <v>0</v>
      </c>
      <c r="I47" s="443">
        <v>0</v>
      </c>
      <c r="J47" s="443">
        <v>0</v>
      </c>
      <c r="K47" s="445">
        <v>0</v>
      </c>
      <c r="L47" s="445">
        <v>0</v>
      </c>
      <c r="M47" s="445">
        <v>0</v>
      </c>
      <c r="N47" s="445">
        <v>0</v>
      </c>
      <c r="O47" s="445">
        <v>0</v>
      </c>
      <c r="P47" s="445">
        <v>0</v>
      </c>
      <c r="Q47" s="446">
        <v>0</v>
      </c>
    </row>
    <row r="48" spans="1:17" s="527" customFormat="1" hidden="1" x14ac:dyDescent="0.25">
      <c r="A48" s="525"/>
      <c r="B48" s="526" t="s">
        <v>723</v>
      </c>
      <c r="C48" s="456"/>
      <c r="D48" s="443">
        <v>0</v>
      </c>
      <c r="E48" s="443">
        <v>0</v>
      </c>
      <c r="F48" s="443">
        <v>0</v>
      </c>
      <c r="G48" s="443">
        <v>0</v>
      </c>
      <c r="H48" s="443">
        <v>0</v>
      </c>
      <c r="I48" s="443">
        <v>0</v>
      </c>
      <c r="J48" s="443">
        <v>0</v>
      </c>
      <c r="K48" s="445">
        <v>0</v>
      </c>
      <c r="L48" s="445">
        <v>0</v>
      </c>
      <c r="M48" s="445">
        <v>0</v>
      </c>
      <c r="N48" s="445">
        <v>0</v>
      </c>
      <c r="O48" s="445">
        <v>0</v>
      </c>
      <c r="P48" s="445">
        <v>0</v>
      </c>
      <c r="Q48" s="446">
        <v>0</v>
      </c>
    </row>
    <row r="49" spans="1:17" s="527" customFormat="1" hidden="1" x14ac:dyDescent="0.25">
      <c r="A49" s="525"/>
      <c r="B49" s="526" t="s">
        <v>724</v>
      </c>
      <c r="C49" s="456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3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0</v>
      </c>
      <c r="P49" s="445">
        <v>0</v>
      </c>
      <c r="Q49" s="446">
        <v>0</v>
      </c>
    </row>
    <row r="50" spans="1:17" s="527" customFormat="1" hidden="1" x14ac:dyDescent="0.25">
      <c r="A50" s="525"/>
      <c r="B50" s="526" t="s">
        <v>725</v>
      </c>
      <c r="C50" s="456"/>
      <c r="D50" s="443">
        <v>0</v>
      </c>
      <c r="E50" s="443">
        <v>0</v>
      </c>
      <c r="F50" s="443">
        <v>0</v>
      </c>
      <c r="G50" s="443">
        <v>0</v>
      </c>
      <c r="H50" s="443">
        <v>0</v>
      </c>
      <c r="I50" s="443">
        <v>0</v>
      </c>
      <c r="J50" s="443">
        <v>0</v>
      </c>
      <c r="K50" s="445">
        <v>0</v>
      </c>
      <c r="L50" s="445">
        <v>0</v>
      </c>
      <c r="M50" s="445">
        <v>0</v>
      </c>
      <c r="N50" s="445">
        <v>0</v>
      </c>
      <c r="O50" s="445">
        <v>0</v>
      </c>
      <c r="P50" s="445">
        <v>0</v>
      </c>
      <c r="Q50" s="446">
        <v>0</v>
      </c>
    </row>
    <row r="51" spans="1:17" s="527" customFormat="1" hidden="1" x14ac:dyDescent="0.25">
      <c r="A51" s="525"/>
      <c r="B51" s="526" t="s">
        <v>726</v>
      </c>
      <c r="C51" s="456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3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7" s="527" customFormat="1" hidden="1" x14ac:dyDescent="0.25">
      <c r="A52" s="525"/>
      <c r="B52" s="526" t="s">
        <v>727</v>
      </c>
      <c r="C52" s="456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3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7" s="527" customFormat="1" hidden="1" x14ac:dyDescent="0.25">
      <c r="A53" s="525"/>
      <c r="B53" s="526" t="s">
        <v>728</v>
      </c>
      <c r="C53" s="456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7" ht="25.5" x14ac:dyDescent="0.25">
      <c r="A54" s="521">
        <v>35</v>
      </c>
      <c r="B54" s="522" t="s">
        <v>729</v>
      </c>
      <c r="C54" s="456"/>
      <c r="D54" s="443">
        <v>0</v>
      </c>
      <c r="E54" s="443">
        <v>0</v>
      </c>
      <c r="F54" s="443">
        <v>0</v>
      </c>
      <c r="G54" s="443">
        <v>0</v>
      </c>
      <c r="H54" s="443">
        <v>858.91200000000003</v>
      </c>
      <c r="I54" s="443">
        <v>0</v>
      </c>
      <c r="J54" s="443">
        <v>858.91200000000003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7" x14ac:dyDescent="0.25">
      <c r="A55" s="521">
        <v>36</v>
      </c>
      <c r="B55" s="522" t="s">
        <v>730</v>
      </c>
      <c r="C55" s="456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5">
        <v>0</v>
      </c>
      <c r="L55" s="445">
        <v>0</v>
      </c>
      <c r="M55" s="445">
        <v>0</v>
      </c>
      <c r="N55" s="445">
        <v>0</v>
      </c>
      <c r="O55" s="445">
        <v>0</v>
      </c>
      <c r="P55" s="445">
        <v>0</v>
      </c>
      <c r="Q55" s="446">
        <v>0</v>
      </c>
    </row>
    <row r="56" spans="1:17" x14ac:dyDescent="0.25">
      <c r="A56" s="519">
        <v>37</v>
      </c>
      <c r="B56" s="520" t="s">
        <v>731</v>
      </c>
      <c r="C56" s="456"/>
      <c r="D56" s="443">
        <v>0</v>
      </c>
      <c r="E56" s="443">
        <v>0</v>
      </c>
      <c r="F56" s="443">
        <v>0</v>
      </c>
      <c r="G56" s="443">
        <v>0</v>
      </c>
      <c r="H56" s="443">
        <v>0</v>
      </c>
      <c r="I56" s="443">
        <v>0</v>
      </c>
      <c r="J56" s="443">
        <v>0</v>
      </c>
      <c r="K56" s="445">
        <v>0</v>
      </c>
      <c r="L56" s="445">
        <v>0</v>
      </c>
      <c r="M56" s="445">
        <v>0</v>
      </c>
      <c r="N56" s="445">
        <v>0</v>
      </c>
      <c r="O56" s="445">
        <v>0</v>
      </c>
      <c r="P56" s="445">
        <v>0</v>
      </c>
      <c r="Q56" s="446">
        <v>0</v>
      </c>
    </row>
    <row r="57" spans="1:17" x14ac:dyDescent="0.25">
      <c r="A57" s="519">
        <v>38</v>
      </c>
      <c r="B57" s="520" t="s">
        <v>732</v>
      </c>
      <c r="C57" s="456">
        <v>0</v>
      </c>
      <c r="D57" s="443">
        <v>0</v>
      </c>
      <c r="E57" s="443">
        <v>15.282</v>
      </c>
      <c r="F57" s="443">
        <v>0</v>
      </c>
      <c r="G57" s="443">
        <v>0</v>
      </c>
      <c r="H57" s="443">
        <v>398.45399999999995</v>
      </c>
      <c r="I57" s="443">
        <v>72.844999999999999</v>
      </c>
      <c r="J57" s="443">
        <v>486.5809999999999</v>
      </c>
      <c r="K57" s="445">
        <v>30</v>
      </c>
      <c r="L57" s="445">
        <v>0</v>
      </c>
      <c r="M57" s="445">
        <v>0</v>
      </c>
      <c r="N57" s="445">
        <v>370</v>
      </c>
      <c r="O57" s="445">
        <v>370</v>
      </c>
      <c r="P57" s="445">
        <v>100</v>
      </c>
      <c r="Q57" s="446">
        <v>500</v>
      </c>
    </row>
    <row r="58" spans="1:17" x14ac:dyDescent="0.25">
      <c r="A58" s="521">
        <v>39</v>
      </c>
      <c r="B58" s="522" t="s">
        <v>733</v>
      </c>
      <c r="C58" s="456"/>
      <c r="D58" s="443">
        <v>0</v>
      </c>
      <c r="E58" s="443">
        <v>0</v>
      </c>
      <c r="F58" s="443">
        <v>0</v>
      </c>
      <c r="G58" s="443">
        <v>0</v>
      </c>
      <c r="H58" s="443">
        <v>78.727000000000004</v>
      </c>
      <c r="I58" s="443">
        <v>72.844999999999999</v>
      </c>
      <c r="J58" s="443">
        <v>151.572</v>
      </c>
      <c r="K58" s="445">
        <v>0</v>
      </c>
      <c r="L58" s="445">
        <v>0</v>
      </c>
      <c r="M58" s="445">
        <v>0</v>
      </c>
      <c r="N58" s="445">
        <v>70</v>
      </c>
      <c r="O58" s="445">
        <v>70</v>
      </c>
      <c r="P58" s="445">
        <v>100</v>
      </c>
      <c r="Q58" s="446">
        <v>170</v>
      </c>
    </row>
    <row r="59" spans="1:17" x14ac:dyDescent="0.25">
      <c r="A59" s="521">
        <v>40</v>
      </c>
      <c r="B59" s="522" t="s">
        <v>734</v>
      </c>
      <c r="C59" s="456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3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7" x14ac:dyDescent="0.25">
      <c r="A60" s="521">
        <v>41</v>
      </c>
      <c r="B60" s="522" t="s">
        <v>735</v>
      </c>
      <c r="C60" s="456"/>
      <c r="D60" s="443">
        <v>0</v>
      </c>
      <c r="E60" s="443">
        <v>15.282</v>
      </c>
      <c r="F60" s="443">
        <v>0</v>
      </c>
      <c r="G60" s="443">
        <v>0</v>
      </c>
      <c r="H60" s="443">
        <v>319.72699999999998</v>
      </c>
      <c r="I60" s="443">
        <v>0</v>
      </c>
      <c r="J60" s="443">
        <v>335.00899999999996</v>
      </c>
      <c r="K60" s="445">
        <v>30</v>
      </c>
      <c r="L60" s="445">
        <v>0</v>
      </c>
      <c r="M60" s="445">
        <v>0</v>
      </c>
      <c r="N60" s="445">
        <v>300</v>
      </c>
      <c r="O60" s="445">
        <v>300</v>
      </c>
      <c r="P60" s="445">
        <v>0</v>
      </c>
      <c r="Q60" s="446">
        <v>330</v>
      </c>
    </row>
    <row r="61" spans="1:17" x14ac:dyDescent="0.25">
      <c r="A61" s="521">
        <v>42</v>
      </c>
      <c r="B61" s="522" t="s">
        <v>736</v>
      </c>
      <c r="C61" s="456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3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</row>
    <row r="62" spans="1:17" ht="25.5" x14ac:dyDescent="0.25">
      <c r="A62" s="519">
        <v>43</v>
      </c>
      <c r="B62" s="520" t="s">
        <v>737</v>
      </c>
      <c r="C62" s="456">
        <v>0</v>
      </c>
      <c r="D62" s="443">
        <v>0</v>
      </c>
      <c r="E62" s="443">
        <v>0</v>
      </c>
      <c r="F62" s="443">
        <v>0</v>
      </c>
      <c r="G62" s="443">
        <v>0</v>
      </c>
      <c r="H62" s="443">
        <v>5582.1049999999996</v>
      </c>
      <c r="I62" s="443">
        <v>260.91399999999999</v>
      </c>
      <c r="J62" s="443">
        <v>5843.0189999999993</v>
      </c>
      <c r="K62" s="445">
        <v>150</v>
      </c>
      <c r="L62" s="445">
        <v>0</v>
      </c>
      <c r="M62" s="445">
        <v>0</v>
      </c>
      <c r="N62" s="445">
        <v>5105.7</v>
      </c>
      <c r="O62" s="445">
        <v>5105.7</v>
      </c>
      <c r="P62" s="445">
        <v>1380</v>
      </c>
      <c r="Q62" s="446">
        <v>6635.7</v>
      </c>
    </row>
    <row r="63" spans="1:17" hidden="1" x14ac:dyDescent="0.25">
      <c r="A63" s="519"/>
      <c r="B63" s="526" t="s">
        <v>738</v>
      </c>
      <c r="C63" s="456"/>
      <c r="D63" s="443">
        <v>0</v>
      </c>
      <c r="E63" s="443">
        <v>0</v>
      </c>
      <c r="F63" s="443">
        <v>0</v>
      </c>
      <c r="G63" s="443">
        <v>0</v>
      </c>
      <c r="H63" s="443">
        <v>0</v>
      </c>
      <c r="I63" s="443">
        <v>0</v>
      </c>
      <c r="J63" s="443">
        <v>0</v>
      </c>
      <c r="K63" s="445">
        <v>0</v>
      </c>
      <c r="L63" s="445">
        <v>0</v>
      </c>
      <c r="M63" s="445">
        <v>0</v>
      </c>
      <c r="N63" s="445">
        <v>0</v>
      </c>
      <c r="O63" s="445">
        <v>0</v>
      </c>
      <c r="P63" s="445">
        <v>0</v>
      </c>
      <c r="Q63" s="446">
        <v>0</v>
      </c>
    </row>
    <row r="64" spans="1:17" hidden="1" x14ac:dyDescent="0.25">
      <c r="A64" s="519"/>
      <c r="B64" s="526" t="s">
        <v>456</v>
      </c>
      <c r="C64" s="456"/>
      <c r="D64" s="443">
        <v>0</v>
      </c>
      <c r="E64" s="443">
        <v>0</v>
      </c>
      <c r="F64" s="443">
        <v>0</v>
      </c>
      <c r="G64" s="443">
        <v>0</v>
      </c>
      <c r="H64" s="443">
        <v>0</v>
      </c>
      <c r="I64" s="443">
        <v>0</v>
      </c>
      <c r="J64" s="443">
        <v>0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</row>
    <row r="65" spans="1:17" hidden="1" x14ac:dyDescent="0.25">
      <c r="A65" s="519"/>
      <c r="B65" s="526" t="s">
        <v>739</v>
      </c>
      <c r="C65" s="456"/>
      <c r="D65" s="443">
        <v>0</v>
      </c>
      <c r="E65" s="443">
        <v>0</v>
      </c>
      <c r="F65" s="443">
        <v>0</v>
      </c>
      <c r="G65" s="443">
        <v>0</v>
      </c>
      <c r="H65" s="443">
        <v>0</v>
      </c>
      <c r="I65" s="443">
        <v>0</v>
      </c>
      <c r="J65" s="443">
        <v>0</v>
      </c>
      <c r="K65" s="445">
        <v>0</v>
      </c>
      <c r="L65" s="445">
        <v>0</v>
      </c>
      <c r="M65" s="445">
        <v>0</v>
      </c>
      <c r="N65" s="445">
        <v>0</v>
      </c>
      <c r="O65" s="445">
        <v>0</v>
      </c>
      <c r="P65" s="445">
        <v>0</v>
      </c>
      <c r="Q65" s="446">
        <v>0</v>
      </c>
    </row>
    <row r="66" spans="1:17" hidden="1" x14ac:dyDescent="0.25">
      <c r="A66" s="519"/>
      <c r="B66" s="526" t="s">
        <v>740</v>
      </c>
      <c r="C66" s="456"/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>
        <v>0</v>
      </c>
      <c r="J66" s="443">
        <v>0</v>
      </c>
      <c r="K66" s="445">
        <v>0</v>
      </c>
      <c r="L66" s="445">
        <v>0</v>
      </c>
      <c r="M66" s="445">
        <v>0</v>
      </c>
      <c r="N66" s="445">
        <v>0</v>
      </c>
      <c r="O66" s="445">
        <v>0</v>
      </c>
      <c r="P66" s="445">
        <v>0</v>
      </c>
      <c r="Q66" s="446">
        <v>0</v>
      </c>
    </row>
    <row r="67" spans="1:17" hidden="1" x14ac:dyDescent="0.25">
      <c r="A67" s="519"/>
      <c r="B67" s="526" t="s">
        <v>457</v>
      </c>
      <c r="C67" s="456"/>
      <c r="D67" s="443">
        <v>0</v>
      </c>
      <c r="E67" s="443">
        <v>0</v>
      </c>
      <c r="F67" s="443">
        <v>0</v>
      </c>
      <c r="G67" s="443">
        <v>0</v>
      </c>
      <c r="H67" s="443">
        <v>0</v>
      </c>
      <c r="I67" s="443">
        <v>0</v>
      </c>
      <c r="J67" s="443">
        <v>0</v>
      </c>
      <c r="K67" s="445">
        <v>0</v>
      </c>
      <c r="L67" s="445">
        <v>0</v>
      </c>
      <c r="M67" s="445">
        <v>0</v>
      </c>
      <c r="N67" s="445">
        <v>0</v>
      </c>
      <c r="O67" s="445">
        <v>0</v>
      </c>
      <c r="P67" s="445">
        <v>0</v>
      </c>
      <c r="Q67" s="446">
        <v>0</v>
      </c>
    </row>
    <row r="68" spans="1:17" hidden="1" x14ac:dyDescent="0.25">
      <c r="A68" s="519"/>
      <c r="B68" s="526" t="s">
        <v>458</v>
      </c>
      <c r="C68" s="456"/>
      <c r="D68" s="443">
        <v>0</v>
      </c>
      <c r="E68" s="443">
        <v>0</v>
      </c>
      <c r="F68" s="443">
        <v>0</v>
      </c>
      <c r="G68" s="443">
        <v>0</v>
      </c>
      <c r="H68" s="443">
        <v>0</v>
      </c>
      <c r="I68" s="443">
        <v>0</v>
      </c>
      <c r="J68" s="443">
        <v>0</v>
      </c>
      <c r="K68" s="445">
        <v>0</v>
      </c>
      <c r="L68" s="445">
        <v>0</v>
      </c>
      <c r="M68" s="445">
        <v>0</v>
      </c>
      <c r="N68" s="445">
        <v>0</v>
      </c>
      <c r="O68" s="445">
        <v>0</v>
      </c>
      <c r="P68" s="445">
        <v>0</v>
      </c>
      <c r="Q68" s="446">
        <v>0</v>
      </c>
    </row>
    <row r="69" spans="1:17" hidden="1" x14ac:dyDescent="0.25">
      <c r="A69" s="519"/>
      <c r="B69" s="526" t="s">
        <v>459</v>
      </c>
      <c r="C69" s="456"/>
      <c r="D69" s="443">
        <v>0</v>
      </c>
      <c r="E69" s="443">
        <v>0</v>
      </c>
      <c r="F69" s="443">
        <v>0</v>
      </c>
      <c r="G69" s="443">
        <v>0</v>
      </c>
      <c r="H69" s="443">
        <v>0</v>
      </c>
      <c r="I69" s="443">
        <v>0</v>
      </c>
      <c r="J69" s="443">
        <v>0</v>
      </c>
      <c r="K69" s="445">
        <v>0</v>
      </c>
      <c r="L69" s="445">
        <v>0</v>
      </c>
      <c r="M69" s="445">
        <v>0</v>
      </c>
      <c r="N69" s="445">
        <v>0</v>
      </c>
      <c r="O69" s="445">
        <v>0</v>
      </c>
      <c r="P69" s="445">
        <v>0</v>
      </c>
      <c r="Q69" s="446">
        <v>0</v>
      </c>
    </row>
    <row r="70" spans="1:17" hidden="1" x14ac:dyDescent="0.25">
      <c r="A70" s="519"/>
      <c r="B70" s="526" t="s">
        <v>741</v>
      </c>
      <c r="C70" s="456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3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</row>
    <row r="71" spans="1:17" x14ac:dyDescent="0.25">
      <c r="A71" s="519">
        <v>44</v>
      </c>
      <c r="B71" s="520" t="s">
        <v>742</v>
      </c>
      <c r="C71" s="456"/>
      <c r="D71" s="443">
        <v>39.021999999999998</v>
      </c>
      <c r="E71" s="443">
        <v>16.3</v>
      </c>
      <c r="F71" s="443">
        <v>0</v>
      </c>
      <c r="G71" s="443">
        <v>0</v>
      </c>
      <c r="H71" s="443">
        <v>3694.9670000000001</v>
      </c>
      <c r="I71" s="443">
        <v>0</v>
      </c>
      <c r="J71" s="443">
        <v>3750.2890000000002</v>
      </c>
      <c r="K71" s="445">
        <v>20</v>
      </c>
      <c r="L71" s="445">
        <v>0</v>
      </c>
      <c r="M71" s="445">
        <v>0</v>
      </c>
      <c r="N71" s="445">
        <v>1326.8520000000001</v>
      </c>
      <c r="O71" s="445">
        <v>1326.8520000000001</v>
      </c>
      <c r="P71" s="445">
        <v>0</v>
      </c>
      <c r="Q71" s="446">
        <v>1346.8520000000001</v>
      </c>
    </row>
    <row r="72" spans="1:17" x14ac:dyDescent="0.25">
      <c r="A72" s="519"/>
      <c r="B72" s="522" t="s">
        <v>623</v>
      </c>
      <c r="C72" s="456"/>
      <c r="D72" s="443"/>
      <c r="E72" s="443"/>
      <c r="F72" s="443"/>
      <c r="G72" s="443"/>
      <c r="H72" s="443"/>
      <c r="I72" s="443"/>
      <c r="J72" s="443"/>
      <c r="K72" s="445"/>
      <c r="L72" s="445"/>
      <c r="M72" s="445"/>
      <c r="N72" s="445"/>
      <c r="O72" s="445"/>
      <c r="P72" s="445"/>
      <c r="Q72" s="446">
        <v>1258</v>
      </c>
    </row>
    <row r="73" spans="1:17" x14ac:dyDescent="0.25">
      <c r="A73" s="515">
        <v>45</v>
      </c>
      <c r="B73" s="516" t="s">
        <v>743</v>
      </c>
      <c r="C73" s="456"/>
      <c r="D73" s="443">
        <v>4092.9659999999999</v>
      </c>
      <c r="E73" s="443">
        <v>1695.309</v>
      </c>
      <c r="F73" s="443">
        <v>859.15899999999999</v>
      </c>
      <c r="G73" s="443">
        <v>628.53</v>
      </c>
      <c r="H73" s="443">
        <v>89620.406000000003</v>
      </c>
      <c r="I73" s="443">
        <v>1637.0219999999999</v>
      </c>
      <c r="J73" s="443">
        <v>98533.391999999993</v>
      </c>
      <c r="K73" s="445">
        <v>5384.6384065919983</v>
      </c>
      <c r="L73" s="445">
        <v>2727.6858000000002</v>
      </c>
      <c r="M73" s="445">
        <v>674.3594250000001</v>
      </c>
      <c r="N73" s="445">
        <v>6860.4868399999996</v>
      </c>
      <c r="O73" s="445">
        <v>9588.1726400000007</v>
      </c>
      <c r="P73" s="445">
        <v>2957.8307379300004</v>
      </c>
      <c r="Q73" s="446">
        <v>18605.001209521997</v>
      </c>
    </row>
    <row r="74" spans="1:17" x14ac:dyDescent="0.25">
      <c r="A74" s="515">
        <v>46</v>
      </c>
      <c r="B74" s="516" t="s">
        <v>744</v>
      </c>
      <c r="C74" s="456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3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</row>
    <row r="75" spans="1:17" ht="38.25" x14ac:dyDescent="0.25">
      <c r="A75" s="515">
        <v>47</v>
      </c>
      <c r="B75" s="516" t="s">
        <v>745</v>
      </c>
      <c r="C75" s="456">
        <v>0</v>
      </c>
      <c r="D75" s="443">
        <v>1929</v>
      </c>
      <c r="E75" s="443">
        <v>18.975999999999999</v>
      </c>
      <c r="F75" s="443">
        <v>5.734</v>
      </c>
      <c r="G75" s="443">
        <v>2.7</v>
      </c>
      <c r="H75" s="443">
        <v>6829.5329999999994</v>
      </c>
      <c r="I75" s="443">
        <v>534.79099999999994</v>
      </c>
      <c r="J75" s="443">
        <v>9320.7339999999986</v>
      </c>
      <c r="K75" s="445">
        <v>100</v>
      </c>
      <c r="L75" s="445">
        <v>0</v>
      </c>
      <c r="M75" s="445">
        <v>50</v>
      </c>
      <c r="N75" s="445">
        <v>5147.6273505999998</v>
      </c>
      <c r="O75" s="445">
        <v>5147.6273505999998</v>
      </c>
      <c r="P75" s="445">
        <v>486.22832</v>
      </c>
      <c r="Q75" s="446">
        <v>5783.8556705999999</v>
      </c>
    </row>
    <row r="76" spans="1:17" hidden="1" x14ac:dyDescent="0.25">
      <c r="A76" s="515"/>
      <c r="B76" s="526" t="s">
        <v>746</v>
      </c>
      <c r="C76" s="456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3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</row>
    <row r="77" spans="1:17" hidden="1" x14ac:dyDescent="0.25">
      <c r="A77" s="515"/>
      <c r="B77" s="526" t="s">
        <v>747</v>
      </c>
      <c r="C77" s="456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3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</row>
    <row r="78" spans="1:17" hidden="1" x14ac:dyDescent="0.25">
      <c r="A78" s="515"/>
      <c r="B78" s="526" t="s">
        <v>748</v>
      </c>
      <c r="C78" s="456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3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</row>
    <row r="79" spans="1:17" hidden="1" x14ac:dyDescent="0.25">
      <c r="A79" s="515"/>
      <c r="B79" s="526" t="s">
        <v>749</v>
      </c>
      <c r="C79" s="456"/>
      <c r="D79" s="443">
        <v>0</v>
      </c>
      <c r="E79" s="443">
        <v>0</v>
      </c>
      <c r="F79" s="443">
        <v>0</v>
      </c>
      <c r="G79" s="443">
        <v>0</v>
      </c>
      <c r="H79" s="443">
        <v>0</v>
      </c>
      <c r="I79" s="443">
        <v>0</v>
      </c>
      <c r="J79" s="443">
        <v>0</v>
      </c>
      <c r="K79" s="445">
        <v>0</v>
      </c>
      <c r="L79" s="445">
        <v>0</v>
      </c>
      <c r="M79" s="445">
        <v>0</v>
      </c>
      <c r="N79" s="445">
        <v>0</v>
      </c>
      <c r="O79" s="445">
        <v>0</v>
      </c>
      <c r="P79" s="445">
        <v>0</v>
      </c>
      <c r="Q79" s="446">
        <v>0</v>
      </c>
    </row>
    <row r="80" spans="1:17" x14ac:dyDescent="0.25">
      <c r="A80" s="515">
        <v>48</v>
      </c>
      <c r="B80" s="528" t="s">
        <v>750</v>
      </c>
      <c r="C80" s="456"/>
      <c r="D80" s="443">
        <v>38.786999999999999</v>
      </c>
      <c r="E80" s="443">
        <v>0.68700000000000006</v>
      </c>
      <c r="F80" s="443">
        <v>12.576000000000001</v>
      </c>
      <c r="G80" s="443">
        <v>6.0789999999999997</v>
      </c>
      <c r="H80" s="443">
        <v>9191.6769999999997</v>
      </c>
      <c r="I80" s="443">
        <v>40.270000000000003</v>
      </c>
      <c r="J80" s="443">
        <v>9290.0760000000009</v>
      </c>
      <c r="K80" s="445">
        <v>10</v>
      </c>
      <c r="L80" s="445">
        <v>10</v>
      </c>
      <c r="M80" s="445">
        <v>10</v>
      </c>
      <c r="N80" s="445">
        <v>20</v>
      </c>
      <c r="O80" s="445">
        <v>30</v>
      </c>
      <c r="P80" s="445">
        <v>10</v>
      </c>
      <c r="Q80" s="446">
        <v>60</v>
      </c>
    </row>
    <row r="81" spans="1:17" x14ac:dyDescent="0.25">
      <c r="A81" s="515">
        <v>49</v>
      </c>
      <c r="B81" s="516" t="s">
        <v>751</v>
      </c>
      <c r="C81" s="456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3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</row>
    <row r="82" spans="1:17" ht="30" x14ac:dyDescent="0.25">
      <c r="A82" s="457">
        <v>50</v>
      </c>
      <c r="B82" s="458" t="s">
        <v>752</v>
      </c>
      <c r="C82" s="517">
        <v>0</v>
      </c>
      <c r="D82" s="517">
        <v>21737.004000000001</v>
      </c>
      <c r="E82" s="517">
        <v>8053.7840000000006</v>
      </c>
      <c r="F82" s="517">
        <v>4429.7049999999999</v>
      </c>
      <c r="G82" s="517">
        <v>2972.6190000000006</v>
      </c>
      <c r="H82" s="517">
        <v>141472.505</v>
      </c>
      <c r="I82" s="517">
        <v>9323.5119999999988</v>
      </c>
      <c r="J82" s="517">
        <v>187989.12899999999</v>
      </c>
      <c r="K82" s="517">
        <v>25467.743616191998</v>
      </c>
      <c r="L82" s="517">
        <v>12934.713988976378</v>
      </c>
      <c r="M82" s="517">
        <v>3231.9869250000002</v>
      </c>
      <c r="N82" s="517">
        <v>39979.264901820468</v>
      </c>
      <c r="O82" s="517">
        <v>52913.978890796847</v>
      </c>
      <c r="P82" s="517">
        <v>15228.987716930002</v>
      </c>
      <c r="Q82" s="517">
        <v>96842.697148918829</v>
      </c>
    </row>
    <row r="83" spans="1:17" ht="25.5" x14ac:dyDescent="0.25">
      <c r="A83" s="515">
        <v>51</v>
      </c>
      <c r="B83" s="516" t="s">
        <v>753</v>
      </c>
      <c r="C83" s="456"/>
      <c r="D83" s="443">
        <v>0</v>
      </c>
      <c r="E83" s="443">
        <v>0</v>
      </c>
      <c r="F83" s="443">
        <v>0</v>
      </c>
      <c r="G83" s="443">
        <v>0</v>
      </c>
      <c r="H83" s="443">
        <v>187383.04800000001</v>
      </c>
      <c r="I83" s="443">
        <v>0</v>
      </c>
      <c r="J83" s="443">
        <v>187383.04800000001</v>
      </c>
      <c r="K83" s="445">
        <v>0</v>
      </c>
      <c r="L83" s="445">
        <v>0</v>
      </c>
      <c r="M83" s="445">
        <v>0</v>
      </c>
      <c r="N83" s="445">
        <v>0</v>
      </c>
      <c r="O83" s="445">
        <v>0</v>
      </c>
      <c r="P83" s="445">
        <v>0</v>
      </c>
      <c r="Q83" s="446">
        <v>0</v>
      </c>
    </row>
    <row r="84" spans="1:17" x14ac:dyDescent="0.25">
      <c r="A84" s="515">
        <v>52</v>
      </c>
      <c r="B84" s="516" t="s">
        <v>754</v>
      </c>
      <c r="C84" s="456"/>
      <c r="D84" s="443">
        <v>0</v>
      </c>
      <c r="E84" s="443">
        <v>0</v>
      </c>
      <c r="F84" s="443">
        <v>0</v>
      </c>
      <c r="G84" s="443">
        <v>0</v>
      </c>
      <c r="H84" s="443">
        <v>0</v>
      </c>
      <c r="I84" s="443">
        <v>0</v>
      </c>
      <c r="J84" s="443">
        <v>0</v>
      </c>
      <c r="K84" s="445">
        <v>0</v>
      </c>
      <c r="L84" s="445">
        <v>0</v>
      </c>
      <c r="M84" s="445">
        <v>0</v>
      </c>
      <c r="N84" s="445">
        <v>0</v>
      </c>
      <c r="O84" s="445">
        <v>0</v>
      </c>
      <c r="P84" s="445">
        <v>0</v>
      </c>
      <c r="Q84" s="446">
        <v>0</v>
      </c>
    </row>
    <row r="85" spans="1:17" ht="25.5" x14ac:dyDescent="0.25">
      <c r="A85" s="515">
        <v>53</v>
      </c>
      <c r="B85" s="516" t="s">
        <v>755</v>
      </c>
      <c r="C85" s="456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3">
        <v>0</v>
      </c>
      <c r="K85" s="445">
        <v>0</v>
      </c>
      <c r="L85" s="445">
        <v>0</v>
      </c>
      <c r="M85" s="445">
        <v>0</v>
      </c>
      <c r="N85" s="445">
        <v>0</v>
      </c>
      <c r="O85" s="445">
        <v>0</v>
      </c>
      <c r="P85" s="445">
        <v>0</v>
      </c>
      <c r="Q85" s="446">
        <v>0</v>
      </c>
    </row>
    <row r="86" spans="1:17" ht="25.5" x14ac:dyDescent="0.25">
      <c r="A86" s="515">
        <v>54</v>
      </c>
      <c r="B86" s="516" t="s">
        <v>756</v>
      </c>
      <c r="C86" s="456">
        <v>0</v>
      </c>
      <c r="D86" s="443">
        <v>0</v>
      </c>
      <c r="E86" s="443">
        <v>0</v>
      </c>
      <c r="F86" s="443">
        <v>0</v>
      </c>
      <c r="G86" s="443">
        <v>0</v>
      </c>
      <c r="H86" s="443">
        <v>4947.9159999999993</v>
      </c>
      <c r="I86" s="443">
        <v>300</v>
      </c>
      <c r="J86" s="443">
        <v>5247.9159999999993</v>
      </c>
      <c r="K86" s="445">
        <v>0</v>
      </c>
      <c r="L86" s="445">
        <v>0</v>
      </c>
      <c r="M86" s="445">
        <v>0</v>
      </c>
      <c r="N86" s="445">
        <v>4034</v>
      </c>
      <c r="O86" s="445">
        <v>4034</v>
      </c>
      <c r="P86" s="445">
        <v>0</v>
      </c>
      <c r="Q86" s="446">
        <v>4034</v>
      </c>
    </row>
    <row r="87" spans="1:17" x14ac:dyDescent="0.25">
      <c r="A87" s="515">
        <v>5401</v>
      </c>
      <c r="B87" s="520" t="s">
        <v>757</v>
      </c>
      <c r="C87" s="456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3">
        <v>0</v>
      </c>
      <c r="K87" s="445">
        <v>0</v>
      </c>
      <c r="L87" s="445">
        <v>0</v>
      </c>
      <c r="M87" s="445">
        <v>0</v>
      </c>
      <c r="N87" s="445">
        <v>0</v>
      </c>
      <c r="O87" s="445">
        <v>0</v>
      </c>
      <c r="P87" s="445">
        <v>0</v>
      </c>
      <c r="Q87" s="446">
        <v>0</v>
      </c>
    </row>
    <row r="88" spans="1:17" x14ac:dyDescent="0.25">
      <c r="A88" s="515">
        <v>5402</v>
      </c>
      <c r="B88" s="520" t="s">
        <v>758</v>
      </c>
      <c r="C88" s="456"/>
      <c r="D88" s="443">
        <v>0</v>
      </c>
      <c r="E88" s="443">
        <v>0</v>
      </c>
      <c r="F88" s="443">
        <v>0</v>
      </c>
      <c r="G88" s="443">
        <v>0</v>
      </c>
      <c r="H88" s="443">
        <v>0</v>
      </c>
      <c r="I88" s="443">
        <v>0</v>
      </c>
      <c r="J88" s="443">
        <v>0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</row>
    <row r="89" spans="1:17" x14ac:dyDescent="0.25">
      <c r="A89" s="515">
        <v>5403</v>
      </c>
      <c r="B89" s="520" t="s">
        <v>759</v>
      </c>
      <c r="C89" s="456"/>
      <c r="D89" s="443">
        <v>0</v>
      </c>
      <c r="E89" s="443">
        <v>0</v>
      </c>
      <c r="F89" s="443">
        <v>0</v>
      </c>
      <c r="G89" s="443">
        <v>0</v>
      </c>
      <c r="H89" s="443">
        <v>382.41</v>
      </c>
      <c r="I89" s="443">
        <v>0</v>
      </c>
      <c r="J89" s="443">
        <v>382.41</v>
      </c>
      <c r="K89" s="445">
        <v>0</v>
      </c>
      <c r="L89" s="445">
        <v>0</v>
      </c>
      <c r="M89" s="445">
        <v>0</v>
      </c>
      <c r="N89" s="445">
        <v>576</v>
      </c>
      <c r="O89" s="445">
        <v>576</v>
      </c>
      <c r="P89" s="445">
        <v>0</v>
      </c>
      <c r="Q89" s="446">
        <v>576</v>
      </c>
    </row>
    <row r="90" spans="1:17" x14ac:dyDescent="0.25">
      <c r="A90" s="515">
        <v>5404</v>
      </c>
      <c r="B90" s="520" t="s">
        <v>760</v>
      </c>
      <c r="C90" s="456"/>
      <c r="D90" s="443">
        <v>0</v>
      </c>
      <c r="E90" s="443">
        <v>0</v>
      </c>
      <c r="F90" s="443">
        <v>0</v>
      </c>
      <c r="G90" s="443">
        <v>0</v>
      </c>
      <c r="H90" s="443">
        <v>69.3</v>
      </c>
      <c r="I90" s="443">
        <v>0</v>
      </c>
      <c r="J90" s="443">
        <v>69.3</v>
      </c>
      <c r="K90" s="445">
        <v>0</v>
      </c>
      <c r="L90" s="445">
        <v>0</v>
      </c>
      <c r="M90" s="445">
        <v>0</v>
      </c>
      <c r="N90" s="445">
        <v>78</v>
      </c>
      <c r="O90" s="445">
        <v>78</v>
      </c>
      <c r="P90" s="445">
        <v>0</v>
      </c>
      <c r="Q90" s="446">
        <v>78</v>
      </c>
    </row>
    <row r="91" spans="1:17" x14ac:dyDescent="0.25">
      <c r="A91" s="515">
        <v>5405</v>
      </c>
      <c r="B91" s="520" t="s">
        <v>761</v>
      </c>
      <c r="C91" s="456"/>
      <c r="D91" s="443">
        <v>0</v>
      </c>
      <c r="E91" s="443">
        <v>0</v>
      </c>
      <c r="F91" s="443">
        <v>0</v>
      </c>
      <c r="G91" s="443">
        <v>0</v>
      </c>
      <c r="H91" s="443">
        <v>0</v>
      </c>
      <c r="I91" s="443">
        <v>0</v>
      </c>
      <c r="J91" s="443">
        <v>0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</row>
    <row r="92" spans="1:17" x14ac:dyDescent="0.25">
      <c r="A92" s="515">
        <v>5406</v>
      </c>
      <c r="B92" s="520" t="s">
        <v>762</v>
      </c>
      <c r="C92" s="456"/>
      <c r="D92" s="443">
        <v>0</v>
      </c>
      <c r="E92" s="443">
        <v>0</v>
      </c>
      <c r="F92" s="443">
        <v>0</v>
      </c>
      <c r="G92" s="443">
        <v>0</v>
      </c>
      <c r="H92" s="443">
        <v>1126.7349999999999</v>
      </c>
      <c r="I92" s="443">
        <v>0</v>
      </c>
      <c r="J92" s="443">
        <v>1126.7349999999999</v>
      </c>
      <c r="K92" s="445">
        <v>0</v>
      </c>
      <c r="L92" s="445">
        <v>0</v>
      </c>
      <c r="M92" s="445">
        <v>0</v>
      </c>
      <c r="N92" s="445">
        <v>0</v>
      </c>
      <c r="O92" s="445">
        <v>0</v>
      </c>
      <c r="P92" s="445">
        <v>0</v>
      </c>
      <c r="Q92" s="446">
        <v>0</v>
      </c>
    </row>
    <row r="93" spans="1:17" x14ac:dyDescent="0.25">
      <c r="A93" s="515">
        <v>5407</v>
      </c>
      <c r="B93" s="520" t="s">
        <v>763</v>
      </c>
      <c r="C93" s="456"/>
      <c r="D93" s="443">
        <v>0</v>
      </c>
      <c r="E93" s="443">
        <v>0</v>
      </c>
      <c r="F93" s="443">
        <v>0</v>
      </c>
      <c r="G93" s="443">
        <v>0</v>
      </c>
      <c r="H93" s="443">
        <v>0</v>
      </c>
      <c r="I93" s="443">
        <v>0</v>
      </c>
      <c r="J93" s="443">
        <v>0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7" x14ac:dyDescent="0.25">
      <c r="A94" s="515">
        <v>5408</v>
      </c>
      <c r="B94" s="520" t="s">
        <v>764</v>
      </c>
      <c r="C94" s="456"/>
      <c r="D94" s="443">
        <v>0</v>
      </c>
      <c r="E94" s="443">
        <v>0</v>
      </c>
      <c r="F94" s="443">
        <v>0</v>
      </c>
      <c r="G94" s="443">
        <v>0</v>
      </c>
      <c r="H94" s="443">
        <v>1260</v>
      </c>
      <c r="I94" s="443">
        <v>0</v>
      </c>
      <c r="J94" s="443">
        <v>1260</v>
      </c>
      <c r="K94" s="445">
        <v>0</v>
      </c>
      <c r="L94" s="445">
        <v>0</v>
      </c>
      <c r="M94" s="445">
        <v>0</v>
      </c>
      <c r="N94" s="445">
        <v>1080</v>
      </c>
      <c r="O94" s="445">
        <v>1080</v>
      </c>
      <c r="P94" s="445">
        <v>0</v>
      </c>
      <c r="Q94" s="446">
        <v>1080</v>
      </c>
    </row>
    <row r="95" spans="1:17" x14ac:dyDescent="0.25">
      <c r="A95" s="515">
        <v>5409</v>
      </c>
      <c r="B95" s="520" t="s">
        <v>765</v>
      </c>
      <c r="C95" s="456"/>
      <c r="D95" s="443">
        <v>0</v>
      </c>
      <c r="E95" s="443">
        <v>0</v>
      </c>
      <c r="F95" s="443">
        <v>0</v>
      </c>
      <c r="G95" s="443">
        <v>0</v>
      </c>
      <c r="H95" s="443">
        <v>2109.471</v>
      </c>
      <c r="I95" s="443">
        <v>300</v>
      </c>
      <c r="J95" s="443">
        <v>2409.471</v>
      </c>
      <c r="K95" s="445">
        <v>0</v>
      </c>
      <c r="L95" s="445">
        <v>0</v>
      </c>
      <c r="M95" s="445">
        <v>0</v>
      </c>
      <c r="N95" s="445">
        <v>2300</v>
      </c>
      <c r="O95" s="445">
        <v>2300</v>
      </c>
      <c r="P95" s="445">
        <v>0</v>
      </c>
      <c r="Q95" s="446">
        <v>2300</v>
      </c>
    </row>
    <row r="96" spans="1:17" x14ac:dyDescent="0.25">
      <c r="A96" s="515">
        <v>5410</v>
      </c>
      <c r="B96" s="520" t="s">
        <v>766</v>
      </c>
      <c r="C96" s="456"/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5">
        <v>0</v>
      </c>
      <c r="L96" s="445">
        <v>0</v>
      </c>
      <c r="M96" s="445">
        <v>0</v>
      </c>
      <c r="N96" s="445">
        <v>0</v>
      </c>
      <c r="O96" s="445">
        <v>0</v>
      </c>
      <c r="P96" s="445">
        <v>0</v>
      </c>
      <c r="Q96" s="446">
        <v>0</v>
      </c>
    </row>
    <row r="97" spans="1:17" x14ac:dyDescent="0.25">
      <c r="A97" s="515">
        <v>5411</v>
      </c>
      <c r="B97" s="520" t="s">
        <v>767</v>
      </c>
      <c r="C97" s="456"/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5">
        <v>0</v>
      </c>
      <c r="L97" s="445">
        <v>0</v>
      </c>
      <c r="M97" s="445">
        <v>0</v>
      </c>
      <c r="N97" s="445">
        <v>0</v>
      </c>
      <c r="O97" s="445">
        <v>0</v>
      </c>
      <c r="P97" s="445">
        <v>0</v>
      </c>
      <c r="Q97" s="446">
        <v>0</v>
      </c>
    </row>
    <row r="98" spans="1:17" x14ac:dyDescent="0.25">
      <c r="A98" s="515">
        <v>5412</v>
      </c>
      <c r="B98" s="520" t="s">
        <v>768</v>
      </c>
      <c r="C98" s="456"/>
      <c r="D98" s="443">
        <v>0</v>
      </c>
      <c r="E98" s="443">
        <v>0</v>
      </c>
      <c r="F98" s="443">
        <v>0</v>
      </c>
      <c r="G98" s="443">
        <v>0</v>
      </c>
      <c r="H98" s="443">
        <v>0</v>
      </c>
      <c r="I98" s="443">
        <v>0</v>
      </c>
      <c r="J98" s="443">
        <v>0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7" ht="25.5" x14ac:dyDescent="0.25">
      <c r="A99" s="515">
        <v>55</v>
      </c>
      <c r="B99" s="516" t="s">
        <v>769</v>
      </c>
      <c r="C99" s="456">
        <v>0</v>
      </c>
      <c r="D99" s="443">
        <v>0</v>
      </c>
      <c r="E99" s="443">
        <v>0</v>
      </c>
      <c r="F99" s="443">
        <v>0</v>
      </c>
      <c r="G99" s="443">
        <v>0</v>
      </c>
      <c r="H99" s="443">
        <v>21959.952999999998</v>
      </c>
      <c r="I99" s="443">
        <v>0</v>
      </c>
      <c r="J99" s="443">
        <v>21959.952999999998</v>
      </c>
      <c r="K99" s="445">
        <v>0</v>
      </c>
      <c r="L99" s="445">
        <v>0</v>
      </c>
      <c r="M99" s="445">
        <v>0</v>
      </c>
      <c r="N99" s="445">
        <v>1850</v>
      </c>
      <c r="O99" s="445">
        <v>1850</v>
      </c>
      <c r="P99" s="445">
        <v>13543</v>
      </c>
      <c r="Q99" s="446">
        <v>15393</v>
      </c>
    </row>
    <row r="100" spans="1:17" x14ac:dyDescent="0.25">
      <c r="A100" s="515">
        <v>5501</v>
      </c>
      <c r="B100" s="529" t="s">
        <v>770</v>
      </c>
      <c r="C100" s="456"/>
      <c r="D100" s="443">
        <v>0</v>
      </c>
      <c r="E100" s="443">
        <v>0</v>
      </c>
      <c r="F100" s="443">
        <v>0</v>
      </c>
      <c r="G100" s="443">
        <v>0</v>
      </c>
      <c r="H100" s="443">
        <v>1955.4670000000001</v>
      </c>
      <c r="I100" s="443">
        <v>0</v>
      </c>
      <c r="J100" s="443">
        <v>1955.4670000000001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1955</v>
      </c>
      <c r="Q100" s="446">
        <v>1955</v>
      </c>
    </row>
    <row r="101" spans="1:17" x14ac:dyDescent="0.25">
      <c r="A101" s="515">
        <v>5502</v>
      </c>
      <c r="B101" s="529" t="s">
        <v>771</v>
      </c>
      <c r="C101" s="456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3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7" x14ac:dyDescent="0.25">
      <c r="A102" s="515">
        <v>5503</v>
      </c>
      <c r="B102" s="529" t="s">
        <v>772</v>
      </c>
      <c r="C102" s="456"/>
      <c r="D102" s="443">
        <v>0</v>
      </c>
      <c r="E102" s="443">
        <v>0</v>
      </c>
      <c r="F102" s="443">
        <v>0</v>
      </c>
      <c r="G102" s="443">
        <v>0</v>
      </c>
      <c r="H102" s="443">
        <v>8160.45</v>
      </c>
      <c r="I102" s="443">
        <v>0</v>
      </c>
      <c r="J102" s="443">
        <v>8160.45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8182</v>
      </c>
      <c r="Q102" s="446">
        <v>8182</v>
      </c>
    </row>
    <row r="103" spans="1:17" x14ac:dyDescent="0.25">
      <c r="A103" s="515">
        <v>5504</v>
      </c>
      <c r="B103" s="529" t="s">
        <v>773</v>
      </c>
      <c r="C103" s="456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3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7" x14ac:dyDescent="0.25">
      <c r="A104" s="515">
        <v>5505</v>
      </c>
      <c r="B104" s="529" t="s">
        <v>460</v>
      </c>
      <c r="C104" s="456"/>
      <c r="D104" s="443">
        <v>0</v>
      </c>
      <c r="E104" s="443">
        <v>0</v>
      </c>
      <c r="F104" s="443">
        <v>0</v>
      </c>
      <c r="G104" s="443">
        <v>0</v>
      </c>
      <c r="H104" s="443">
        <v>889.2</v>
      </c>
      <c r="I104" s="443">
        <v>0</v>
      </c>
      <c r="J104" s="443">
        <v>889.2</v>
      </c>
      <c r="K104" s="445">
        <v>0</v>
      </c>
      <c r="L104" s="445">
        <v>0</v>
      </c>
      <c r="M104" s="445">
        <v>0</v>
      </c>
      <c r="N104" s="445">
        <v>74</v>
      </c>
      <c r="O104" s="445">
        <v>74</v>
      </c>
      <c r="P104" s="445">
        <v>0</v>
      </c>
      <c r="Q104" s="446">
        <v>74</v>
      </c>
    </row>
    <row r="105" spans="1:17" x14ac:dyDescent="0.25">
      <c r="A105" s="515">
        <v>5506</v>
      </c>
      <c r="B105" s="529" t="s">
        <v>774</v>
      </c>
      <c r="C105" s="456"/>
      <c r="D105" s="443">
        <v>0</v>
      </c>
      <c r="E105" s="443">
        <v>0</v>
      </c>
      <c r="F105" s="443">
        <v>0</v>
      </c>
      <c r="G105" s="443">
        <v>0</v>
      </c>
      <c r="H105" s="443">
        <v>3117.4850000000001</v>
      </c>
      <c r="I105" s="443">
        <v>0</v>
      </c>
      <c r="J105" s="443">
        <v>3117.4850000000001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3117</v>
      </c>
      <c r="Q105" s="446">
        <v>3117</v>
      </c>
    </row>
    <row r="106" spans="1:17" x14ac:dyDescent="0.25">
      <c r="A106" s="515">
        <v>5507</v>
      </c>
      <c r="B106" s="529" t="s">
        <v>676</v>
      </c>
      <c r="C106" s="456"/>
      <c r="D106" s="443">
        <v>0</v>
      </c>
      <c r="E106" s="443">
        <v>0</v>
      </c>
      <c r="F106" s="443">
        <v>0</v>
      </c>
      <c r="G106" s="443">
        <v>0</v>
      </c>
      <c r="H106" s="443">
        <v>4270.6149999999998</v>
      </c>
      <c r="I106" s="443">
        <v>0</v>
      </c>
      <c r="J106" s="443">
        <v>4270.6149999999998</v>
      </c>
      <c r="K106" s="445">
        <v>0</v>
      </c>
      <c r="L106" s="445">
        <v>0</v>
      </c>
      <c r="M106" s="445">
        <v>0</v>
      </c>
      <c r="N106" s="445">
        <v>304</v>
      </c>
      <c r="O106" s="445">
        <v>304</v>
      </c>
      <c r="P106" s="445">
        <v>0</v>
      </c>
      <c r="Q106" s="446">
        <v>304</v>
      </c>
    </row>
    <row r="107" spans="1:17" x14ac:dyDescent="0.25">
      <c r="A107" s="515">
        <v>5508</v>
      </c>
      <c r="B107" s="529" t="s">
        <v>775</v>
      </c>
      <c r="C107" s="456"/>
      <c r="D107" s="443">
        <v>0</v>
      </c>
      <c r="E107" s="443">
        <v>0</v>
      </c>
      <c r="F107" s="443">
        <v>0</v>
      </c>
      <c r="G107" s="443">
        <v>0</v>
      </c>
      <c r="H107" s="443">
        <v>0</v>
      </c>
      <c r="I107" s="443">
        <v>0</v>
      </c>
      <c r="J107" s="443">
        <v>0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7" x14ac:dyDescent="0.25">
      <c r="A108" s="515">
        <v>5509</v>
      </c>
      <c r="B108" s="529" t="s">
        <v>677</v>
      </c>
      <c r="C108" s="456"/>
      <c r="D108" s="443">
        <v>0</v>
      </c>
      <c r="E108" s="443">
        <v>0</v>
      </c>
      <c r="F108" s="443">
        <v>0</v>
      </c>
      <c r="G108" s="443">
        <v>0</v>
      </c>
      <c r="H108" s="443">
        <v>516.13</v>
      </c>
      <c r="I108" s="443">
        <v>0</v>
      </c>
      <c r="J108" s="443">
        <v>516.13</v>
      </c>
      <c r="K108" s="445">
        <v>0</v>
      </c>
      <c r="L108" s="445">
        <v>0</v>
      </c>
      <c r="M108" s="445">
        <v>0</v>
      </c>
      <c r="N108" s="445">
        <v>516</v>
      </c>
      <c r="O108" s="445">
        <v>516</v>
      </c>
      <c r="P108" s="445">
        <v>0</v>
      </c>
      <c r="Q108" s="446">
        <v>516</v>
      </c>
    </row>
    <row r="109" spans="1:17" x14ac:dyDescent="0.25">
      <c r="A109" s="515">
        <v>5510</v>
      </c>
      <c r="B109" s="529" t="s">
        <v>678</v>
      </c>
      <c r="C109" s="456"/>
      <c r="D109" s="443">
        <v>0</v>
      </c>
      <c r="E109" s="443">
        <v>0</v>
      </c>
      <c r="F109" s="443">
        <v>0</v>
      </c>
      <c r="G109" s="443">
        <v>0</v>
      </c>
      <c r="H109" s="443">
        <v>513</v>
      </c>
      <c r="I109" s="443">
        <v>0</v>
      </c>
      <c r="J109" s="443">
        <v>513</v>
      </c>
      <c r="K109" s="445">
        <v>0</v>
      </c>
      <c r="L109" s="445">
        <v>0</v>
      </c>
      <c r="M109" s="445">
        <v>0</v>
      </c>
      <c r="N109" s="445">
        <v>513</v>
      </c>
      <c r="O109" s="445">
        <v>513</v>
      </c>
      <c r="P109" s="445">
        <v>0</v>
      </c>
      <c r="Q109" s="446">
        <v>513</v>
      </c>
    </row>
    <row r="110" spans="1:17" x14ac:dyDescent="0.25">
      <c r="A110" s="515">
        <v>5511</v>
      </c>
      <c r="B110" s="529" t="s">
        <v>776</v>
      </c>
      <c r="C110" s="456"/>
      <c r="D110" s="443">
        <v>0</v>
      </c>
      <c r="E110" s="443">
        <v>0</v>
      </c>
      <c r="F110" s="443">
        <v>0</v>
      </c>
      <c r="G110" s="443">
        <v>0</v>
      </c>
      <c r="H110" s="443">
        <v>1218</v>
      </c>
      <c r="I110" s="443">
        <v>0</v>
      </c>
      <c r="J110" s="443">
        <v>1218</v>
      </c>
      <c r="K110" s="445">
        <v>0</v>
      </c>
      <c r="L110" s="445">
        <v>0</v>
      </c>
      <c r="M110" s="445">
        <v>0</v>
      </c>
      <c r="N110" s="445">
        <v>0</v>
      </c>
      <c r="O110" s="445">
        <v>0</v>
      </c>
      <c r="P110" s="445">
        <v>0</v>
      </c>
      <c r="Q110" s="446">
        <v>0</v>
      </c>
    </row>
    <row r="111" spans="1:17" x14ac:dyDescent="0.25">
      <c r="A111" s="515">
        <v>5512</v>
      </c>
      <c r="B111" s="529" t="s">
        <v>777</v>
      </c>
      <c r="C111" s="456"/>
      <c r="D111" s="443">
        <v>0</v>
      </c>
      <c r="E111" s="443">
        <v>0</v>
      </c>
      <c r="F111" s="443">
        <v>0</v>
      </c>
      <c r="G111" s="443">
        <v>0</v>
      </c>
      <c r="H111" s="443">
        <v>0</v>
      </c>
      <c r="I111" s="443">
        <v>0</v>
      </c>
      <c r="J111" s="443">
        <v>0</v>
      </c>
      <c r="K111" s="445">
        <v>0</v>
      </c>
      <c r="L111" s="445">
        <v>0</v>
      </c>
      <c r="M111" s="445">
        <v>0</v>
      </c>
      <c r="N111" s="445">
        <v>0</v>
      </c>
      <c r="O111" s="445">
        <v>0</v>
      </c>
      <c r="P111" s="445">
        <v>0</v>
      </c>
      <c r="Q111" s="446">
        <v>0</v>
      </c>
    </row>
    <row r="112" spans="1:17" x14ac:dyDescent="0.25">
      <c r="A112" s="515">
        <v>5513</v>
      </c>
      <c r="B112" s="529" t="s">
        <v>673</v>
      </c>
      <c r="C112" s="456"/>
      <c r="D112" s="443">
        <v>0</v>
      </c>
      <c r="E112" s="443">
        <v>0</v>
      </c>
      <c r="F112" s="443">
        <v>0</v>
      </c>
      <c r="G112" s="443">
        <v>0</v>
      </c>
      <c r="H112" s="443">
        <v>360</v>
      </c>
      <c r="I112" s="443">
        <v>0</v>
      </c>
      <c r="J112" s="443">
        <v>360</v>
      </c>
      <c r="K112" s="445">
        <v>0</v>
      </c>
      <c r="L112" s="445">
        <v>0</v>
      </c>
      <c r="M112" s="445">
        <v>0</v>
      </c>
      <c r="N112" s="445">
        <v>0</v>
      </c>
      <c r="O112" s="445">
        <v>0</v>
      </c>
      <c r="P112" s="445">
        <v>0</v>
      </c>
      <c r="Q112" s="446">
        <v>0</v>
      </c>
    </row>
    <row r="113" spans="1:18" x14ac:dyDescent="0.25">
      <c r="A113" s="515">
        <v>5514</v>
      </c>
      <c r="B113" s="529" t="s">
        <v>778</v>
      </c>
      <c r="C113" s="456"/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5">
        <v>0</v>
      </c>
      <c r="L113" s="445">
        <v>0</v>
      </c>
      <c r="M113" s="445">
        <v>0</v>
      </c>
      <c r="N113" s="445">
        <v>0</v>
      </c>
      <c r="O113" s="445">
        <v>0</v>
      </c>
      <c r="P113" s="445">
        <v>0</v>
      </c>
      <c r="Q113" s="446">
        <v>0</v>
      </c>
    </row>
    <row r="114" spans="1:18" x14ac:dyDescent="0.25">
      <c r="A114" s="515">
        <v>5515</v>
      </c>
      <c r="B114" s="529" t="s">
        <v>779</v>
      </c>
      <c r="C114" s="456"/>
      <c r="D114" s="443">
        <v>0</v>
      </c>
      <c r="E114" s="443">
        <v>0</v>
      </c>
      <c r="F114" s="443">
        <v>0</v>
      </c>
      <c r="G114" s="443">
        <v>0</v>
      </c>
      <c r="H114" s="443">
        <v>50</v>
      </c>
      <c r="I114" s="443">
        <v>0</v>
      </c>
      <c r="J114" s="443">
        <v>50</v>
      </c>
      <c r="K114" s="445">
        <v>0</v>
      </c>
      <c r="L114" s="445">
        <v>0</v>
      </c>
      <c r="M114" s="445">
        <v>0</v>
      </c>
      <c r="N114" s="445">
        <v>60</v>
      </c>
      <c r="O114" s="445">
        <v>60</v>
      </c>
      <c r="P114" s="445">
        <v>0</v>
      </c>
      <c r="Q114" s="446">
        <v>60</v>
      </c>
    </row>
    <row r="115" spans="1:18" x14ac:dyDescent="0.25">
      <c r="A115" s="515">
        <v>5516</v>
      </c>
      <c r="B115" s="529" t="s">
        <v>780</v>
      </c>
      <c r="C115" s="456"/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0</v>
      </c>
      <c r="J115" s="443">
        <v>0</v>
      </c>
      <c r="K115" s="445">
        <v>0</v>
      </c>
      <c r="L115" s="445">
        <v>0</v>
      </c>
      <c r="M115" s="445">
        <v>0</v>
      </c>
      <c r="N115" s="445">
        <v>0</v>
      </c>
      <c r="O115" s="445">
        <v>0</v>
      </c>
      <c r="P115" s="445">
        <v>0</v>
      </c>
      <c r="Q115" s="446">
        <v>0</v>
      </c>
    </row>
    <row r="116" spans="1:18" x14ac:dyDescent="0.25">
      <c r="A116" s="515">
        <v>5517</v>
      </c>
      <c r="B116" s="529" t="s">
        <v>781</v>
      </c>
      <c r="C116" s="456"/>
      <c r="D116" s="443">
        <v>0</v>
      </c>
      <c r="E116" s="443">
        <v>0</v>
      </c>
      <c r="F116" s="443">
        <v>0</v>
      </c>
      <c r="G116" s="443">
        <v>0</v>
      </c>
      <c r="H116" s="443">
        <v>200.53200000000001</v>
      </c>
      <c r="I116" s="443">
        <v>0</v>
      </c>
      <c r="J116" s="443">
        <v>200.53200000000001</v>
      </c>
      <c r="K116" s="445">
        <v>0</v>
      </c>
      <c r="L116" s="445">
        <v>0</v>
      </c>
      <c r="M116" s="445">
        <v>0</v>
      </c>
      <c r="N116" s="445">
        <v>201</v>
      </c>
      <c r="O116" s="445">
        <v>201</v>
      </c>
      <c r="P116" s="445">
        <v>0</v>
      </c>
      <c r="Q116" s="446">
        <v>201</v>
      </c>
    </row>
    <row r="117" spans="1:18" x14ac:dyDescent="0.25">
      <c r="A117" s="515">
        <v>5518</v>
      </c>
      <c r="B117" s="529" t="s">
        <v>782</v>
      </c>
      <c r="C117" s="456"/>
      <c r="D117" s="443">
        <v>0</v>
      </c>
      <c r="E117" s="443">
        <v>0</v>
      </c>
      <c r="F117" s="443">
        <v>0</v>
      </c>
      <c r="G117" s="443">
        <v>0</v>
      </c>
      <c r="H117" s="443">
        <v>0</v>
      </c>
      <c r="I117" s="443">
        <v>0</v>
      </c>
      <c r="J117" s="443">
        <v>0</v>
      </c>
      <c r="K117" s="445">
        <v>0</v>
      </c>
      <c r="L117" s="445">
        <v>0</v>
      </c>
      <c r="M117" s="445">
        <v>0</v>
      </c>
      <c r="N117" s="445">
        <v>0</v>
      </c>
      <c r="O117" s="445">
        <v>0</v>
      </c>
      <c r="P117" s="445">
        <v>0</v>
      </c>
      <c r="Q117" s="446">
        <v>0</v>
      </c>
    </row>
    <row r="118" spans="1:18" x14ac:dyDescent="0.25">
      <c r="A118" s="515">
        <v>5519</v>
      </c>
      <c r="B118" s="529" t="s">
        <v>461</v>
      </c>
      <c r="C118" s="456"/>
      <c r="D118" s="443">
        <v>0</v>
      </c>
      <c r="E118" s="443">
        <v>0</v>
      </c>
      <c r="F118" s="443">
        <v>0</v>
      </c>
      <c r="G118" s="443">
        <v>0</v>
      </c>
      <c r="H118" s="443">
        <v>133</v>
      </c>
      <c r="I118" s="443">
        <v>0</v>
      </c>
      <c r="J118" s="443">
        <v>133</v>
      </c>
      <c r="K118" s="445">
        <v>0</v>
      </c>
      <c r="L118" s="445">
        <v>0</v>
      </c>
      <c r="M118" s="445">
        <v>0</v>
      </c>
      <c r="N118" s="445">
        <v>0</v>
      </c>
      <c r="O118" s="445">
        <v>0</v>
      </c>
      <c r="P118" s="445">
        <v>0</v>
      </c>
      <c r="Q118" s="446">
        <v>0</v>
      </c>
    </row>
    <row r="119" spans="1:18" x14ac:dyDescent="0.25">
      <c r="A119" s="515">
        <v>5520</v>
      </c>
      <c r="B119" s="529" t="s">
        <v>783</v>
      </c>
      <c r="C119" s="456"/>
      <c r="D119" s="443">
        <v>0</v>
      </c>
      <c r="E119" s="443">
        <v>0</v>
      </c>
      <c r="F119" s="443">
        <v>0</v>
      </c>
      <c r="G119" s="443">
        <v>0</v>
      </c>
      <c r="H119" s="443">
        <v>287.35000000000002</v>
      </c>
      <c r="I119" s="443">
        <v>0</v>
      </c>
      <c r="J119" s="443">
        <v>287.35000000000002</v>
      </c>
      <c r="K119" s="445">
        <v>0</v>
      </c>
      <c r="L119" s="445">
        <v>0</v>
      </c>
      <c r="M119" s="445">
        <v>0</v>
      </c>
      <c r="N119" s="445">
        <v>182</v>
      </c>
      <c r="O119" s="445">
        <v>182</v>
      </c>
      <c r="P119" s="445">
        <v>0</v>
      </c>
      <c r="Q119" s="446">
        <v>182</v>
      </c>
    </row>
    <row r="120" spans="1:18" x14ac:dyDescent="0.25">
      <c r="A120" s="515">
        <v>5521</v>
      </c>
      <c r="B120" s="529" t="s">
        <v>675</v>
      </c>
      <c r="C120" s="456"/>
      <c r="D120" s="443">
        <v>0</v>
      </c>
      <c r="E120" s="443">
        <v>0</v>
      </c>
      <c r="F120" s="443">
        <v>0</v>
      </c>
      <c r="G120" s="443">
        <v>0</v>
      </c>
      <c r="H120" s="443">
        <v>288.72399999999999</v>
      </c>
      <c r="I120" s="443">
        <v>0</v>
      </c>
      <c r="J120" s="443">
        <v>288.72399999999999</v>
      </c>
      <c r="K120" s="445">
        <v>0</v>
      </c>
      <c r="L120" s="445">
        <v>0</v>
      </c>
      <c r="M120" s="445">
        <v>0</v>
      </c>
      <c r="N120" s="445">
        <v>0</v>
      </c>
      <c r="O120" s="445">
        <v>0</v>
      </c>
      <c r="P120" s="445">
        <v>289</v>
      </c>
      <c r="Q120" s="446">
        <v>289</v>
      </c>
    </row>
    <row r="121" spans="1:18" x14ac:dyDescent="0.25">
      <c r="A121" s="515">
        <v>5522</v>
      </c>
      <c r="B121" s="529" t="s">
        <v>674</v>
      </c>
      <c r="C121" s="456"/>
      <c r="D121" s="443">
        <v>0</v>
      </c>
      <c r="E121" s="443">
        <v>0</v>
      </c>
      <c r="F121" s="443">
        <v>0</v>
      </c>
      <c r="G121" s="443">
        <v>0</v>
      </c>
      <c r="H121" s="443">
        <v>0</v>
      </c>
      <c r="I121" s="443">
        <v>0</v>
      </c>
      <c r="J121" s="443">
        <v>0</v>
      </c>
      <c r="K121" s="445">
        <v>0</v>
      </c>
      <c r="L121" s="445">
        <v>0</v>
      </c>
      <c r="M121" s="445">
        <v>0</v>
      </c>
      <c r="N121" s="445">
        <v>0</v>
      </c>
      <c r="O121" s="445">
        <v>0</v>
      </c>
      <c r="P121" s="445">
        <v>0</v>
      </c>
      <c r="Q121" s="446">
        <v>0</v>
      </c>
    </row>
    <row r="122" spans="1:18" ht="25.5" x14ac:dyDescent="0.25">
      <c r="A122" s="515">
        <v>56</v>
      </c>
      <c r="B122" s="516" t="s">
        <v>784</v>
      </c>
      <c r="C122" s="456">
        <v>0</v>
      </c>
      <c r="D122" s="443">
        <v>0</v>
      </c>
      <c r="E122" s="443">
        <v>0</v>
      </c>
      <c r="F122" s="443">
        <v>0</v>
      </c>
      <c r="G122" s="443">
        <v>0</v>
      </c>
      <c r="H122" s="443">
        <v>214290.91700000002</v>
      </c>
      <c r="I122" s="443">
        <v>300</v>
      </c>
      <c r="J122" s="443">
        <v>214590.91700000002</v>
      </c>
      <c r="K122" s="445">
        <v>0</v>
      </c>
      <c r="L122" s="445">
        <v>0</v>
      </c>
      <c r="M122" s="445">
        <v>0</v>
      </c>
      <c r="N122" s="445">
        <v>5884</v>
      </c>
      <c r="O122" s="445">
        <v>5884</v>
      </c>
      <c r="P122" s="445">
        <v>13543</v>
      </c>
      <c r="Q122" s="446">
        <v>19427</v>
      </c>
    </row>
    <row r="123" spans="1:18" x14ac:dyDescent="0.25">
      <c r="A123" s="515">
        <v>57</v>
      </c>
      <c r="B123" s="516" t="s">
        <v>785</v>
      </c>
      <c r="C123" s="456"/>
      <c r="D123" s="443">
        <v>0</v>
      </c>
      <c r="E123" s="443">
        <v>0</v>
      </c>
      <c r="F123" s="443">
        <v>0</v>
      </c>
      <c r="G123" s="443">
        <v>0</v>
      </c>
      <c r="H123" s="443">
        <v>0</v>
      </c>
      <c r="I123" s="443">
        <v>0</v>
      </c>
      <c r="J123" s="443">
        <v>0</v>
      </c>
      <c r="K123" s="445">
        <v>0</v>
      </c>
      <c r="L123" s="445">
        <v>0</v>
      </c>
      <c r="M123" s="445">
        <v>0</v>
      </c>
      <c r="N123" s="445">
        <v>0</v>
      </c>
      <c r="O123" s="445">
        <f>1351+2668</f>
        <v>4019</v>
      </c>
      <c r="P123" s="445">
        <v>0</v>
      </c>
      <c r="Q123" s="446">
        <f>1351+2668</f>
        <v>4019</v>
      </c>
    </row>
    <row r="124" spans="1:18" x14ac:dyDescent="0.25">
      <c r="A124" s="515">
        <v>58</v>
      </c>
      <c r="B124" s="516" t="s">
        <v>786</v>
      </c>
      <c r="C124" s="456"/>
      <c r="D124" s="443">
        <v>313</v>
      </c>
      <c r="E124" s="443">
        <v>0</v>
      </c>
      <c r="F124" s="443">
        <v>0</v>
      </c>
      <c r="G124" s="443">
        <v>0</v>
      </c>
      <c r="H124" s="443">
        <v>-111</v>
      </c>
      <c r="I124" s="443">
        <v>0</v>
      </c>
      <c r="J124" s="443">
        <v>202</v>
      </c>
      <c r="K124" s="445">
        <v>0</v>
      </c>
      <c r="L124" s="445">
        <v>0</v>
      </c>
      <c r="M124" s="445">
        <v>0</v>
      </c>
      <c r="N124" s="445">
        <v>0</v>
      </c>
      <c r="O124" s="445">
        <v>0</v>
      </c>
      <c r="P124" s="445">
        <v>0</v>
      </c>
      <c r="Q124" s="446">
        <v>0</v>
      </c>
    </row>
    <row r="125" spans="1:18" ht="30" x14ac:dyDescent="0.25">
      <c r="A125" s="457">
        <v>59</v>
      </c>
      <c r="B125" s="458" t="s">
        <v>787</v>
      </c>
      <c r="C125" s="517">
        <v>0</v>
      </c>
      <c r="D125" s="517">
        <v>313</v>
      </c>
      <c r="E125" s="517">
        <v>0</v>
      </c>
      <c r="F125" s="517">
        <v>0</v>
      </c>
      <c r="G125" s="517">
        <v>0</v>
      </c>
      <c r="H125" s="517">
        <v>214179.91700000002</v>
      </c>
      <c r="I125" s="517">
        <v>300</v>
      </c>
      <c r="J125" s="517">
        <v>214792.91700000002</v>
      </c>
      <c r="K125" s="517">
        <v>0</v>
      </c>
      <c r="L125" s="517">
        <v>0</v>
      </c>
      <c r="M125" s="517">
        <v>0</v>
      </c>
      <c r="N125" s="517">
        <v>5884</v>
      </c>
      <c r="O125" s="517">
        <f>5884+4019</f>
        <v>9903</v>
      </c>
      <c r="P125" s="517">
        <v>13543</v>
      </c>
      <c r="Q125" s="517">
        <f>19427+4019</f>
        <v>23446</v>
      </c>
      <c r="R125" s="498"/>
    </row>
    <row r="126" spans="1:18" x14ac:dyDescent="0.25">
      <c r="A126" s="457">
        <v>60</v>
      </c>
      <c r="B126" s="458" t="s">
        <v>788</v>
      </c>
      <c r="C126" s="517"/>
      <c r="D126" s="517">
        <v>0</v>
      </c>
      <c r="E126" s="517">
        <v>0</v>
      </c>
      <c r="F126" s="517">
        <v>0</v>
      </c>
      <c r="G126" s="517">
        <v>0</v>
      </c>
      <c r="H126" s="517">
        <v>0</v>
      </c>
      <c r="I126" s="517">
        <v>0</v>
      </c>
      <c r="J126" s="517">
        <v>0</v>
      </c>
      <c r="K126" s="517">
        <v>0</v>
      </c>
      <c r="L126" s="517">
        <v>0</v>
      </c>
      <c r="M126" s="517">
        <v>0</v>
      </c>
      <c r="N126" s="517">
        <v>0</v>
      </c>
      <c r="O126" s="517">
        <v>0</v>
      </c>
      <c r="P126" s="517">
        <v>0</v>
      </c>
      <c r="Q126" s="517">
        <v>0</v>
      </c>
    </row>
    <row r="127" spans="1:18" x14ac:dyDescent="0.25">
      <c r="A127" s="457">
        <v>61</v>
      </c>
      <c r="B127" s="458" t="s">
        <v>789</v>
      </c>
      <c r="C127" s="517">
        <v>0</v>
      </c>
      <c r="D127" s="517">
        <v>84495.775000000009</v>
      </c>
      <c r="E127" s="517">
        <v>22752.658000000003</v>
      </c>
      <c r="F127" s="517">
        <v>16580.095999999998</v>
      </c>
      <c r="G127" s="517">
        <v>4763.2980000000007</v>
      </c>
      <c r="H127" s="517">
        <v>378336.49300000002</v>
      </c>
      <c r="I127" s="517">
        <v>65667.757999999987</v>
      </c>
      <c r="J127" s="517">
        <v>572596.07799999998</v>
      </c>
      <c r="K127" s="517">
        <v>70679.687616191994</v>
      </c>
      <c r="L127" s="517">
        <v>12934.713988976378</v>
      </c>
      <c r="M127" s="517">
        <v>7948.7669249999999</v>
      </c>
      <c r="N127" s="517">
        <v>74300.264901820468</v>
      </c>
      <c r="O127" s="517">
        <v>87234.978890796847</v>
      </c>
      <c r="P127" s="517">
        <v>75810.091716930008</v>
      </c>
      <c r="Q127" s="517">
        <v>241673.52514891891</v>
      </c>
    </row>
    <row r="128" spans="1:18" x14ac:dyDescent="0.25">
      <c r="A128" s="515">
        <v>62</v>
      </c>
      <c r="B128" s="516" t="s">
        <v>790</v>
      </c>
      <c r="C128" s="456"/>
      <c r="D128" s="443">
        <v>0</v>
      </c>
      <c r="E128" s="443">
        <v>0</v>
      </c>
      <c r="F128" s="443">
        <v>0</v>
      </c>
      <c r="G128" s="443">
        <v>0</v>
      </c>
      <c r="H128" s="443">
        <v>830.56399999999996</v>
      </c>
      <c r="I128" s="443">
        <v>0</v>
      </c>
      <c r="J128" s="443">
        <v>830.56399999999996</v>
      </c>
      <c r="K128" s="445">
        <v>0</v>
      </c>
      <c r="L128" s="445">
        <v>0</v>
      </c>
      <c r="M128" s="445">
        <v>0</v>
      </c>
      <c r="N128" s="445"/>
      <c r="O128" s="445"/>
      <c r="P128" s="445">
        <v>0</v>
      </c>
      <c r="Q128" s="446"/>
    </row>
    <row r="129" spans="1:18" x14ac:dyDescent="0.25">
      <c r="A129" s="515">
        <v>63</v>
      </c>
      <c r="B129" s="516" t="s">
        <v>791</v>
      </c>
      <c r="C129" s="456"/>
      <c r="D129" s="443">
        <v>0</v>
      </c>
      <c r="E129" s="443">
        <v>0</v>
      </c>
      <c r="F129" s="443">
        <v>0</v>
      </c>
      <c r="G129" s="443">
        <v>0</v>
      </c>
      <c r="H129" s="443">
        <v>184143.348</v>
      </c>
      <c r="I129" s="443">
        <v>83.45</v>
      </c>
      <c r="J129" s="443">
        <v>184226.79800000001</v>
      </c>
      <c r="K129" s="445">
        <v>0</v>
      </c>
      <c r="L129" s="445">
        <v>0</v>
      </c>
      <c r="M129" s="445">
        <v>0</v>
      </c>
      <c r="N129" s="445">
        <v>27105</v>
      </c>
      <c r="O129" s="445">
        <f>24275.79+4180-1351</f>
        <v>27104.79</v>
      </c>
      <c r="P129" s="445">
        <v>0</v>
      </c>
      <c r="Q129" s="446">
        <v>27104</v>
      </c>
    </row>
    <row r="130" spans="1:18" ht="25.5" x14ac:dyDescent="0.25">
      <c r="A130" s="515">
        <v>64</v>
      </c>
      <c r="B130" s="516" t="s">
        <v>792</v>
      </c>
      <c r="C130" s="456"/>
      <c r="D130" s="443">
        <v>0</v>
      </c>
      <c r="E130" s="443">
        <v>0</v>
      </c>
      <c r="F130" s="443">
        <v>0</v>
      </c>
      <c r="G130" s="443">
        <v>0</v>
      </c>
      <c r="H130" s="443">
        <v>0</v>
      </c>
      <c r="I130" s="443">
        <v>0</v>
      </c>
      <c r="J130" s="443">
        <v>0</v>
      </c>
      <c r="K130" s="445">
        <v>0</v>
      </c>
      <c r="L130" s="445">
        <v>0</v>
      </c>
      <c r="M130" s="445">
        <v>0</v>
      </c>
      <c r="N130" s="445">
        <v>0</v>
      </c>
      <c r="O130" s="445">
        <v>0</v>
      </c>
      <c r="P130" s="445">
        <v>0</v>
      </c>
      <c r="Q130" s="446">
        <v>0</v>
      </c>
    </row>
    <row r="131" spans="1:18" x14ac:dyDescent="0.25">
      <c r="A131" s="515">
        <v>65</v>
      </c>
      <c r="B131" s="516" t="s">
        <v>4</v>
      </c>
      <c r="C131" s="456"/>
      <c r="D131" s="443">
        <v>0</v>
      </c>
      <c r="E131" s="443">
        <v>0</v>
      </c>
      <c r="F131" s="443">
        <v>0</v>
      </c>
      <c r="G131" s="443">
        <v>0</v>
      </c>
      <c r="H131" s="443">
        <v>0</v>
      </c>
      <c r="I131" s="443">
        <v>0</v>
      </c>
      <c r="J131" s="443">
        <v>0</v>
      </c>
      <c r="K131" s="445">
        <v>0</v>
      </c>
      <c r="L131" s="445">
        <v>0</v>
      </c>
      <c r="M131" s="445">
        <v>0</v>
      </c>
      <c r="N131" s="445">
        <v>2668.348</v>
      </c>
      <c r="O131" s="445">
        <v>0</v>
      </c>
      <c r="P131" s="445">
        <v>0</v>
      </c>
      <c r="Q131" s="446">
        <v>0</v>
      </c>
    </row>
    <row r="132" spans="1:18" x14ac:dyDescent="0.25">
      <c r="A132" s="515">
        <v>66</v>
      </c>
      <c r="B132" s="516" t="s">
        <v>793</v>
      </c>
      <c r="C132" s="456"/>
      <c r="D132" s="443">
        <v>0</v>
      </c>
      <c r="E132" s="443">
        <v>0</v>
      </c>
      <c r="F132" s="443">
        <v>0</v>
      </c>
      <c r="G132" s="443">
        <v>0</v>
      </c>
      <c r="H132" s="443">
        <v>0</v>
      </c>
      <c r="I132" s="443">
        <v>0</v>
      </c>
      <c r="J132" s="443">
        <v>0</v>
      </c>
      <c r="K132" s="445">
        <v>0</v>
      </c>
      <c r="L132" s="445">
        <v>0</v>
      </c>
      <c r="M132" s="445">
        <v>0</v>
      </c>
      <c r="N132" s="445">
        <v>0</v>
      </c>
      <c r="O132" s="445">
        <v>0</v>
      </c>
      <c r="P132" s="445">
        <v>0</v>
      </c>
      <c r="Q132" s="446">
        <v>0</v>
      </c>
    </row>
    <row r="133" spans="1:18" ht="25.5" x14ac:dyDescent="0.25">
      <c r="A133" s="515">
        <v>67</v>
      </c>
      <c r="B133" s="516" t="s">
        <v>794</v>
      </c>
      <c r="C133" s="456"/>
      <c r="D133" s="443">
        <v>0</v>
      </c>
      <c r="E133" s="443">
        <v>0</v>
      </c>
      <c r="F133" s="443">
        <v>0</v>
      </c>
      <c r="G133" s="443">
        <v>0</v>
      </c>
      <c r="H133" s="443">
        <v>0</v>
      </c>
      <c r="I133" s="443">
        <v>0</v>
      </c>
      <c r="J133" s="443">
        <v>0</v>
      </c>
      <c r="K133" s="445">
        <v>0</v>
      </c>
      <c r="L133" s="445">
        <v>0</v>
      </c>
      <c r="M133" s="445">
        <v>0</v>
      </c>
      <c r="N133" s="445">
        <v>0</v>
      </c>
      <c r="O133" s="445">
        <v>0</v>
      </c>
      <c r="P133" s="445">
        <v>0</v>
      </c>
      <c r="Q133" s="446">
        <v>0</v>
      </c>
    </row>
    <row r="134" spans="1:18" ht="25.5" x14ac:dyDescent="0.25">
      <c r="A134" s="515">
        <v>68</v>
      </c>
      <c r="B134" s="516" t="s">
        <v>795</v>
      </c>
      <c r="C134" s="456"/>
      <c r="D134" s="443">
        <v>0</v>
      </c>
      <c r="E134" s="443">
        <v>0</v>
      </c>
      <c r="F134" s="443">
        <v>0</v>
      </c>
      <c r="G134" s="443">
        <v>0</v>
      </c>
      <c r="H134" s="443">
        <v>0</v>
      </c>
      <c r="I134" s="443">
        <v>0</v>
      </c>
      <c r="J134" s="443">
        <v>0</v>
      </c>
      <c r="K134" s="445">
        <v>0</v>
      </c>
      <c r="L134" s="445">
        <v>0</v>
      </c>
      <c r="M134" s="445">
        <v>0</v>
      </c>
      <c r="N134" s="445">
        <v>0</v>
      </c>
      <c r="O134" s="445">
        <v>0</v>
      </c>
      <c r="P134" s="445">
        <v>0</v>
      </c>
      <c r="Q134" s="446">
        <v>0</v>
      </c>
      <c r="R134" s="498"/>
    </row>
    <row r="135" spans="1:18" s="498" customFormat="1" x14ac:dyDescent="0.25">
      <c r="A135" s="515">
        <v>69</v>
      </c>
      <c r="B135" s="516" t="s">
        <v>796</v>
      </c>
      <c r="C135" s="456"/>
      <c r="D135" s="443">
        <v>0</v>
      </c>
      <c r="E135" s="443">
        <v>0</v>
      </c>
      <c r="F135" s="443">
        <v>0</v>
      </c>
      <c r="G135" s="443">
        <v>0</v>
      </c>
      <c r="H135" s="443">
        <v>0</v>
      </c>
      <c r="I135" s="443">
        <v>0</v>
      </c>
      <c r="J135" s="443">
        <v>0</v>
      </c>
      <c r="K135" s="445">
        <v>0</v>
      </c>
      <c r="L135" s="445">
        <v>0</v>
      </c>
      <c r="M135" s="445">
        <v>0</v>
      </c>
      <c r="N135" s="445">
        <v>0</v>
      </c>
      <c r="O135" s="445">
        <v>0</v>
      </c>
      <c r="P135" s="445">
        <v>0</v>
      </c>
      <c r="Q135" s="446">
        <v>0</v>
      </c>
    </row>
    <row r="136" spans="1:18" x14ac:dyDescent="0.25">
      <c r="A136" s="457">
        <v>70</v>
      </c>
      <c r="B136" s="458" t="s">
        <v>797</v>
      </c>
      <c r="C136" s="517">
        <v>0</v>
      </c>
      <c r="D136" s="517">
        <v>0</v>
      </c>
      <c r="E136" s="517">
        <v>0</v>
      </c>
      <c r="F136" s="517">
        <v>0</v>
      </c>
      <c r="G136" s="517">
        <v>0</v>
      </c>
      <c r="H136" s="517">
        <v>184973.91200000001</v>
      </c>
      <c r="I136" s="517">
        <v>83.45</v>
      </c>
      <c r="J136" s="517">
        <v>185057.36200000002</v>
      </c>
      <c r="K136" s="517">
        <v>0</v>
      </c>
      <c r="L136" s="517">
        <v>0</v>
      </c>
      <c r="M136" s="517">
        <v>0</v>
      </c>
      <c r="N136" s="517">
        <v>31124.137999999999</v>
      </c>
      <c r="O136" s="517">
        <f>SUM(O129:O135)</f>
        <v>27104.79</v>
      </c>
      <c r="P136" s="517">
        <v>0</v>
      </c>
      <c r="Q136" s="517">
        <v>27105</v>
      </c>
      <c r="R136" s="498"/>
    </row>
    <row r="137" spans="1:18" s="498" customFormat="1" x14ac:dyDescent="0.25">
      <c r="A137" s="515">
        <v>71</v>
      </c>
      <c r="B137" s="516" t="s">
        <v>798</v>
      </c>
      <c r="C137" s="456"/>
      <c r="D137" s="443">
        <v>0</v>
      </c>
      <c r="E137" s="443">
        <v>0</v>
      </c>
      <c r="F137" s="443">
        <v>0</v>
      </c>
      <c r="G137" s="443">
        <v>0</v>
      </c>
      <c r="H137" s="443">
        <v>0</v>
      </c>
      <c r="I137" s="443">
        <v>0</v>
      </c>
      <c r="J137" s="443">
        <v>0</v>
      </c>
      <c r="K137" s="445">
        <v>0</v>
      </c>
      <c r="L137" s="445">
        <v>0</v>
      </c>
      <c r="M137" s="445">
        <v>0</v>
      </c>
      <c r="N137" s="445">
        <v>0</v>
      </c>
      <c r="O137" s="445">
        <v>0</v>
      </c>
      <c r="P137" s="445">
        <v>0</v>
      </c>
      <c r="Q137" s="446">
        <v>0</v>
      </c>
      <c r="R137" s="487"/>
    </row>
    <row r="138" spans="1:18" x14ac:dyDescent="0.25">
      <c r="A138" s="457">
        <v>72</v>
      </c>
      <c r="B138" s="458" t="s">
        <v>799</v>
      </c>
      <c r="C138" s="517">
        <v>0</v>
      </c>
      <c r="D138" s="517">
        <v>84495.775000000009</v>
      </c>
      <c r="E138" s="517">
        <v>22752.658000000003</v>
      </c>
      <c r="F138" s="517">
        <v>16580.095999999998</v>
      </c>
      <c r="G138" s="517">
        <v>4763.2980000000007</v>
      </c>
      <c r="H138" s="517">
        <v>563310.40500000003</v>
      </c>
      <c r="I138" s="517">
        <v>65751.207999999984</v>
      </c>
      <c r="J138" s="517">
        <v>757653.44000000006</v>
      </c>
      <c r="K138" s="517">
        <v>70679.687616191994</v>
      </c>
      <c r="L138" s="517">
        <v>12934.713988976378</v>
      </c>
      <c r="M138" s="517">
        <v>7948.7669249999999</v>
      </c>
      <c r="N138" s="517">
        <v>105424.40290182046</v>
      </c>
      <c r="O138" s="517">
        <v>118359.11689079684</v>
      </c>
      <c r="P138" s="517">
        <v>75810.091716930008</v>
      </c>
      <c r="Q138" s="517">
        <v>272797.66314891889</v>
      </c>
    </row>
    <row r="139" spans="1:18" x14ac:dyDescent="0.25">
      <c r="A139" s="515">
        <v>73</v>
      </c>
      <c r="B139" s="516" t="s">
        <v>800</v>
      </c>
      <c r="C139" s="456"/>
      <c r="D139" s="443">
        <v>0</v>
      </c>
      <c r="E139" s="443">
        <v>0</v>
      </c>
      <c r="F139" s="443">
        <v>0</v>
      </c>
      <c r="G139" s="443">
        <v>0</v>
      </c>
      <c r="H139" s="443">
        <v>0</v>
      </c>
      <c r="I139" s="443">
        <v>0</v>
      </c>
      <c r="J139" s="443">
        <v>0</v>
      </c>
      <c r="K139" s="445">
        <v>0</v>
      </c>
      <c r="L139" s="445">
        <v>0</v>
      </c>
      <c r="M139" s="445">
        <v>0</v>
      </c>
      <c r="N139" s="445">
        <v>0</v>
      </c>
      <c r="O139" s="445">
        <v>0</v>
      </c>
      <c r="P139" s="445">
        <v>0</v>
      </c>
      <c r="Q139" s="446">
        <v>0</v>
      </c>
    </row>
    <row r="140" spans="1:18" x14ac:dyDescent="0.25">
      <c r="A140" s="515">
        <v>74</v>
      </c>
      <c r="B140" s="516" t="s">
        <v>801</v>
      </c>
      <c r="C140" s="456"/>
      <c r="D140" s="443">
        <v>0</v>
      </c>
      <c r="E140" s="443">
        <v>0</v>
      </c>
      <c r="F140" s="443">
        <v>0</v>
      </c>
      <c r="G140" s="443">
        <v>0</v>
      </c>
      <c r="H140" s="443">
        <v>109862.193</v>
      </c>
      <c r="I140" s="443">
        <v>0</v>
      </c>
      <c r="J140" s="443">
        <v>109862.193</v>
      </c>
      <c r="K140" s="445">
        <v>0</v>
      </c>
      <c r="L140" s="445">
        <v>0</v>
      </c>
      <c r="M140" s="445">
        <v>0</v>
      </c>
      <c r="N140" s="445">
        <v>0</v>
      </c>
      <c r="O140" s="445">
        <v>0</v>
      </c>
      <c r="P140" s="445">
        <v>0</v>
      </c>
      <c r="Q140" s="446">
        <v>0</v>
      </c>
    </row>
    <row r="141" spans="1:18" x14ac:dyDescent="0.25">
      <c r="A141" s="515">
        <v>75</v>
      </c>
      <c r="B141" s="528" t="s">
        <v>802</v>
      </c>
      <c r="C141" s="456"/>
      <c r="D141" s="443">
        <v>0</v>
      </c>
      <c r="E141" s="443">
        <v>0</v>
      </c>
      <c r="F141" s="443">
        <v>0</v>
      </c>
      <c r="G141" s="443">
        <v>0</v>
      </c>
      <c r="H141" s="443">
        <v>125604.49400000001</v>
      </c>
      <c r="I141" s="443">
        <v>0</v>
      </c>
      <c r="J141" s="443">
        <v>125604.49400000001</v>
      </c>
      <c r="K141" s="445">
        <v>0</v>
      </c>
      <c r="L141" s="445">
        <v>0</v>
      </c>
      <c r="M141" s="445">
        <v>0</v>
      </c>
      <c r="N141" s="445">
        <v>0</v>
      </c>
      <c r="O141" s="445">
        <v>0</v>
      </c>
      <c r="P141" s="445">
        <v>0</v>
      </c>
      <c r="Q141" s="446">
        <v>0</v>
      </c>
    </row>
    <row r="142" spans="1:18" x14ac:dyDescent="0.25">
      <c r="A142" s="515">
        <v>76</v>
      </c>
      <c r="B142" s="516" t="s">
        <v>803</v>
      </c>
      <c r="C142" s="456"/>
      <c r="D142" s="443">
        <v>0</v>
      </c>
      <c r="E142" s="443">
        <v>0</v>
      </c>
      <c r="F142" s="443">
        <v>0</v>
      </c>
      <c r="G142" s="443">
        <v>0</v>
      </c>
      <c r="H142" s="443">
        <v>0</v>
      </c>
      <c r="I142" s="443">
        <v>0</v>
      </c>
      <c r="J142" s="443">
        <v>0</v>
      </c>
      <c r="K142" s="445">
        <v>0</v>
      </c>
      <c r="L142" s="445">
        <v>0</v>
      </c>
      <c r="M142" s="445">
        <v>0</v>
      </c>
      <c r="N142" s="445">
        <v>0</v>
      </c>
      <c r="O142" s="445">
        <v>0</v>
      </c>
      <c r="P142" s="445">
        <v>0</v>
      </c>
      <c r="Q142" s="446">
        <v>0</v>
      </c>
    </row>
    <row r="143" spans="1:18" x14ac:dyDescent="0.25">
      <c r="A143" s="515">
        <v>77</v>
      </c>
      <c r="B143" s="516" t="s">
        <v>804</v>
      </c>
      <c r="C143" s="456"/>
      <c r="D143" s="443">
        <v>0</v>
      </c>
      <c r="E143" s="443">
        <v>0</v>
      </c>
      <c r="F143" s="443">
        <v>0</v>
      </c>
      <c r="G143" s="443">
        <v>0</v>
      </c>
      <c r="H143" s="443">
        <v>0</v>
      </c>
      <c r="I143" s="443">
        <v>0</v>
      </c>
      <c r="J143" s="443">
        <v>0</v>
      </c>
      <c r="K143" s="445">
        <v>0</v>
      </c>
      <c r="L143" s="445">
        <v>0</v>
      </c>
      <c r="M143" s="445">
        <v>0</v>
      </c>
      <c r="N143" s="445">
        <v>0</v>
      </c>
      <c r="O143" s="445">
        <v>0</v>
      </c>
      <c r="P143" s="445">
        <v>0</v>
      </c>
      <c r="Q143" s="446">
        <v>0</v>
      </c>
    </row>
    <row r="144" spans="1:18" x14ac:dyDescent="0.25">
      <c r="A144" s="515">
        <v>78</v>
      </c>
      <c r="B144" s="516" t="s">
        <v>805</v>
      </c>
      <c r="C144" s="456"/>
      <c r="D144" s="443">
        <v>0</v>
      </c>
      <c r="E144" s="443">
        <v>0</v>
      </c>
      <c r="F144" s="443">
        <v>0</v>
      </c>
      <c r="G144" s="443">
        <v>0</v>
      </c>
      <c r="H144" s="443">
        <v>0</v>
      </c>
      <c r="I144" s="443">
        <v>0</v>
      </c>
      <c r="J144" s="443">
        <v>0</v>
      </c>
      <c r="K144" s="445">
        <v>0</v>
      </c>
      <c r="L144" s="445">
        <v>0</v>
      </c>
      <c r="M144" s="445">
        <v>0</v>
      </c>
      <c r="N144" s="445">
        <v>0</v>
      </c>
      <c r="O144" s="445">
        <v>0</v>
      </c>
      <c r="P144" s="445">
        <v>0</v>
      </c>
      <c r="Q144" s="446">
        <v>0</v>
      </c>
    </row>
    <row r="145" spans="1:18" x14ac:dyDescent="0.25">
      <c r="A145" s="515">
        <v>79</v>
      </c>
      <c r="B145" s="516" t="s">
        <v>806</v>
      </c>
      <c r="C145" s="456"/>
      <c r="D145" s="443">
        <v>0</v>
      </c>
      <c r="E145" s="443">
        <v>0</v>
      </c>
      <c r="F145" s="443">
        <v>0</v>
      </c>
      <c r="G145" s="443">
        <v>0</v>
      </c>
      <c r="H145" s="443">
        <v>0</v>
      </c>
      <c r="I145" s="443">
        <v>0</v>
      </c>
      <c r="J145" s="443">
        <v>0</v>
      </c>
      <c r="K145" s="445">
        <v>0</v>
      </c>
      <c r="L145" s="445">
        <v>0</v>
      </c>
      <c r="M145" s="445">
        <v>0</v>
      </c>
      <c r="N145" s="445">
        <v>0</v>
      </c>
      <c r="O145" s="445">
        <v>0</v>
      </c>
      <c r="P145" s="445">
        <v>0</v>
      </c>
      <c r="Q145" s="446">
        <v>0</v>
      </c>
    </row>
    <row r="146" spans="1:18" x14ac:dyDescent="0.25">
      <c r="A146" s="515">
        <v>80</v>
      </c>
      <c r="B146" s="516" t="s">
        <v>807</v>
      </c>
      <c r="C146" s="456"/>
      <c r="D146" s="443">
        <v>0</v>
      </c>
      <c r="E146" s="443">
        <v>0</v>
      </c>
      <c r="F146" s="443">
        <v>0</v>
      </c>
      <c r="G146" s="443">
        <v>0</v>
      </c>
      <c r="H146" s="443">
        <v>0</v>
      </c>
      <c r="I146" s="443">
        <v>0</v>
      </c>
      <c r="J146" s="443">
        <v>0</v>
      </c>
      <c r="K146" s="445">
        <v>0</v>
      </c>
      <c r="L146" s="445">
        <v>0</v>
      </c>
      <c r="M146" s="445">
        <v>0</v>
      </c>
      <c r="N146" s="445">
        <v>0</v>
      </c>
      <c r="O146" s="445">
        <v>0</v>
      </c>
      <c r="P146" s="445">
        <v>0</v>
      </c>
      <c r="Q146" s="446">
        <v>0</v>
      </c>
    </row>
    <row r="147" spans="1:18" x14ac:dyDescent="0.25">
      <c r="A147" s="515">
        <v>81</v>
      </c>
      <c r="B147" s="516" t="s">
        <v>808</v>
      </c>
      <c r="C147" s="456"/>
      <c r="D147" s="443">
        <v>0</v>
      </c>
      <c r="E147" s="443">
        <v>0</v>
      </c>
      <c r="F147" s="443">
        <v>0</v>
      </c>
      <c r="G147" s="443">
        <v>0</v>
      </c>
      <c r="H147" s="443">
        <v>0</v>
      </c>
      <c r="I147" s="443">
        <v>0</v>
      </c>
      <c r="J147" s="443">
        <v>0</v>
      </c>
      <c r="K147" s="445">
        <v>0</v>
      </c>
      <c r="L147" s="445">
        <v>0</v>
      </c>
      <c r="M147" s="445">
        <v>0</v>
      </c>
      <c r="N147" s="445">
        <v>0</v>
      </c>
      <c r="O147" s="445">
        <v>0</v>
      </c>
      <c r="P147" s="445">
        <v>0</v>
      </c>
      <c r="Q147" s="446">
        <v>0</v>
      </c>
      <c r="R147" s="498"/>
    </row>
    <row r="148" spans="1:18" s="498" customFormat="1" x14ac:dyDescent="0.25">
      <c r="A148" s="515">
        <v>82</v>
      </c>
      <c r="B148" s="516" t="s">
        <v>809</v>
      </c>
      <c r="C148" s="456"/>
      <c r="D148" s="443">
        <v>-531.072</v>
      </c>
      <c r="E148" s="443">
        <v>20.548999999999999</v>
      </c>
      <c r="F148" s="443">
        <v>41.667000000000002</v>
      </c>
      <c r="G148" s="443">
        <v>0</v>
      </c>
      <c r="H148" s="443">
        <v>-1643.0579999999998</v>
      </c>
      <c r="I148" s="443">
        <v>389.738</v>
      </c>
      <c r="J148" s="443">
        <v>-1722.1759999999997</v>
      </c>
      <c r="K148" s="445">
        <v>0</v>
      </c>
      <c r="L148" s="445">
        <v>0</v>
      </c>
      <c r="M148" s="445">
        <v>0</v>
      </c>
      <c r="N148" s="445">
        <v>0</v>
      </c>
      <c r="O148" s="445">
        <v>0</v>
      </c>
      <c r="P148" s="445">
        <v>0</v>
      </c>
      <c r="Q148" s="446">
        <v>0</v>
      </c>
    </row>
    <row r="149" spans="1:18" x14ac:dyDescent="0.25">
      <c r="A149" s="457">
        <v>83</v>
      </c>
      <c r="B149" s="458" t="s">
        <v>810</v>
      </c>
      <c r="C149" s="517">
        <v>0</v>
      </c>
      <c r="D149" s="517">
        <v>-531.072</v>
      </c>
      <c r="E149" s="517">
        <v>20.548999999999999</v>
      </c>
      <c r="F149" s="517">
        <v>41.667000000000002</v>
      </c>
      <c r="G149" s="517">
        <v>0</v>
      </c>
      <c r="H149" s="517">
        <v>233823.62900000002</v>
      </c>
      <c r="I149" s="517">
        <v>389.738</v>
      </c>
      <c r="J149" s="517">
        <v>233744.51100000003</v>
      </c>
      <c r="K149" s="517">
        <v>0</v>
      </c>
      <c r="L149" s="517">
        <v>0</v>
      </c>
      <c r="M149" s="517">
        <v>0</v>
      </c>
      <c r="N149" s="517">
        <v>0</v>
      </c>
      <c r="O149" s="517">
        <v>0</v>
      </c>
      <c r="P149" s="517">
        <v>0</v>
      </c>
      <c r="Q149" s="517">
        <v>0</v>
      </c>
    </row>
    <row r="150" spans="1:18" x14ac:dyDescent="0.25">
      <c r="A150" s="457">
        <v>84</v>
      </c>
      <c r="B150" s="458" t="s">
        <v>811</v>
      </c>
      <c r="C150" s="517">
        <v>0</v>
      </c>
      <c r="D150" s="517">
        <v>83964.703000000009</v>
      </c>
      <c r="E150" s="517">
        <v>22773.207000000002</v>
      </c>
      <c r="F150" s="517">
        <v>16621.762999999999</v>
      </c>
      <c r="G150" s="517">
        <v>4763.2980000000007</v>
      </c>
      <c r="H150" s="517">
        <v>797134.03399999999</v>
      </c>
      <c r="I150" s="517">
        <v>66140.945999999982</v>
      </c>
      <c r="J150" s="517">
        <v>991397.951</v>
      </c>
      <c r="K150" s="517">
        <v>70679.687616191994</v>
      </c>
      <c r="L150" s="517">
        <v>12934.713988976378</v>
      </c>
      <c r="M150" s="517">
        <v>7948.7669249999999</v>
      </c>
      <c r="N150" s="517">
        <v>105424.40290182046</v>
      </c>
      <c r="O150" s="517">
        <v>118359.11689079684</v>
      </c>
      <c r="P150" s="517">
        <v>75810.091716930008</v>
      </c>
      <c r="Q150" s="517">
        <v>272797.66314891889</v>
      </c>
    </row>
    <row r="153" spans="1:18" x14ac:dyDescent="0.25">
      <c r="D153" s="497">
        <v>83964.702999999994</v>
      </c>
      <c r="E153" s="497">
        <v>22773.207000000006</v>
      </c>
      <c r="F153" s="497">
        <v>16621.763000000003</v>
      </c>
      <c r="G153" s="497">
        <v>4763.2979999999989</v>
      </c>
      <c r="H153" s="497">
        <v>797134.03399999975</v>
      </c>
      <c r="I153" s="497">
        <v>66140.945999999996</v>
      </c>
      <c r="J153" s="497">
        <v>991397.95099999977</v>
      </c>
      <c r="K153" s="497">
        <v>70679.687616191994</v>
      </c>
      <c r="L153" s="497">
        <v>12934.713988976378</v>
      </c>
      <c r="M153" s="497">
        <v>7948.7669249999999</v>
      </c>
      <c r="N153" s="497">
        <v>105424.40290182045</v>
      </c>
      <c r="P153" s="497">
        <v>75810.091716930008</v>
      </c>
      <c r="Q153" s="506">
        <v>272797.66314891877</v>
      </c>
    </row>
    <row r="155" spans="1:18" x14ac:dyDescent="0.25">
      <c r="D155" s="497">
        <v>0</v>
      </c>
      <c r="E155" s="497">
        <v>0</v>
      </c>
      <c r="F155" s="506">
        <v>0</v>
      </c>
      <c r="G155" s="497">
        <v>0</v>
      </c>
      <c r="H155" s="497">
        <v>0</v>
      </c>
      <c r="I155" s="497">
        <v>0</v>
      </c>
      <c r="J155" s="497">
        <v>0</v>
      </c>
      <c r="K155" s="497">
        <v>0</v>
      </c>
      <c r="L155" s="497">
        <v>0</v>
      </c>
      <c r="M155" s="497">
        <v>0</v>
      </c>
      <c r="N155" s="497">
        <v>0</v>
      </c>
      <c r="P155" s="497">
        <v>0</v>
      </c>
      <c r="Q155" s="506">
        <v>0</v>
      </c>
    </row>
  </sheetData>
  <mergeCells count="4">
    <mergeCell ref="A1:Q1"/>
    <mergeCell ref="A2:J2"/>
    <mergeCell ref="D4:J4"/>
    <mergeCell ref="K4:Q4"/>
  </mergeCells>
  <phoneticPr fontId="32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view="pageLayout" zoomScaleNormal="100" workbookViewId="0">
      <selection activeCell="G31" sqref="G31"/>
    </sheetView>
  </sheetViews>
  <sheetFormatPr defaultColWidth="9.33203125" defaultRowHeight="15.75" x14ac:dyDescent="0.25"/>
  <cols>
    <col min="1" max="1" width="6.33203125" style="104" customWidth="1"/>
    <col min="2" max="2" width="30.33203125" style="122" bestFit="1" customWidth="1"/>
    <col min="3" max="4" width="9" style="122" customWidth="1"/>
    <col min="5" max="5" width="9.5" style="122" customWidth="1"/>
    <col min="6" max="6" width="8.83203125" style="122" customWidth="1"/>
    <col min="7" max="7" width="8.6640625" style="122" customWidth="1"/>
    <col min="8" max="8" width="8.83203125" style="122" customWidth="1"/>
    <col min="9" max="9" width="8.1640625" style="122" customWidth="1"/>
    <col min="10" max="14" width="9.5" style="122" customWidth="1"/>
    <col min="15" max="15" width="12.6640625" style="104" customWidth="1"/>
    <col min="16" max="16" width="0" style="122" hidden="1" customWidth="1"/>
    <col min="17" max="17" width="10.1640625" style="493" bestFit="1" customWidth="1"/>
    <col min="18" max="16384" width="9.33203125" style="122"/>
  </cols>
  <sheetData>
    <row r="1" spans="1:17" ht="31.5" customHeight="1" x14ac:dyDescent="0.25">
      <c r="A1" s="1216" t="s">
        <v>1110</v>
      </c>
      <c r="B1" s="1217"/>
      <c r="C1" s="1217"/>
      <c r="D1" s="1217"/>
      <c r="E1" s="1217"/>
      <c r="F1" s="1217"/>
      <c r="G1" s="1217"/>
      <c r="H1" s="1217"/>
      <c r="I1" s="1217"/>
      <c r="J1" s="1217"/>
      <c r="K1" s="1217"/>
      <c r="L1" s="1217"/>
      <c r="M1" s="1217"/>
      <c r="N1" s="1217"/>
      <c r="O1" s="1217"/>
    </row>
    <row r="2" spans="1:17" ht="16.5" thickBot="1" x14ac:dyDescent="0.3">
      <c r="O2" s="5" t="s">
        <v>924</v>
      </c>
      <c r="P2" s="122">
        <f>90200/99604</f>
        <v>0.90558612103931568</v>
      </c>
    </row>
    <row r="3" spans="1:17" s="104" customFormat="1" ht="29.25" customHeight="1" thickBot="1" x14ac:dyDescent="0.3">
      <c r="A3" s="101" t="s">
        <v>884</v>
      </c>
      <c r="B3" s="102" t="s">
        <v>12</v>
      </c>
      <c r="C3" s="102" t="s">
        <v>21</v>
      </c>
      <c r="D3" s="102" t="s">
        <v>22</v>
      </c>
      <c r="E3" s="102" t="s">
        <v>23</v>
      </c>
      <c r="F3" s="102" t="s">
        <v>24</v>
      </c>
      <c r="G3" s="102" t="s">
        <v>25</v>
      </c>
      <c r="H3" s="102" t="s">
        <v>26</v>
      </c>
      <c r="I3" s="102" t="s">
        <v>27</v>
      </c>
      <c r="J3" s="102" t="s">
        <v>28</v>
      </c>
      <c r="K3" s="102" t="s">
        <v>29</v>
      </c>
      <c r="L3" s="102" t="s">
        <v>30</v>
      </c>
      <c r="M3" s="102" t="s">
        <v>31</v>
      </c>
      <c r="N3" s="102" t="s">
        <v>32</v>
      </c>
      <c r="O3" s="103" t="s">
        <v>921</v>
      </c>
      <c r="Q3" s="494"/>
    </row>
    <row r="4" spans="1:17" s="106" customFormat="1" ht="15" customHeight="1" thickBot="1" x14ac:dyDescent="0.25">
      <c r="A4" s="105" t="s">
        <v>886</v>
      </c>
      <c r="B4" s="1213" t="s">
        <v>927</v>
      </c>
      <c r="C4" s="1214"/>
      <c r="D4" s="1214"/>
      <c r="E4" s="1214"/>
      <c r="F4" s="1214"/>
      <c r="G4" s="1214"/>
      <c r="H4" s="1214"/>
      <c r="I4" s="1214"/>
      <c r="J4" s="1214"/>
      <c r="K4" s="1214"/>
      <c r="L4" s="1214"/>
      <c r="M4" s="1214"/>
      <c r="N4" s="1214"/>
      <c r="O4" s="1215"/>
      <c r="Q4" s="495"/>
    </row>
    <row r="5" spans="1:17" s="106" customFormat="1" ht="15" customHeight="1" x14ac:dyDescent="0.2">
      <c r="A5" s="107" t="s">
        <v>887</v>
      </c>
      <c r="B5" s="108" t="s">
        <v>142</v>
      </c>
      <c r="C5" s="109">
        <v>1470</v>
      </c>
      <c r="D5" s="109">
        <v>3835</v>
      </c>
      <c r="E5" s="109">
        <v>32315</v>
      </c>
      <c r="F5" s="109">
        <v>3860</v>
      </c>
      <c r="G5" s="109">
        <v>6629</v>
      </c>
      <c r="H5" s="109">
        <v>4378</v>
      </c>
      <c r="I5" s="109">
        <v>3793</v>
      </c>
      <c r="J5" s="109">
        <v>2043</v>
      </c>
      <c r="K5" s="109">
        <v>26714</v>
      </c>
      <c r="L5" s="109">
        <v>4340</v>
      </c>
      <c r="M5" s="109">
        <v>7017</v>
      </c>
      <c r="N5" s="109">
        <v>2506</v>
      </c>
      <c r="O5" s="110">
        <f>SUM(C5:N5)</f>
        <v>98900</v>
      </c>
      <c r="P5" s="106" t="e">
        <f>'1.1.sz.mell.'!#REF!</f>
        <v>#REF!</v>
      </c>
      <c r="Q5" s="495"/>
    </row>
    <row r="6" spans="1:17" s="114" customFormat="1" ht="14.1" customHeight="1" x14ac:dyDescent="0.2">
      <c r="A6" s="111" t="s">
        <v>888</v>
      </c>
      <c r="B6" s="300" t="s">
        <v>928</v>
      </c>
      <c r="C6" s="112">
        <v>297</v>
      </c>
      <c r="D6" s="112">
        <v>1534</v>
      </c>
      <c r="E6" s="112">
        <v>1525</v>
      </c>
      <c r="F6" s="112">
        <v>3439</v>
      </c>
      <c r="G6" s="112">
        <v>1066</v>
      </c>
      <c r="H6" s="112">
        <v>1805</v>
      </c>
      <c r="I6" s="112">
        <v>2339</v>
      </c>
      <c r="J6" s="112">
        <v>288</v>
      </c>
      <c r="K6" s="112">
        <v>1526</v>
      </c>
      <c r="L6" s="112">
        <v>3480</v>
      </c>
      <c r="M6" s="112">
        <v>802</v>
      </c>
      <c r="N6" s="112">
        <v>1516</v>
      </c>
      <c r="O6" s="876">
        <f t="shared" ref="O6:O27" si="0">SUM(C6:N6)</f>
        <v>19617</v>
      </c>
      <c r="P6" s="114" t="e">
        <f>'1.1.sz.mell.'!#REF!</f>
        <v>#REF!</v>
      </c>
      <c r="Q6" s="496"/>
    </row>
    <row r="7" spans="1:17" s="114" customFormat="1" x14ac:dyDescent="0.2">
      <c r="A7" s="111" t="s">
        <v>889</v>
      </c>
      <c r="B7" s="301" t="s">
        <v>0</v>
      </c>
      <c r="C7" s="115">
        <v>80</v>
      </c>
      <c r="D7" s="115">
        <v>280</v>
      </c>
      <c r="E7" s="115">
        <v>2600</v>
      </c>
      <c r="F7" s="115">
        <v>570</v>
      </c>
      <c r="G7" s="115">
        <v>290</v>
      </c>
      <c r="H7" s="115">
        <v>195</v>
      </c>
      <c r="I7" s="115">
        <v>100</v>
      </c>
      <c r="J7" s="115">
        <v>325</v>
      </c>
      <c r="K7" s="115">
        <v>2320</v>
      </c>
      <c r="L7" s="115">
        <v>486</v>
      </c>
      <c r="M7" s="115">
        <v>381</v>
      </c>
      <c r="N7" s="115">
        <v>173</v>
      </c>
      <c r="O7" s="873">
        <f t="shared" si="0"/>
        <v>7800</v>
      </c>
      <c r="P7" s="114" t="e">
        <f>'1.1.sz.mell.'!#REF!</f>
        <v>#REF!</v>
      </c>
      <c r="Q7" s="496"/>
    </row>
    <row r="8" spans="1:17" s="114" customFormat="1" ht="14.1" customHeight="1" x14ac:dyDescent="0.2">
      <c r="A8" s="111" t="s">
        <v>890</v>
      </c>
      <c r="B8" s="300" t="s">
        <v>874</v>
      </c>
      <c r="C8" s="112">
        <v>16020</v>
      </c>
      <c r="D8" s="112">
        <v>16020</v>
      </c>
      <c r="E8" s="112">
        <v>16020</v>
      </c>
      <c r="F8" s="112">
        <v>16020</v>
      </c>
      <c r="G8" s="112">
        <v>16020</v>
      </c>
      <c r="H8" s="112">
        <v>16020</v>
      </c>
      <c r="I8" s="112">
        <v>16020</v>
      </c>
      <c r="J8" s="112">
        <v>16020</v>
      </c>
      <c r="K8" s="112">
        <v>16020</v>
      </c>
      <c r="L8" s="112">
        <v>16020</v>
      </c>
      <c r="M8" s="112">
        <v>16020</v>
      </c>
      <c r="N8" s="112">
        <v>16020</v>
      </c>
      <c r="O8" s="876">
        <f t="shared" si="0"/>
        <v>192240</v>
      </c>
      <c r="P8" s="114" t="e">
        <f>'1.1.sz.mell.'!#REF!</f>
        <v>#REF!</v>
      </c>
      <c r="Q8" s="496"/>
    </row>
    <row r="9" spans="1:17" s="114" customFormat="1" ht="14.1" customHeight="1" x14ac:dyDescent="0.2">
      <c r="A9" s="111" t="s">
        <v>891</v>
      </c>
      <c r="B9" s="300" t="s">
        <v>875</v>
      </c>
      <c r="C9" s="112">
        <f>433+663</f>
        <v>1096</v>
      </c>
      <c r="D9" s="112">
        <f>433+663</f>
        <v>1096</v>
      </c>
      <c r="E9" s="112">
        <v>433</v>
      </c>
      <c r="F9" s="112">
        <v>433</v>
      </c>
      <c r="G9" s="112">
        <v>433</v>
      </c>
      <c r="H9" s="112">
        <v>433</v>
      </c>
      <c r="I9" s="112">
        <v>433</v>
      </c>
      <c r="J9" s="112">
        <v>433</v>
      </c>
      <c r="K9" s="112">
        <v>433</v>
      </c>
      <c r="L9" s="112">
        <v>433</v>
      </c>
      <c r="M9" s="112">
        <v>433</v>
      </c>
      <c r="N9" s="112">
        <v>433</v>
      </c>
      <c r="O9" s="876">
        <f t="shared" si="0"/>
        <v>6522</v>
      </c>
      <c r="P9" s="114" t="e">
        <f>'1.1.sz.mell.'!#REF!</f>
        <v>#REF!</v>
      </c>
      <c r="Q9" s="496"/>
    </row>
    <row r="10" spans="1:17" s="114" customFormat="1" ht="14.1" customHeight="1" x14ac:dyDescent="0.2">
      <c r="A10" s="111" t="s">
        <v>892</v>
      </c>
      <c r="B10" s="300" t="s">
        <v>876</v>
      </c>
      <c r="C10" s="112"/>
      <c r="D10" s="112"/>
      <c r="E10" s="112"/>
      <c r="F10" s="112"/>
      <c r="G10" s="112"/>
      <c r="H10" s="112"/>
      <c r="I10" s="112"/>
      <c r="J10" s="112">
        <v>14704</v>
      </c>
      <c r="K10" s="112"/>
      <c r="L10" s="112"/>
      <c r="M10" s="112"/>
      <c r="N10" s="112"/>
      <c r="O10" s="876">
        <f t="shared" si="0"/>
        <v>14704</v>
      </c>
      <c r="P10" s="114" t="e">
        <f>'1.1.sz.mell.'!#REF!</f>
        <v>#REF!</v>
      </c>
      <c r="Q10" s="496"/>
    </row>
    <row r="11" spans="1:17" s="114" customFormat="1" ht="14.1" customHeight="1" x14ac:dyDescent="0.2">
      <c r="A11" s="111" t="s">
        <v>893</v>
      </c>
      <c r="B11" s="300" t="s">
        <v>877</v>
      </c>
      <c r="C11" s="112">
        <f>7000+35</f>
        <v>7035</v>
      </c>
      <c r="D11" s="112">
        <v>34</v>
      </c>
      <c r="E11" s="112">
        <v>34</v>
      </c>
      <c r="F11" s="112">
        <v>34</v>
      </c>
      <c r="G11" s="112">
        <v>35</v>
      </c>
      <c r="H11" s="112">
        <v>35</v>
      </c>
      <c r="I11" s="112">
        <v>34</v>
      </c>
      <c r="J11" s="112">
        <v>35</v>
      </c>
      <c r="K11" s="112">
        <v>34</v>
      </c>
      <c r="L11" s="112">
        <v>34</v>
      </c>
      <c r="M11" s="112">
        <v>35</v>
      </c>
      <c r="N11" s="112">
        <v>35</v>
      </c>
      <c r="O11" s="876">
        <f t="shared" si="0"/>
        <v>7414</v>
      </c>
      <c r="P11" s="114" t="e">
        <f>'1.1.sz.mell.'!#REF!</f>
        <v>#REF!</v>
      </c>
      <c r="Q11" s="496"/>
    </row>
    <row r="12" spans="1:17" s="114" customFormat="1" x14ac:dyDescent="0.2">
      <c r="A12" s="111" t="s">
        <v>894</v>
      </c>
      <c r="B12" s="302" t="s">
        <v>878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>
        <f t="shared" si="0"/>
        <v>0</v>
      </c>
      <c r="Q12" s="496"/>
    </row>
    <row r="13" spans="1:17" s="114" customFormat="1" ht="14.1" customHeight="1" thickBot="1" x14ac:dyDescent="0.25">
      <c r="A13" s="111" t="s">
        <v>895</v>
      </c>
      <c r="B13" s="300" t="s">
        <v>879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>
        <f t="shared" si="0"/>
        <v>0</v>
      </c>
      <c r="Q13" s="496"/>
    </row>
    <row r="14" spans="1:17" s="106" customFormat="1" ht="15.95" customHeight="1" thickBot="1" x14ac:dyDescent="0.25">
      <c r="A14" s="105" t="s">
        <v>896</v>
      </c>
      <c r="B14" s="42" t="s">
        <v>68</v>
      </c>
      <c r="C14" s="116">
        <f t="shared" ref="C14:N14" si="1">SUM(C5:C13)</f>
        <v>25998</v>
      </c>
      <c r="D14" s="116">
        <f t="shared" si="1"/>
        <v>22799</v>
      </c>
      <c r="E14" s="116">
        <f t="shared" si="1"/>
        <v>52927</v>
      </c>
      <c r="F14" s="116">
        <f t="shared" si="1"/>
        <v>24356</v>
      </c>
      <c r="G14" s="116">
        <f t="shared" si="1"/>
        <v>24473</v>
      </c>
      <c r="H14" s="116">
        <f t="shared" si="1"/>
        <v>22866</v>
      </c>
      <c r="I14" s="116">
        <f t="shared" si="1"/>
        <v>22719</v>
      </c>
      <c r="J14" s="116">
        <f t="shared" si="1"/>
        <v>33848</v>
      </c>
      <c r="K14" s="116">
        <f t="shared" si="1"/>
        <v>47047</v>
      </c>
      <c r="L14" s="116">
        <f t="shared" si="1"/>
        <v>24793</v>
      </c>
      <c r="M14" s="116">
        <f t="shared" si="1"/>
        <v>24688</v>
      </c>
      <c r="N14" s="116">
        <f t="shared" si="1"/>
        <v>20683</v>
      </c>
      <c r="O14" s="117">
        <f>SUM(C14:N14)</f>
        <v>347197</v>
      </c>
      <c r="P14" s="106" t="e">
        <f>SUM(P5:P13)</f>
        <v>#REF!</v>
      </c>
      <c r="Q14" s="495"/>
    </row>
    <row r="15" spans="1:17" s="106" customFormat="1" ht="15" customHeight="1" thickBot="1" x14ac:dyDescent="0.25">
      <c r="A15" s="105" t="s">
        <v>897</v>
      </c>
      <c r="B15" s="1213" t="s">
        <v>1</v>
      </c>
      <c r="C15" s="1214"/>
      <c r="D15" s="1214"/>
      <c r="E15" s="1214"/>
      <c r="F15" s="1214"/>
      <c r="G15" s="1214"/>
      <c r="H15" s="1214"/>
      <c r="I15" s="1214"/>
      <c r="J15" s="1214"/>
      <c r="K15" s="1214"/>
      <c r="L15" s="1214"/>
      <c r="M15" s="1214"/>
      <c r="N15" s="1214"/>
      <c r="O15" s="1215"/>
      <c r="Q15" s="495"/>
    </row>
    <row r="16" spans="1:17" s="114" customFormat="1" ht="14.1" customHeight="1" x14ac:dyDescent="0.2">
      <c r="A16" s="118" t="s">
        <v>898</v>
      </c>
      <c r="B16" s="871" t="s">
        <v>13</v>
      </c>
      <c r="C16" s="872">
        <v>8011</v>
      </c>
      <c r="D16" s="872">
        <v>11638</v>
      </c>
      <c r="E16" s="872">
        <v>11638</v>
      </c>
      <c r="F16" s="872">
        <v>11638</v>
      </c>
      <c r="G16" s="872">
        <v>11638</v>
      </c>
      <c r="H16" s="872">
        <v>11638</v>
      </c>
      <c r="I16" s="872">
        <v>11638</v>
      </c>
      <c r="J16" s="872">
        <v>11638</v>
      </c>
      <c r="K16" s="872">
        <v>11638</v>
      </c>
      <c r="L16" s="872">
        <v>11638</v>
      </c>
      <c r="M16" s="872">
        <v>11638</v>
      </c>
      <c r="N16" s="872">
        <v>11638</v>
      </c>
      <c r="O16" s="873">
        <f t="shared" si="0"/>
        <v>136029</v>
      </c>
      <c r="P16" s="114" t="e">
        <f>'1.1.sz.mell.'!#REF!</f>
        <v>#REF!</v>
      </c>
      <c r="Q16" s="496"/>
    </row>
    <row r="17" spans="1:20" s="114" customFormat="1" ht="27" customHeight="1" x14ac:dyDescent="0.2">
      <c r="A17" s="111" t="s">
        <v>899</v>
      </c>
      <c r="B17" s="874" t="s">
        <v>164</v>
      </c>
      <c r="C17" s="875">
        <v>1853</v>
      </c>
      <c r="D17" s="875">
        <v>2750</v>
      </c>
      <c r="E17" s="875">
        <v>2750</v>
      </c>
      <c r="F17" s="875">
        <v>2750</v>
      </c>
      <c r="G17" s="875">
        <v>2750</v>
      </c>
      <c r="H17" s="875">
        <v>2750</v>
      </c>
      <c r="I17" s="875">
        <v>2750</v>
      </c>
      <c r="J17" s="875">
        <v>2750</v>
      </c>
      <c r="K17" s="875">
        <v>2750</v>
      </c>
      <c r="L17" s="875">
        <v>2750</v>
      </c>
      <c r="M17" s="875">
        <v>2750</v>
      </c>
      <c r="N17" s="875">
        <v>2750</v>
      </c>
      <c r="O17" s="876">
        <f t="shared" si="0"/>
        <v>32103</v>
      </c>
      <c r="P17" s="114" t="e">
        <f>'1.1.sz.mell.'!#REF!</f>
        <v>#REF!</v>
      </c>
      <c r="Q17" s="496"/>
    </row>
    <row r="18" spans="1:20" s="114" customFormat="1" ht="14.1" customHeight="1" x14ac:dyDescent="0.2">
      <c r="A18" s="111" t="s">
        <v>900</v>
      </c>
      <c r="B18" s="300" t="s">
        <v>88</v>
      </c>
      <c r="C18" s="112">
        <v>5582</v>
      </c>
      <c r="D18" s="112">
        <v>8310</v>
      </c>
      <c r="E18" s="112">
        <v>9854</v>
      </c>
      <c r="F18" s="112">
        <v>9958</v>
      </c>
      <c r="G18" s="112">
        <v>8357</v>
      </c>
      <c r="H18" s="112">
        <v>7800</v>
      </c>
      <c r="I18" s="112">
        <v>8714</v>
      </c>
      <c r="J18" s="112">
        <v>3579</v>
      </c>
      <c r="K18" s="112">
        <v>7957</v>
      </c>
      <c r="L18" s="112">
        <v>8220</v>
      </c>
      <c r="M18" s="112">
        <v>8357</v>
      </c>
      <c r="N18" s="112">
        <v>9532</v>
      </c>
      <c r="O18" s="113">
        <f t="shared" si="0"/>
        <v>96220</v>
      </c>
      <c r="P18" s="114" t="e">
        <f>'1.1.sz.mell.'!#REF!</f>
        <v>#REF!</v>
      </c>
      <c r="Q18" s="496"/>
      <c r="T18" s="1065"/>
    </row>
    <row r="19" spans="1:20" s="114" customFormat="1" ht="14.1" customHeight="1" x14ac:dyDescent="0.2">
      <c r="A19" s="111" t="s">
        <v>901</v>
      </c>
      <c r="B19" s="300" t="s">
        <v>165</v>
      </c>
      <c r="C19" s="112">
        <v>1475</v>
      </c>
      <c r="D19" s="112">
        <v>1644</v>
      </c>
      <c r="E19" s="112">
        <v>1644</v>
      </c>
      <c r="F19" s="112">
        <v>1644</v>
      </c>
      <c r="G19" s="112">
        <v>1644</v>
      </c>
      <c r="H19" s="112">
        <v>1644</v>
      </c>
      <c r="I19" s="112">
        <v>1644</v>
      </c>
      <c r="J19" s="112">
        <v>1644</v>
      </c>
      <c r="K19" s="112">
        <v>1644</v>
      </c>
      <c r="L19" s="112">
        <v>1644</v>
      </c>
      <c r="M19" s="112">
        <v>1644</v>
      </c>
      <c r="N19" s="112">
        <v>1644</v>
      </c>
      <c r="O19" s="113">
        <f>SUM(C19:N19)</f>
        <v>19559</v>
      </c>
      <c r="P19" s="114" t="e">
        <f>'1.1.sz.mell.'!#REF!</f>
        <v>#REF!</v>
      </c>
      <c r="Q19" s="496"/>
    </row>
    <row r="20" spans="1:20" s="114" customFormat="1" ht="14.1" customHeight="1" x14ac:dyDescent="0.2">
      <c r="A20" s="111" t="s">
        <v>902</v>
      </c>
      <c r="B20" s="300" t="s">
        <v>880</v>
      </c>
      <c r="C20" s="112">
        <f>200+120</f>
        <v>320</v>
      </c>
      <c r="D20" s="112">
        <v>120</v>
      </c>
      <c r="E20" s="112">
        <f>250+120</f>
        <v>370</v>
      </c>
      <c r="F20" s="112">
        <f>500+120</f>
        <v>620</v>
      </c>
      <c r="G20" s="112">
        <v>120</v>
      </c>
      <c r="H20" s="112">
        <v>120</v>
      </c>
      <c r="I20" s="112">
        <v>120</v>
      </c>
      <c r="J20" s="112">
        <f>225+120</f>
        <v>345</v>
      </c>
      <c r="K20" s="112">
        <f>500+120</f>
        <v>620</v>
      </c>
      <c r="L20" s="112">
        <v>120</v>
      </c>
      <c r="M20" s="112">
        <v>120</v>
      </c>
      <c r="N20" s="112">
        <v>125</v>
      </c>
      <c r="O20" s="113">
        <f t="shared" si="0"/>
        <v>3120</v>
      </c>
      <c r="P20" s="114" t="e">
        <f>'1.1.sz.mell.'!#REF!</f>
        <v>#REF!</v>
      </c>
      <c r="Q20" s="496"/>
    </row>
    <row r="21" spans="1:20" s="114" customFormat="1" ht="14.1" customHeight="1" x14ac:dyDescent="0.2">
      <c r="A21" s="111" t="s">
        <v>903</v>
      </c>
      <c r="B21" s="300" t="s">
        <v>279</v>
      </c>
      <c r="C21" s="112"/>
      <c r="D21" s="112"/>
      <c r="E21" s="112">
        <v>3611</v>
      </c>
      <c r="F21" s="112">
        <v>3611</v>
      </c>
      <c r="G21" s="112">
        <v>3611</v>
      </c>
      <c r="H21" s="112">
        <v>3611</v>
      </c>
      <c r="I21" s="112">
        <v>3611</v>
      </c>
      <c r="J21" s="112">
        <v>3611</v>
      </c>
      <c r="K21" s="112">
        <v>3611</v>
      </c>
      <c r="L21" s="112">
        <v>3611</v>
      </c>
      <c r="M21" s="112">
        <v>3612</v>
      </c>
      <c r="N21" s="112"/>
      <c r="O21" s="113">
        <f t="shared" si="0"/>
        <v>32500</v>
      </c>
      <c r="P21" s="114" t="e">
        <f>'1.1.sz.mell.'!#REF!</f>
        <v>#REF!</v>
      </c>
      <c r="Q21" s="496"/>
    </row>
    <row r="22" spans="1:20" s="114" customFormat="1" x14ac:dyDescent="0.2">
      <c r="A22" s="111" t="s">
        <v>904</v>
      </c>
      <c r="B22" s="302" t="s">
        <v>168</v>
      </c>
      <c r="C22" s="112"/>
      <c r="D22" s="112"/>
      <c r="E22" s="112"/>
      <c r="F22" s="112"/>
      <c r="G22" s="112">
        <v>512</v>
      </c>
      <c r="H22" s="112">
        <v>512</v>
      </c>
      <c r="I22" s="112">
        <v>512</v>
      </c>
      <c r="J22" s="112">
        <v>514</v>
      </c>
      <c r="K22" s="112"/>
      <c r="L22" s="112"/>
      <c r="M22" s="112"/>
      <c r="N22" s="112"/>
      <c r="O22" s="113">
        <f t="shared" si="0"/>
        <v>2050</v>
      </c>
      <c r="Q22" s="496"/>
    </row>
    <row r="23" spans="1:20" s="114" customFormat="1" ht="14.1" customHeight="1" x14ac:dyDescent="0.2">
      <c r="A23" s="111" t="s">
        <v>905</v>
      </c>
      <c r="B23" s="300" t="s">
        <v>310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>
        <f t="shared" si="0"/>
        <v>0</v>
      </c>
      <c r="Q23" s="496"/>
    </row>
    <row r="24" spans="1:20" s="114" customFormat="1" ht="14.1" customHeight="1" x14ac:dyDescent="0.2">
      <c r="A24" s="111" t="s">
        <v>906</v>
      </c>
      <c r="B24" s="300" t="s">
        <v>918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>
        <v>25616</v>
      </c>
      <c r="N24" s="112"/>
      <c r="O24" s="113">
        <f t="shared" si="0"/>
        <v>25616</v>
      </c>
      <c r="P24" s="114" t="e">
        <f>'1.1.sz.mell.'!#REF!</f>
        <v>#REF!</v>
      </c>
      <c r="Q24" s="496"/>
    </row>
    <row r="25" spans="1:20" s="114" customFormat="1" ht="13.5" customHeight="1" x14ac:dyDescent="0.2">
      <c r="A25" s="111" t="s">
        <v>907</v>
      </c>
      <c r="B25" s="300" t="s">
        <v>881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>
        <f t="shared" si="0"/>
        <v>0</v>
      </c>
      <c r="Q25" s="496"/>
      <c r="T25" s="114">
        <f>2050/4</f>
        <v>512.5</v>
      </c>
    </row>
    <row r="26" spans="1:20" s="114" customFormat="1" ht="14.1" customHeight="1" thickBot="1" x14ac:dyDescent="0.25">
      <c r="A26" s="111" t="s">
        <v>908</v>
      </c>
      <c r="B26" s="300" t="s">
        <v>882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3">
        <f t="shared" si="0"/>
        <v>0</v>
      </c>
      <c r="Q26" s="496"/>
    </row>
    <row r="27" spans="1:20" s="106" customFormat="1" ht="15.95" customHeight="1" thickBot="1" x14ac:dyDescent="0.25">
      <c r="A27" s="119" t="s">
        <v>909</v>
      </c>
      <c r="B27" s="42" t="s">
        <v>69</v>
      </c>
      <c r="C27" s="116">
        <f t="shared" ref="C27:N27" si="2">SUM(C16:C26)</f>
        <v>17241</v>
      </c>
      <c r="D27" s="116">
        <f t="shared" si="2"/>
        <v>24462</v>
      </c>
      <c r="E27" s="116">
        <f t="shared" si="2"/>
        <v>29867</v>
      </c>
      <c r="F27" s="116">
        <f t="shared" si="2"/>
        <v>30221</v>
      </c>
      <c r="G27" s="116">
        <f t="shared" si="2"/>
        <v>28632</v>
      </c>
      <c r="H27" s="116">
        <f t="shared" si="2"/>
        <v>28075</v>
      </c>
      <c r="I27" s="116">
        <f t="shared" si="2"/>
        <v>28989</v>
      </c>
      <c r="J27" s="116">
        <f t="shared" si="2"/>
        <v>24081</v>
      </c>
      <c r="K27" s="116">
        <f t="shared" si="2"/>
        <v>28220</v>
      </c>
      <c r="L27" s="116">
        <f t="shared" si="2"/>
        <v>27983</v>
      </c>
      <c r="M27" s="116">
        <f t="shared" si="2"/>
        <v>53737</v>
      </c>
      <c r="N27" s="116">
        <f t="shared" si="2"/>
        <v>25689</v>
      </c>
      <c r="O27" s="117">
        <f t="shared" si="0"/>
        <v>347197</v>
      </c>
      <c r="P27" s="106" t="e">
        <f>SUM(P16:P26)</f>
        <v>#REF!</v>
      </c>
      <c r="Q27" s="495"/>
    </row>
    <row r="28" spans="1:20" ht="16.5" thickBot="1" x14ac:dyDescent="0.3">
      <c r="A28" s="119" t="s">
        <v>910</v>
      </c>
      <c r="B28" s="304" t="s">
        <v>70</v>
      </c>
      <c r="C28" s="120">
        <f t="shared" ref="C28:O28" si="3">C14-C27</f>
        <v>8757</v>
      </c>
      <c r="D28" s="120">
        <f t="shared" si="3"/>
        <v>-1663</v>
      </c>
      <c r="E28" s="120">
        <f t="shared" si="3"/>
        <v>23060</v>
      </c>
      <c r="F28" s="120">
        <f t="shared" si="3"/>
        <v>-5865</v>
      </c>
      <c r="G28" s="120">
        <f t="shared" si="3"/>
        <v>-4159</v>
      </c>
      <c r="H28" s="120">
        <f t="shared" si="3"/>
        <v>-5209</v>
      </c>
      <c r="I28" s="120">
        <f t="shared" si="3"/>
        <v>-6270</v>
      </c>
      <c r="J28" s="120">
        <f t="shared" si="3"/>
        <v>9767</v>
      </c>
      <c r="K28" s="120">
        <f t="shared" si="3"/>
        <v>18827</v>
      </c>
      <c r="L28" s="120">
        <f t="shared" si="3"/>
        <v>-3190</v>
      </c>
      <c r="M28" s="120">
        <f t="shared" si="3"/>
        <v>-29049</v>
      </c>
      <c r="N28" s="120">
        <f t="shared" si="3"/>
        <v>-5006</v>
      </c>
      <c r="O28" s="121">
        <f t="shared" si="3"/>
        <v>0</v>
      </c>
    </row>
    <row r="29" spans="1:20" x14ac:dyDescent="0.25">
      <c r="A29" s="123"/>
    </row>
    <row r="30" spans="1:20" x14ac:dyDescent="0.25">
      <c r="O30" s="122"/>
    </row>
    <row r="31" spans="1:20" x14ac:dyDescent="0.25">
      <c r="O31" s="122"/>
    </row>
    <row r="32" spans="1:20" x14ac:dyDescent="0.25">
      <c r="O32" s="122"/>
    </row>
    <row r="33" spans="15:15" x14ac:dyDescent="0.25">
      <c r="O33" s="122"/>
    </row>
    <row r="34" spans="15:15" x14ac:dyDescent="0.25">
      <c r="O34" s="122"/>
    </row>
    <row r="35" spans="15:15" x14ac:dyDescent="0.25">
      <c r="O35" s="122"/>
    </row>
    <row r="36" spans="15:15" x14ac:dyDescent="0.25">
      <c r="O36" s="122"/>
    </row>
    <row r="37" spans="15:15" x14ac:dyDescent="0.25">
      <c r="O37" s="122"/>
    </row>
    <row r="38" spans="15:15" x14ac:dyDescent="0.25">
      <c r="O38" s="122"/>
    </row>
    <row r="39" spans="15:15" x14ac:dyDescent="0.25">
      <c r="O39" s="122"/>
    </row>
    <row r="40" spans="15:15" x14ac:dyDescent="0.25">
      <c r="O40" s="122"/>
    </row>
    <row r="41" spans="15:15" x14ac:dyDescent="0.25">
      <c r="O41" s="122"/>
    </row>
    <row r="42" spans="15:15" x14ac:dyDescent="0.25">
      <c r="O42" s="122"/>
    </row>
    <row r="43" spans="15:15" x14ac:dyDescent="0.25">
      <c r="O43" s="122"/>
    </row>
    <row r="44" spans="15:15" x14ac:dyDescent="0.25">
      <c r="O44" s="122"/>
    </row>
    <row r="45" spans="15:15" x14ac:dyDescent="0.25">
      <c r="O45" s="122"/>
    </row>
    <row r="46" spans="15:15" x14ac:dyDescent="0.25">
      <c r="O46" s="122"/>
    </row>
    <row r="47" spans="15:15" x14ac:dyDescent="0.25">
      <c r="O47" s="122"/>
    </row>
    <row r="48" spans="15:15" x14ac:dyDescent="0.25">
      <c r="O48" s="122"/>
    </row>
    <row r="49" spans="15:15" x14ac:dyDescent="0.25">
      <c r="O49" s="122"/>
    </row>
    <row r="50" spans="15:15" x14ac:dyDescent="0.25">
      <c r="O50" s="122"/>
    </row>
    <row r="51" spans="15:15" x14ac:dyDescent="0.25">
      <c r="O51" s="122"/>
    </row>
    <row r="52" spans="15:15" x14ac:dyDescent="0.25">
      <c r="O52" s="122"/>
    </row>
    <row r="53" spans="15:15" x14ac:dyDescent="0.25">
      <c r="O53" s="122"/>
    </row>
    <row r="54" spans="15:15" x14ac:dyDescent="0.25">
      <c r="O54" s="122"/>
    </row>
    <row r="55" spans="15:15" x14ac:dyDescent="0.25">
      <c r="O55" s="122"/>
    </row>
    <row r="56" spans="15:15" x14ac:dyDescent="0.25">
      <c r="O56" s="122"/>
    </row>
    <row r="57" spans="15:15" x14ac:dyDescent="0.25">
      <c r="O57" s="122"/>
    </row>
    <row r="58" spans="15:15" x14ac:dyDescent="0.25">
      <c r="O58" s="122"/>
    </row>
    <row r="59" spans="15:15" x14ac:dyDescent="0.25">
      <c r="O59" s="122"/>
    </row>
    <row r="60" spans="15:15" x14ac:dyDescent="0.25">
      <c r="O60" s="122"/>
    </row>
    <row r="61" spans="15:15" x14ac:dyDescent="0.25">
      <c r="O61" s="122"/>
    </row>
    <row r="62" spans="15:15" x14ac:dyDescent="0.25">
      <c r="O62" s="122"/>
    </row>
    <row r="63" spans="15:15" x14ac:dyDescent="0.25">
      <c r="O63" s="122"/>
    </row>
    <row r="64" spans="15:15" x14ac:dyDescent="0.25">
      <c r="O64" s="122"/>
    </row>
    <row r="65" spans="15:15" x14ac:dyDescent="0.25">
      <c r="O65" s="122"/>
    </row>
    <row r="66" spans="15:15" x14ac:dyDescent="0.25">
      <c r="O66" s="122"/>
    </row>
    <row r="67" spans="15:15" x14ac:dyDescent="0.25">
      <c r="O67" s="122"/>
    </row>
    <row r="68" spans="15:15" x14ac:dyDescent="0.25">
      <c r="O68" s="122"/>
    </row>
    <row r="69" spans="15:15" x14ac:dyDescent="0.25">
      <c r="O69" s="122"/>
    </row>
    <row r="70" spans="15:15" x14ac:dyDescent="0.25">
      <c r="O70" s="122"/>
    </row>
    <row r="71" spans="15:15" x14ac:dyDescent="0.25">
      <c r="O71" s="122"/>
    </row>
    <row r="72" spans="15:15" x14ac:dyDescent="0.25">
      <c r="O72" s="122"/>
    </row>
    <row r="73" spans="15:15" x14ac:dyDescent="0.25">
      <c r="O73" s="122"/>
    </row>
    <row r="74" spans="15:15" x14ac:dyDescent="0.25">
      <c r="O74" s="122"/>
    </row>
    <row r="75" spans="15:15" x14ac:dyDescent="0.25">
      <c r="O75" s="122"/>
    </row>
    <row r="76" spans="15:15" x14ac:dyDescent="0.25">
      <c r="O76" s="122"/>
    </row>
    <row r="77" spans="15:15" x14ac:dyDescent="0.25">
      <c r="O77" s="122"/>
    </row>
    <row r="78" spans="15:15" x14ac:dyDescent="0.25">
      <c r="O78" s="122"/>
    </row>
    <row r="79" spans="15:15" x14ac:dyDescent="0.25">
      <c r="O79" s="122"/>
    </row>
    <row r="80" spans="15:15" x14ac:dyDescent="0.25">
      <c r="O80" s="122"/>
    </row>
    <row r="81" spans="15:15" x14ac:dyDescent="0.25">
      <c r="O81" s="122"/>
    </row>
    <row r="82" spans="15:15" x14ac:dyDescent="0.25">
      <c r="O82" s="122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74"/>
  <sheetViews>
    <sheetView view="pageLayout" zoomScaleNormal="100" zoomScaleSheetLayoutView="100" workbookViewId="0">
      <selection activeCell="E57" sqref="E57"/>
    </sheetView>
  </sheetViews>
  <sheetFormatPr defaultRowHeight="15" x14ac:dyDescent="0.25"/>
  <cols>
    <col min="1" max="1" width="34.83203125" style="933" bestFit="1" customWidth="1"/>
    <col min="2" max="2" width="28.6640625" style="933" bestFit="1" customWidth="1"/>
    <col min="3" max="3" width="8.83203125" style="933" bestFit="1" customWidth="1"/>
    <col min="4" max="4" width="33.33203125" style="933" customWidth="1"/>
    <col min="5" max="5" width="22.1640625" style="981" bestFit="1" customWidth="1"/>
    <col min="6" max="16384" width="9.33203125" style="933"/>
  </cols>
  <sheetData>
    <row r="1" spans="1:5" x14ac:dyDescent="0.25">
      <c r="A1" s="1231" t="s">
        <v>1111</v>
      </c>
      <c r="B1" s="1231"/>
      <c r="C1" s="1231"/>
      <c r="D1" s="1231"/>
      <c r="E1" s="1231"/>
    </row>
    <row r="2" spans="1:5" x14ac:dyDescent="0.25">
      <c r="A2" s="934"/>
      <c r="B2" s="934"/>
      <c r="C2" s="934"/>
      <c r="D2" s="934"/>
      <c r="E2" s="935"/>
    </row>
    <row r="3" spans="1:5" x14ac:dyDescent="0.25">
      <c r="A3" s="936" t="s">
        <v>1112</v>
      </c>
      <c r="B3" s="934"/>
      <c r="C3" s="934"/>
      <c r="D3" s="934"/>
      <c r="E3" s="935"/>
    </row>
    <row r="4" spans="1:5" x14ac:dyDescent="0.25">
      <c r="A4" s="936"/>
      <c r="B4" s="934"/>
      <c r="C4" s="934"/>
      <c r="D4" s="934"/>
      <c r="E4" s="935"/>
    </row>
    <row r="5" spans="1:5" ht="15.75" thickBot="1" x14ac:dyDescent="0.3">
      <c r="A5" s="937" t="s">
        <v>1113</v>
      </c>
      <c r="B5" s="937" t="s">
        <v>954</v>
      </c>
      <c r="C5" s="937" t="s">
        <v>1114</v>
      </c>
      <c r="D5" s="937" t="s">
        <v>1115</v>
      </c>
      <c r="E5" s="938" t="s">
        <v>1116</v>
      </c>
    </row>
    <row r="6" spans="1:5" ht="15.75" thickBot="1" x14ac:dyDescent="0.3">
      <c r="A6" s="939" t="s">
        <v>886</v>
      </c>
      <c r="B6" s="940" t="s">
        <v>1117</v>
      </c>
      <c r="C6" s="940" t="s">
        <v>1118</v>
      </c>
      <c r="D6" s="941" t="s">
        <v>955</v>
      </c>
      <c r="E6" s="942">
        <v>45000</v>
      </c>
    </row>
    <row r="7" spans="1:5" ht="15.75" thickBot="1" x14ac:dyDescent="0.3">
      <c r="A7" s="943"/>
      <c r="B7" s="944"/>
      <c r="C7" s="944"/>
      <c r="D7" s="945" t="s">
        <v>970</v>
      </c>
      <c r="E7" s="946">
        <v>20000</v>
      </c>
    </row>
    <row r="8" spans="1:5" ht="15.75" thickBot="1" x14ac:dyDescent="0.3">
      <c r="A8" s="947"/>
      <c r="B8" s="948"/>
      <c r="C8" s="948"/>
      <c r="D8" s="945" t="s">
        <v>971</v>
      </c>
      <c r="E8" s="946">
        <v>30000</v>
      </c>
    </row>
    <row r="9" spans="1:5" x14ac:dyDescent="0.25">
      <c r="A9" s="949"/>
      <c r="B9" s="934"/>
      <c r="C9" s="934"/>
      <c r="D9" s="934"/>
      <c r="E9" s="935">
        <f>SUM(E6:E8)</f>
        <v>95000</v>
      </c>
    </row>
    <row r="10" spans="1:5" x14ac:dyDescent="0.25">
      <c r="A10" s="950" t="s">
        <v>1119</v>
      </c>
      <c r="B10" s="934"/>
      <c r="C10" s="934"/>
      <c r="D10" s="934"/>
      <c r="E10" s="935"/>
    </row>
    <row r="11" spans="1:5" x14ac:dyDescent="0.25">
      <c r="A11" s="951"/>
      <c r="B11" s="934"/>
      <c r="C11" s="934"/>
      <c r="D11" s="934"/>
      <c r="E11" s="935"/>
    </row>
    <row r="12" spans="1:5" ht="15.75" thickBot="1" x14ac:dyDescent="0.3">
      <c r="A12" s="937" t="s">
        <v>1113</v>
      </c>
      <c r="B12" s="937" t="s">
        <v>954</v>
      </c>
      <c r="C12" s="937" t="s">
        <v>1114</v>
      </c>
      <c r="D12" s="937" t="s">
        <v>1115</v>
      </c>
      <c r="E12" s="938" t="s">
        <v>1116</v>
      </c>
    </row>
    <row r="13" spans="1:5" ht="15.75" thickBot="1" x14ac:dyDescent="0.3">
      <c r="A13" s="1218" t="s">
        <v>887</v>
      </c>
      <c r="B13" s="944" t="s">
        <v>1120</v>
      </c>
      <c r="C13" s="1218" t="s">
        <v>1121</v>
      </c>
      <c r="D13" s="952" t="s">
        <v>974</v>
      </c>
      <c r="E13" s="953">
        <v>100000</v>
      </c>
    </row>
    <row r="14" spans="1:5" ht="15.75" thickBot="1" x14ac:dyDescent="0.3">
      <c r="A14" s="1219"/>
      <c r="B14" s="944" t="s">
        <v>1122</v>
      </c>
      <c r="C14" s="1219"/>
      <c r="D14" s="952" t="s">
        <v>1123</v>
      </c>
      <c r="E14" s="953">
        <v>150000</v>
      </c>
    </row>
    <row r="15" spans="1:5" ht="15.75" thickBot="1" x14ac:dyDescent="0.3">
      <c r="A15" s="1219"/>
      <c r="B15" s="954"/>
      <c r="C15" s="1219"/>
      <c r="D15" s="952" t="s">
        <v>1081</v>
      </c>
      <c r="E15" s="953">
        <v>200000</v>
      </c>
    </row>
    <row r="16" spans="1:5" ht="15.75" thickBot="1" x14ac:dyDescent="0.3">
      <c r="A16" s="1220"/>
      <c r="B16" s="954"/>
      <c r="C16" s="1220"/>
      <c r="D16" s="952" t="s">
        <v>973</v>
      </c>
      <c r="E16" s="953">
        <v>250000</v>
      </c>
    </row>
    <row r="17" spans="1:5" ht="15.75" thickBot="1" x14ac:dyDescent="0.3">
      <c r="A17" s="1221" t="s">
        <v>888</v>
      </c>
      <c r="B17" s="939" t="s">
        <v>1124</v>
      </c>
      <c r="C17" s="1232">
        <v>614</v>
      </c>
      <c r="D17" s="952" t="s">
        <v>1125</v>
      </c>
      <c r="E17" s="955">
        <v>200000</v>
      </c>
    </row>
    <row r="18" spans="1:5" ht="15.75" thickBot="1" x14ac:dyDescent="0.3">
      <c r="A18" s="1222"/>
      <c r="B18" s="943" t="s">
        <v>1126</v>
      </c>
      <c r="C18" s="1233"/>
      <c r="D18" s="1226" t="s">
        <v>1081</v>
      </c>
      <c r="E18" s="1235">
        <v>200000</v>
      </c>
    </row>
    <row r="19" spans="1:5" ht="1.5" customHeight="1" thickBot="1" x14ac:dyDescent="0.3">
      <c r="A19" s="1223"/>
      <c r="B19" s="947"/>
      <c r="C19" s="1234"/>
      <c r="D19" s="1226"/>
      <c r="E19" s="1226"/>
    </row>
    <row r="20" spans="1:5" ht="15.75" thickBot="1" x14ac:dyDescent="0.3">
      <c r="A20" s="1218" t="s">
        <v>889</v>
      </c>
      <c r="B20" s="940" t="s">
        <v>1127</v>
      </c>
      <c r="C20" s="1218" t="s">
        <v>1128</v>
      </c>
      <c r="D20" s="952" t="s">
        <v>1129</v>
      </c>
      <c r="E20" s="953">
        <v>250000</v>
      </c>
    </row>
    <row r="21" spans="1:5" ht="15.75" thickBot="1" x14ac:dyDescent="0.3">
      <c r="A21" s="1219"/>
      <c r="B21" s="944" t="s">
        <v>1130</v>
      </c>
      <c r="C21" s="1219"/>
      <c r="D21" s="952" t="s">
        <v>1082</v>
      </c>
      <c r="E21" s="953">
        <v>100000</v>
      </c>
    </row>
    <row r="22" spans="1:5" ht="15.75" thickBot="1" x14ac:dyDescent="0.3">
      <c r="A22" s="1219"/>
      <c r="B22" s="944"/>
      <c r="C22" s="1219"/>
      <c r="D22" s="952" t="s">
        <v>1083</v>
      </c>
      <c r="E22" s="953">
        <v>200000</v>
      </c>
    </row>
    <row r="23" spans="1:5" ht="15.75" thickBot="1" x14ac:dyDescent="0.3">
      <c r="A23" s="1219"/>
      <c r="B23" s="956"/>
      <c r="C23" s="1219"/>
      <c r="D23" s="952" t="s">
        <v>1131</v>
      </c>
      <c r="E23" s="953">
        <v>300000</v>
      </c>
    </row>
    <row r="24" spans="1:5" ht="15.75" thickBot="1" x14ac:dyDescent="0.3">
      <c r="A24" s="1219"/>
      <c r="B24" s="956"/>
      <c r="C24" s="1219"/>
      <c r="D24" s="952" t="s">
        <v>1132</v>
      </c>
      <c r="E24" s="953">
        <v>400000</v>
      </c>
    </row>
    <row r="25" spans="1:5" ht="15.75" thickBot="1" x14ac:dyDescent="0.3">
      <c r="A25" s="1219"/>
      <c r="B25" s="956"/>
      <c r="C25" s="1219"/>
      <c r="D25" s="1226" t="s">
        <v>1133</v>
      </c>
      <c r="E25" s="1228">
        <v>100000</v>
      </c>
    </row>
    <row r="26" spans="1:5" ht="0.75" customHeight="1" thickBot="1" x14ac:dyDescent="0.3">
      <c r="A26" s="1219"/>
      <c r="B26" s="956"/>
      <c r="C26" s="1219"/>
      <c r="D26" s="1227"/>
      <c r="E26" s="1229"/>
    </row>
    <row r="27" spans="1:5" ht="15.75" thickBot="1" x14ac:dyDescent="0.3">
      <c r="A27" s="1219"/>
      <c r="B27" s="956"/>
      <c r="C27" s="1219"/>
      <c r="D27" s="952" t="s">
        <v>1084</v>
      </c>
      <c r="E27" s="953">
        <v>350000</v>
      </c>
    </row>
    <row r="28" spans="1:5" ht="15.75" thickBot="1" x14ac:dyDescent="0.3">
      <c r="A28" s="1219"/>
      <c r="B28" s="957"/>
      <c r="C28" s="1224"/>
      <c r="D28" s="952" t="s">
        <v>1046</v>
      </c>
      <c r="E28" s="953">
        <v>1800000</v>
      </c>
    </row>
    <row r="29" spans="1:5" ht="15.75" thickBot="1" x14ac:dyDescent="0.3">
      <c r="A29" s="1219"/>
      <c r="B29" s="957"/>
      <c r="C29" s="1224"/>
      <c r="D29" s="952" t="s">
        <v>1047</v>
      </c>
      <c r="E29" s="953">
        <v>50000</v>
      </c>
    </row>
    <row r="30" spans="1:5" ht="15.75" thickBot="1" x14ac:dyDescent="0.3">
      <c r="A30" s="1220"/>
      <c r="B30" s="958"/>
      <c r="C30" s="1225"/>
      <c r="D30" s="952" t="s">
        <v>1048</v>
      </c>
      <c r="E30" s="953">
        <v>100000</v>
      </c>
    </row>
    <row r="31" spans="1:5" ht="15.75" thickBot="1" x14ac:dyDescent="0.3">
      <c r="A31" s="947" t="s">
        <v>890</v>
      </c>
      <c r="B31" s="948" t="s">
        <v>1134</v>
      </c>
      <c r="C31" s="948" t="s">
        <v>1135</v>
      </c>
      <c r="D31" s="952" t="s">
        <v>956</v>
      </c>
      <c r="E31" s="953">
        <v>350000</v>
      </c>
    </row>
    <row r="32" spans="1:5" ht="15.75" thickBot="1" x14ac:dyDescent="0.3">
      <c r="A32" s="947" t="s">
        <v>891</v>
      </c>
      <c r="B32" s="948" t="s">
        <v>1136</v>
      </c>
      <c r="C32" s="948">
        <v>648</v>
      </c>
      <c r="D32" s="952" t="s">
        <v>956</v>
      </c>
      <c r="E32" s="953">
        <v>350000</v>
      </c>
    </row>
    <row r="33" spans="1:5" ht="15.75" customHeight="1" thickBot="1" x14ac:dyDescent="0.3">
      <c r="A33" s="1218" t="s">
        <v>892</v>
      </c>
      <c r="B33" s="940" t="s">
        <v>1137</v>
      </c>
      <c r="C33" s="1230" t="s">
        <v>1138</v>
      </c>
      <c r="D33" s="1226" t="s">
        <v>1085</v>
      </c>
      <c r="E33" s="1228">
        <v>100000</v>
      </c>
    </row>
    <row r="34" spans="1:5" ht="15.75" hidden="1" customHeight="1" thickBot="1" x14ac:dyDescent="0.3">
      <c r="A34" s="1219"/>
      <c r="B34" s="944" t="s">
        <v>1139</v>
      </c>
      <c r="C34" s="1219"/>
      <c r="D34" s="1227"/>
      <c r="E34" s="1229"/>
    </row>
    <row r="35" spans="1:5" ht="15.75" thickBot="1" x14ac:dyDescent="0.3">
      <c r="A35" s="1220"/>
      <c r="B35" s="948" t="s">
        <v>1140</v>
      </c>
      <c r="C35" s="1220"/>
      <c r="D35" s="952" t="s">
        <v>970</v>
      </c>
      <c r="E35" s="953">
        <v>50000</v>
      </c>
    </row>
    <row r="36" spans="1:5" ht="14.25" customHeight="1" thickBot="1" x14ac:dyDescent="0.3">
      <c r="A36" s="939" t="s">
        <v>893</v>
      </c>
      <c r="B36" s="939" t="s">
        <v>1141</v>
      </c>
      <c r="C36" s="939" t="s">
        <v>1142</v>
      </c>
      <c r="D36" s="952" t="s">
        <v>1143</v>
      </c>
      <c r="E36" s="953">
        <v>50000</v>
      </c>
    </row>
    <row r="37" spans="1:5" ht="15.75" customHeight="1" thickBot="1" x14ac:dyDescent="0.3">
      <c r="A37" s="943"/>
      <c r="B37" s="944"/>
      <c r="C37" s="959"/>
      <c r="D37" s="960" t="s">
        <v>1144</v>
      </c>
      <c r="E37" s="961">
        <v>150000</v>
      </c>
    </row>
    <row r="38" spans="1:5" ht="15.75" customHeight="1" thickBot="1" x14ac:dyDescent="0.3">
      <c r="A38" s="943"/>
      <c r="B38" s="962" t="s">
        <v>1145</v>
      </c>
      <c r="C38" s="963"/>
      <c r="D38" s="964" t="s">
        <v>974</v>
      </c>
      <c r="E38" s="953">
        <v>100000</v>
      </c>
    </row>
    <row r="39" spans="1:5" ht="15.75" thickBot="1" x14ac:dyDescent="0.3">
      <c r="A39" s="965" t="s">
        <v>894</v>
      </c>
      <c r="B39" s="962" t="s">
        <v>1086</v>
      </c>
      <c r="C39" s="963"/>
      <c r="D39" s="964" t="s">
        <v>1087</v>
      </c>
      <c r="E39" s="953">
        <v>3000000</v>
      </c>
    </row>
    <row r="40" spans="1:5" ht="16.5" customHeight="1" thickBot="1" x14ac:dyDescent="0.3">
      <c r="A40" s="1218" t="s">
        <v>895</v>
      </c>
      <c r="B40" s="944" t="s">
        <v>1146</v>
      </c>
      <c r="C40" s="1221" t="s">
        <v>1147</v>
      </c>
      <c r="D40" s="952" t="s">
        <v>1049</v>
      </c>
      <c r="E40" s="953">
        <v>100000</v>
      </c>
    </row>
    <row r="41" spans="1:5" ht="15.75" thickBot="1" x14ac:dyDescent="0.3">
      <c r="A41" s="1219"/>
      <c r="B41" s="944" t="s">
        <v>1148</v>
      </c>
      <c r="C41" s="1222"/>
      <c r="D41" s="952" t="s">
        <v>1149</v>
      </c>
      <c r="E41" s="953">
        <v>3000000</v>
      </c>
    </row>
    <row r="42" spans="1:5" ht="15.75" thickBot="1" x14ac:dyDescent="0.3">
      <c r="A42" s="1220"/>
      <c r="B42" s="966"/>
      <c r="C42" s="1223"/>
      <c r="D42" s="952" t="s">
        <v>1050</v>
      </c>
      <c r="E42" s="953">
        <v>2300000</v>
      </c>
    </row>
    <row r="43" spans="1:5" ht="15.75" thickBot="1" x14ac:dyDescent="0.3">
      <c r="A43" s="947" t="s">
        <v>896</v>
      </c>
      <c r="B43" s="948" t="s">
        <v>1150</v>
      </c>
      <c r="C43" s="948"/>
      <c r="D43" s="952" t="s">
        <v>1051</v>
      </c>
      <c r="E43" s="953">
        <v>3000000</v>
      </c>
    </row>
    <row r="44" spans="1:5" ht="15.75" thickBot="1" x14ac:dyDescent="0.3">
      <c r="A44" s="965" t="s">
        <v>897</v>
      </c>
      <c r="B44" s="962" t="s">
        <v>1088</v>
      </c>
      <c r="C44" s="962"/>
      <c r="D44" s="952" t="s">
        <v>1089</v>
      </c>
      <c r="E44" s="953">
        <v>13000000</v>
      </c>
    </row>
    <row r="45" spans="1:5" ht="15.75" thickBot="1" x14ac:dyDescent="0.3">
      <c r="A45" s="965" t="s">
        <v>898</v>
      </c>
      <c r="B45" s="963" t="s">
        <v>1151</v>
      </c>
      <c r="C45" s="965"/>
      <c r="D45" s="952" t="s">
        <v>1052</v>
      </c>
      <c r="E45" s="953">
        <v>1000000</v>
      </c>
    </row>
    <row r="46" spans="1:5" ht="15.75" thickBot="1" x14ac:dyDescent="0.3">
      <c r="A46" s="947" t="s">
        <v>899</v>
      </c>
      <c r="B46" s="967" t="s">
        <v>1152</v>
      </c>
      <c r="C46" s="947"/>
      <c r="D46" s="952" t="s">
        <v>1153</v>
      </c>
      <c r="E46" s="953">
        <v>5000000</v>
      </c>
    </row>
    <row r="47" spans="1:5" x14ac:dyDescent="0.25">
      <c r="A47" s="968" t="s">
        <v>921</v>
      </c>
      <c r="B47" s="969"/>
      <c r="C47" s="968"/>
      <c r="D47" s="970"/>
      <c r="E47" s="971">
        <f>SUM(E9:E46)</f>
        <v>36395000</v>
      </c>
    </row>
    <row r="48" spans="1:5" x14ac:dyDescent="0.25">
      <c r="A48" s="959"/>
      <c r="B48" s="972"/>
      <c r="C48" s="972"/>
      <c r="D48" s="973"/>
      <c r="E48" s="974"/>
    </row>
    <row r="49" spans="1:5" x14ac:dyDescent="0.25">
      <c r="A49" s="959"/>
      <c r="B49" s="972"/>
      <c r="C49" s="972"/>
      <c r="D49" s="973"/>
      <c r="E49" s="975"/>
    </row>
    <row r="50" spans="1:5" x14ac:dyDescent="0.25">
      <c r="D50" s="976"/>
      <c r="E50" s="977"/>
    </row>
    <row r="51" spans="1:5" x14ac:dyDescent="0.25">
      <c r="A51" s="978"/>
      <c r="B51" s="973"/>
      <c r="D51" s="979"/>
      <c r="E51" s="980"/>
    </row>
    <row r="52" spans="1:5" x14ac:dyDescent="0.25">
      <c r="A52" s="972"/>
      <c r="B52" s="973"/>
    </row>
    <row r="53" spans="1:5" x14ac:dyDescent="0.25">
      <c r="A53" s="973"/>
      <c r="B53" s="973"/>
    </row>
    <row r="54" spans="1:5" x14ac:dyDescent="0.25">
      <c r="A54" s="982"/>
      <c r="B54" s="983"/>
    </row>
    <row r="55" spans="1:5" x14ac:dyDescent="0.25">
      <c r="A55" s="982"/>
      <c r="B55" s="983"/>
    </row>
    <row r="56" spans="1:5" x14ac:dyDescent="0.25">
      <c r="A56" s="982"/>
      <c r="B56" s="983"/>
    </row>
    <row r="57" spans="1:5" x14ac:dyDescent="0.25">
      <c r="A57" s="982"/>
      <c r="B57" s="983"/>
    </row>
    <row r="58" spans="1:5" x14ac:dyDescent="0.25">
      <c r="A58" s="982"/>
      <c r="B58" s="983"/>
    </row>
    <row r="59" spans="1:5" x14ac:dyDescent="0.25">
      <c r="A59" s="982"/>
      <c r="B59" s="983"/>
    </row>
    <row r="60" spans="1:5" x14ac:dyDescent="0.25">
      <c r="A60" s="982"/>
      <c r="B60" s="983"/>
    </row>
    <row r="61" spans="1:5" x14ac:dyDescent="0.25">
      <c r="A61" s="982"/>
      <c r="B61" s="983"/>
    </row>
    <row r="62" spans="1:5" x14ac:dyDescent="0.25">
      <c r="A62" s="982"/>
      <c r="B62" s="983"/>
    </row>
    <row r="63" spans="1:5" x14ac:dyDescent="0.25">
      <c r="A63" s="982"/>
      <c r="B63" s="983"/>
    </row>
    <row r="64" spans="1:5" x14ac:dyDescent="0.25">
      <c r="A64" s="982"/>
      <c r="B64" s="983"/>
    </row>
    <row r="65" spans="1:2" x14ac:dyDescent="0.25">
      <c r="A65" s="982"/>
      <c r="B65" s="983"/>
    </row>
    <row r="66" spans="1:2" x14ac:dyDescent="0.25">
      <c r="A66" s="982"/>
      <c r="B66" s="983"/>
    </row>
    <row r="67" spans="1:2" x14ac:dyDescent="0.25">
      <c r="A67" s="982"/>
      <c r="B67" s="983"/>
    </row>
    <row r="68" spans="1:2" x14ac:dyDescent="0.25">
      <c r="A68" s="982"/>
      <c r="B68" s="983"/>
    </row>
    <row r="69" spans="1:2" x14ac:dyDescent="0.25">
      <c r="A69" s="982"/>
      <c r="B69" s="983"/>
    </row>
    <row r="70" spans="1:2" x14ac:dyDescent="0.25">
      <c r="A70" s="982"/>
      <c r="B70" s="983"/>
    </row>
    <row r="71" spans="1:2" x14ac:dyDescent="0.25">
      <c r="A71" s="982"/>
      <c r="B71" s="983"/>
    </row>
    <row r="72" spans="1:2" x14ac:dyDescent="0.25">
      <c r="A72" s="982"/>
      <c r="B72" s="983"/>
    </row>
    <row r="73" spans="1:2" x14ac:dyDescent="0.25">
      <c r="A73" s="982"/>
      <c r="B73" s="983"/>
    </row>
    <row r="74" spans="1:2" x14ac:dyDescent="0.25">
      <c r="A74" s="973"/>
      <c r="B74" s="973"/>
    </row>
  </sheetData>
  <mergeCells count="17">
    <mergeCell ref="A1:E1"/>
    <mergeCell ref="A13:A16"/>
    <mergeCell ref="C13:C16"/>
    <mergeCell ref="A17:A19"/>
    <mergeCell ref="C17:C19"/>
    <mergeCell ref="D18:D19"/>
    <mergeCell ref="E18:E19"/>
    <mergeCell ref="E25:E26"/>
    <mergeCell ref="A33:A35"/>
    <mergeCell ref="C33:C35"/>
    <mergeCell ref="D33:D34"/>
    <mergeCell ref="E33:E34"/>
    <mergeCell ref="A40:A42"/>
    <mergeCell ref="C40:C42"/>
    <mergeCell ref="A20:A30"/>
    <mergeCell ref="C20:C30"/>
    <mergeCell ref="D25:D26"/>
  </mergeCells>
  <pageMargins left="0.98425196850393704" right="0.98425196850393704" top="0.98425196850393704" bottom="0.98425196850393704" header="0.51181102362204722" footer="0.51181102362204722"/>
  <pageSetup paperSize="9" scale="70" orientation="portrait" r:id="rId1"/>
  <headerFooter>
    <oddHeader>&amp;R&amp;"Times New Roman CE,Félkövér dőlt"&amp;11 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834" bestFit="1" customWidth="1"/>
    <col min="2" max="2" width="23" style="834" customWidth="1"/>
    <col min="3" max="3" width="21.1640625" style="834" customWidth="1"/>
    <col min="4" max="4" width="17" style="834" hidden="1" customWidth="1"/>
    <col min="5" max="8" width="17" style="834" customWidth="1"/>
    <col min="9" max="9" width="12.83203125" style="837" customWidth="1"/>
    <col min="10" max="16384" width="9.33203125" style="834"/>
  </cols>
  <sheetData>
    <row r="1" spans="1:9" ht="13.5" x14ac:dyDescent="0.25">
      <c r="A1" s="1308" t="s">
        <v>1195</v>
      </c>
      <c r="B1" s="1308"/>
      <c r="C1" s="1308"/>
      <c r="D1" s="839"/>
      <c r="E1" s="839"/>
      <c r="F1" s="839"/>
      <c r="G1" s="839"/>
      <c r="H1" s="839"/>
      <c r="I1" s="839"/>
    </row>
    <row r="4" spans="1:9" ht="12.75" customHeight="1" x14ac:dyDescent="0.2">
      <c r="A4" s="1140" t="s">
        <v>812</v>
      </c>
      <c r="B4" s="1140"/>
      <c r="C4" s="1140"/>
      <c r="D4" s="793"/>
      <c r="E4" s="793"/>
      <c r="F4" s="793"/>
      <c r="G4" s="793"/>
      <c r="H4" s="793"/>
      <c r="I4" s="793"/>
    </row>
    <row r="5" spans="1:9" x14ac:dyDescent="0.2">
      <c r="A5" s="1141" t="s">
        <v>1103</v>
      </c>
      <c r="B5" s="1141"/>
      <c r="C5" s="1141"/>
      <c r="D5" s="838"/>
      <c r="E5" s="838"/>
      <c r="F5" s="838"/>
      <c r="G5" s="838"/>
      <c r="H5" s="838"/>
      <c r="I5" s="838"/>
    </row>
    <row r="6" spans="1:9" ht="13.5" thickBot="1" x14ac:dyDescent="0.25">
      <c r="A6" s="835"/>
      <c r="B6" s="836"/>
    </row>
    <row r="7" spans="1:9" ht="13.5" thickBot="1" x14ac:dyDescent="0.25">
      <c r="A7" s="1144" t="s">
        <v>1002</v>
      </c>
      <c r="B7" s="1145"/>
      <c r="C7" s="1146"/>
    </row>
    <row r="8" spans="1:9" ht="14.25" thickTop="1" thickBot="1" x14ac:dyDescent="0.25">
      <c r="A8" s="923" t="s">
        <v>1003</v>
      </c>
      <c r="B8" s="923" t="s">
        <v>1004</v>
      </c>
      <c r="C8" s="923" t="s">
        <v>1005</v>
      </c>
    </row>
    <row r="9" spans="1:9" ht="15" customHeight="1" thickBot="1" x14ac:dyDescent="0.25">
      <c r="A9" s="1143" t="s">
        <v>1006</v>
      </c>
      <c r="B9" s="924" t="s">
        <v>1007</v>
      </c>
      <c r="C9" s="925" t="s">
        <v>1008</v>
      </c>
    </row>
    <row r="10" spans="1:9" ht="15" customHeight="1" thickBot="1" x14ac:dyDescent="0.25">
      <c r="A10" s="1143"/>
      <c r="B10" s="924" t="s">
        <v>1009</v>
      </c>
      <c r="C10" s="925" t="s">
        <v>1008</v>
      </c>
    </row>
    <row r="11" spans="1:9" ht="15" customHeight="1" thickBot="1" x14ac:dyDescent="0.25">
      <c r="A11" s="927" t="s">
        <v>1010</v>
      </c>
      <c r="B11" s="924" t="s">
        <v>1012</v>
      </c>
      <c r="C11" s="925" t="s">
        <v>1105</v>
      </c>
    </row>
    <row r="12" spans="1:9" ht="15" customHeight="1" thickBot="1" x14ac:dyDescent="0.25">
      <c r="A12" s="932" t="s">
        <v>1011</v>
      </c>
      <c r="B12" s="924" t="s">
        <v>1014</v>
      </c>
      <c r="C12" s="925" t="s">
        <v>1015</v>
      </c>
    </row>
    <row r="13" spans="1:9" ht="15" customHeight="1" thickBot="1" x14ac:dyDescent="0.25">
      <c r="A13" s="1142" t="s">
        <v>1106</v>
      </c>
      <c r="B13" s="1143" t="s">
        <v>1018</v>
      </c>
      <c r="C13" s="1142" t="s">
        <v>1008</v>
      </c>
    </row>
    <row r="14" spans="1:9" ht="15" customHeight="1" thickBot="1" x14ac:dyDescent="0.25">
      <c r="A14" s="1142"/>
      <c r="B14" s="1143"/>
      <c r="C14" s="1142"/>
    </row>
    <row r="15" spans="1:9" ht="15" customHeight="1" thickBot="1" x14ac:dyDescent="0.25">
      <c r="A15" s="1142"/>
      <c r="B15" s="924" t="s">
        <v>1104</v>
      </c>
      <c r="C15" s="925" t="s">
        <v>1015</v>
      </c>
    </row>
    <row r="16" spans="1:9" ht="15" customHeight="1" thickBot="1" x14ac:dyDescent="0.25">
      <c r="A16" s="927" t="s">
        <v>814</v>
      </c>
      <c r="B16" s="1142" t="s">
        <v>1019</v>
      </c>
      <c r="C16" s="1142" t="s">
        <v>1008</v>
      </c>
    </row>
    <row r="17" spans="1:3" ht="15" customHeight="1" thickBot="1" x14ac:dyDescent="0.25">
      <c r="A17" s="932" t="s">
        <v>1016</v>
      </c>
      <c r="B17" s="1142"/>
      <c r="C17" s="1142"/>
    </row>
    <row r="18" spans="1:3" ht="15" customHeight="1" thickBot="1" x14ac:dyDescent="0.25">
      <c r="A18" s="927" t="s">
        <v>945</v>
      </c>
      <c r="B18" s="1143" t="s">
        <v>1107</v>
      </c>
      <c r="C18" s="1142" t="s">
        <v>1013</v>
      </c>
    </row>
    <row r="19" spans="1:3" ht="15" customHeight="1" thickBot="1" x14ac:dyDescent="0.25">
      <c r="A19" s="932" t="s">
        <v>1016</v>
      </c>
      <c r="B19" s="1143"/>
      <c r="C19" s="1142"/>
    </row>
    <row r="20" spans="1:3" ht="15" customHeight="1" thickBot="1" x14ac:dyDescent="0.25">
      <c r="A20" s="927" t="s">
        <v>1108</v>
      </c>
      <c r="B20" s="1143" t="s">
        <v>1109</v>
      </c>
      <c r="C20" s="1142" t="s">
        <v>1008</v>
      </c>
    </row>
    <row r="21" spans="1:3" ht="15" customHeight="1" thickBot="1" x14ac:dyDescent="0.25">
      <c r="A21" s="932" t="s">
        <v>1016</v>
      </c>
      <c r="B21" s="1143"/>
      <c r="C21" s="1142"/>
    </row>
    <row r="22" spans="1:3" ht="13.5" thickBot="1" x14ac:dyDescent="0.25"/>
    <row r="23" spans="1:3" ht="13.5" thickBot="1" x14ac:dyDescent="0.25">
      <c r="A23" s="1139" t="s">
        <v>813</v>
      </c>
      <c r="B23" s="1139"/>
      <c r="C23" s="1139"/>
    </row>
    <row r="24" spans="1:3" ht="13.5" thickBot="1" x14ac:dyDescent="0.25">
      <c r="A24" s="926" t="s">
        <v>1003</v>
      </c>
      <c r="B24" s="926" t="s">
        <v>1004</v>
      </c>
      <c r="C24" s="926" t="s">
        <v>1005</v>
      </c>
    </row>
    <row r="25" spans="1:3" ht="15" customHeight="1" thickBot="1" x14ac:dyDescent="0.25">
      <c r="A25" s="927" t="s">
        <v>1020</v>
      </c>
      <c r="B25" s="924" t="s">
        <v>1022</v>
      </c>
      <c r="C25" s="924" t="s">
        <v>1008</v>
      </c>
    </row>
    <row r="26" spans="1:3" ht="15" customHeight="1" thickBot="1" x14ac:dyDescent="0.25">
      <c r="A26" s="932" t="s">
        <v>1021</v>
      </c>
      <c r="B26" s="924" t="s">
        <v>1020</v>
      </c>
      <c r="C26" s="924" t="s">
        <v>1023</v>
      </c>
    </row>
    <row r="27" spans="1:3" ht="13.5" thickBot="1" x14ac:dyDescent="0.25"/>
    <row r="28" spans="1:3" ht="13.5" thickBot="1" x14ac:dyDescent="0.25">
      <c r="A28" s="1139" t="s">
        <v>476</v>
      </c>
      <c r="B28" s="1139"/>
      <c r="C28" s="1139"/>
    </row>
    <row r="29" spans="1:3" ht="13.5" thickBot="1" x14ac:dyDescent="0.25">
      <c r="A29" s="926" t="s">
        <v>1003</v>
      </c>
      <c r="B29" s="926" t="s">
        <v>1004</v>
      </c>
      <c r="C29" s="926" t="s">
        <v>1005</v>
      </c>
    </row>
    <row r="30" spans="1:3" ht="15" customHeight="1" thickBot="1" x14ac:dyDescent="0.25">
      <c r="A30" s="927" t="s">
        <v>1024</v>
      </c>
      <c r="B30" s="924" t="s">
        <v>1026</v>
      </c>
      <c r="C30" s="925" t="s">
        <v>1008</v>
      </c>
    </row>
    <row r="31" spans="1:3" ht="15" customHeight="1" thickBot="1" x14ac:dyDescent="0.25">
      <c r="A31" s="928" t="s">
        <v>1025</v>
      </c>
      <c r="B31" s="924" t="s">
        <v>1027</v>
      </c>
      <c r="C31" s="925" t="s">
        <v>1028</v>
      </c>
    </row>
    <row r="32" spans="1:3" ht="15" customHeight="1" thickBot="1" x14ac:dyDescent="0.25">
      <c r="A32" s="929"/>
      <c r="B32" s="924" t="s">
        <v>1029</v>
      </c>
      <c r="C32" s="925" t="s">
        <v>1008</v>
      </c>
    </row>
    <row r="33" spans="1:3" ht="15" customHeight="1" thickBot="1" x14ac:dyDescent="0.25">
      <c r="A33" s="930"/>
      <c r="B33" s="924" t="s">
        <v>1030</v>
      </c>
      <c r="C33" s="925" t="s">
        <v>1031</v>
      </c>
    </row>
    <row r="34" spans="1:3" ht="15" customHeight="1" thickBot="1" x14ac:dyDescent="0.25">
      <c r="A34" s="930"/>
      <c r="B34" s="924" t="s">
        <v>1032</v>
      </c>
      <c r="C34" s="925" t="s">
        <v>1008</v>
      </c>
    </row>
    <row r="35" spans="1:3" ht="15" customHeight="1" thickBot="1" x14ac:dyDescent="0.25">
      <c r="A35" s="931"/>
      <c r="B35" s="924" t="s">
        <v>1017</v>
      </c>
      <c r="C35" s="925" t="s">
        <v>1013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2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4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37" t="s">
        <v>872</v>
      </c>
      <c r="C1" s="1237"/>
      <c r="D1" s="1237"/>
    </row>
    <row r="2" spans="1:4" s="82" customFormat="1" ht="16.5" thickBot="1" x14ac:dyDescent="0.3">
      <c r="A2" s="81"/>
      <c r="B2" s="402"/>
      <c r="D2" s="47" t="s">
        <v>11</v>
      </c>
    </row>
    <row r="3" spans="1:4" s="84" customFormat="1" ht="48" customHeight="1" thickBot="1" x14ac:dyDescent="0.25">
      <c r="A3" s="83" t="s">
        <v>884</v>
      </c>
      <c r="B3" s="200" t="s">
        <v>885</v>
      </c>
      <c r="C3" s="200" t="s">
        <v>19</v>
      </c>
      <c r="D3" s="201" t="s">
        <v>20</v>
      </c>
    </row>
    <row r="4" spans="1:4" s="84" customFormat="1" ht="14.1" customHeight="1" thickBot="1" x14ac:dyDescent="0.25">
      <c r="A4" s="40">
        <v>1</v>
      </c>
      <c r="B4" s="203">
        <v>2</v>
      </c>
      <c r="C4" s="203">
        <v>3</v>
      </c>
      <c r="D4" s="204">
        <v>4</v>
      </c>
    </row>
    <row r="5" spans="1:4" ht="18" customHeight="1" x14ac:dyDescent="0.2">
      <c r="A5" s="136" t="s">
        <v>886</v>
      </c>
      <c r="B5" s="205" t="s">
        <v>119</v>
      </c>
      <c r="C5" s="134">
        <v>0</v>
      </c>
      <c r="D5" s="85"/>
    </row>
    <row r="6" spans="1:4" ht="18" customHeight="1" x14ac:dyDescent="0.2">
      <c r="A6" s="86" t="s">
        <v>887</v>
      </c>
      <c r="B6" s="206" t="s">
        <v>120</v>
      </c>
      <c r="C6" s="135">
        <v>0</v>
      </c>
      <c r="D6" s="88"/>
    </row>
    <row r="7" spans="1:4" ht="18" customHeight="1" x14ac:dyDescent="0.2">
      <c r="A7" s="86" t="s">
        <v>888</v>
      </c>
      <c r="B7" s="206" t="s">
        <v>79</v>
      </c>
      <c r="C7" s="135">
        <v>0</v>
      </c>
      <c r="D7" s="88"/>
    </row>
    <row r="8" spans="1:4" ht="18" customHeight="1" x14ac:dyDescent="0.2">
      <c r="A8" s="86" t="s">
        <v>889</v>
      </c>
      <c r="B8" s="206" t="s">
        <v>80</v>
      </c>
      <c r="C8" s="135">
        <v>0</v>
      </c>
      <c r="D8" s="88"/>
    </row>
    <row r="9" spans="1:4" ht="18" customHeight="1" x14ac:dyDescent="0.2">
      <c r="A9" s="86" t="s">
        <v>890</v>
      </c>
      <c r="B9" s="206" t="s">
        <v>111</v>
      </c>
      <c r="C9" s="135"/>
      <c r="D9" s="88"/>
    </row>
    <row r="10" spans="1:4" ht="18" customHeight="1" x14ac:dyDescent="0.2">
      <c r="A10" s="86" t="s">
        <v>891</v>
      </c>
      <c r="B10" s="206" t="s">
        <v>112</v>
      </c>
      <c r="C10" s="135">
        <f>3310+16057+292+154+109</f>
        <v>19922</v>
      </c>
      <c r="D10" s="88">
        <v>19922</v>
      </c>
    </row>
    <row r="11" spans="1:4" ht="18" customHeight="1" x14ac:dyDescent="0.2">
      <c r="A11" s="86" t="s">
        <v>892</v>
      </c>
      <c r="B11" s="207" t="s">
        <v>113</v>
      </c>
      <c r="C11" s="135"/>
      <c r="D11" s="88"/>
    </row>
    <row r="12" spans="1:4" ht="18" customHeight="1" x14ac:dyDescent="0.2">
      <c r="A12" s="86" t="s">
        <v>893</v>
      </c>
      <c r="B12" s="207" t="s">
        <v>114</v>
      </c>
      <c r="C12" s="135"/>
      <c r="D12" s="88"/>
    </row>
    <row r="13" spans="1:4" ht="18" customHeight="1" x14ac:dyDescent="0.2">
      <c r="A13" s="86" t="s">
        <v>894</v>
      </c>
      <c r="B13" s="207" t="s">
        <v>115</v>
      </c>
      <c r="C13" s="135"/>
      <c r="D13" s="88"/>
    </row>
    <row r="14" spans="1:4" ht="18" customHeight="1" x14ac:dyDescent="0.2">
      <c r="A14" s="86" t="s">
        <v>895</v>
      </c>
      <c r="B14" s="207" t="s">
        <v>116</v>
      </c>
      <c r="C14" s="135"/>
      <c r="D14" s="88"/>
    </row>
    <row r="15" spans="1:4" ht="18" customHeight="1" x14ac:dyDescent="0.2">
      <c r="A15" s="86" t="s">
        <v>896</v>
      </c>
      <c r="B15" s="207" t="s">
        <v>117</v>
      </c>
      <c r="C15" s="135"/>
      <c r="D15" s="88"/>
    </row>
    <row r="16" spans="1:4" ht="22.5" customHeight="1" x14ac:dyDescent="0.2">
      <c r="A16" s="86" t="s">
        <v>897</v>
      </c>
      <c r="B16" s="207" t="s">
        <v>118</v>
      </c>
      <c r="C16" s="135"/>
      <c r="D16" s="88"/>
    </row>
    <row r="17" spans="1:8" ht="18" customHeight="1" x14ac:dyDescent="0.2">
      <c r="A17" s="86" t="s">
        <v>898</v>
      </c>
      <c r="B17" s="206" t="s">
        <v>81</v>
      </c>
      <c r="C17" s="135"/>
      <c r="D17" s="88"/>
    </row>
    <row r="18" spans="1:8" ht="22.5" x14ac:dyDescent="0.2">
      <c r="A18" s="86" t="s">
        <v>899</v>
      </c>
      <c r="B18" s="206" t="s">
        <v>669</v>
      </c>
      <c r="C18" s="135">
        <f>SUM(C19:C29)</f>
        <v>1665.3000000000002</v>
      </c>
      <c r="D18" s="88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6"/>
      <c r="B19" s="207" t="s">
        <v>658</v>
      </c>
      <c r="C19" s="135">
        <f>H19</f>
        <v>660.66</v>
      </c>
      <c r="D19" s="88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6"/>
      <c r="B20" s="207" t="s">
        <v>659</v>
      </c>
      <c r="C20" s="135">
        <f t="shared" ref="C20:C29" si="0">H20</f>
        <v>305.76</v>
      </c>
      <c r="D20" s="88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6"/>
      <c r="B21" s="207" t="s">
        <v>660</v>
      </c>
      <c r="C21" s="135">
        <f t="shared" si="0"/>
        <v>145.6</v>
      </c>
      <c r="D21" s="88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6"/>
      <c r="B22" s="207" t="s">
        <v>661</v>
      </c>
      <c r="C22" s="135">
        <f t="shared" si="0"/>
        <v>72.8</v>
      </c>
      <c r="D22" s="88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6"/>
      <c r="B23" s="207" t="s">
        <v>662</v>
      </c>
      <c r="C23" s="135">
        <f t="shared" si="0"/>
        <v>182</v>
      </c>
      <c r="D23" s="88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6"/>
      <c r="B24" s="207" t="s">
        <v>663</v>
      </c>
      <c r="C24" s="135">
        <f t="shared" si="0"/>
        <v>141.96</v>
      </c>
      <c r="D24" s="88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6"/>
      <c r="B25" s="207" t="s">
        <v>664</v>
      </c>
      <c r="C25" s="135">
        <f t="shared" si="0"/>
        <v>61.88</v>
      </c>
      <c r="D25" s="88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6"/>
      <c r="B26" s="207" t="s">
        <v>665</v>
      </c>
      <c r="C26" s="135">
        <f t="shared" si="0"/>
        <v>36.4</v>
      </c>
      <c r="D26" s="88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6"/>
      <c r="B27" s="207" t="s">
        <v>666</v>
      </c>
      <c r="C27" s="135">
        <f t="shared" si="0"/>
        <v>36.4</v>
      </c>
      <c r="D27" s="88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6"/>
      <c r="B28" s="207" t="s">
        <v>667</v>
      </c>
      <c r="C28" s="135">
        <f t="shared" si="0"/>
        <v>7.28</v>
      </c>
      <c r="D28" s="88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6"/>
      <c r="B29" s="207" t="s">
        <v>668</v>
      </c>
      <c r="C29" s="135">
        <f t="shared" si="0"/>
        <v>14.56</v>
      </c>
      <c r="D29" s="88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6"/>
      <c r="B30" s="206"/>
      <c r="C30" s="135"/>
      <c r="D30" s="88"/>
    </row>
    <row r="31" spans="1:8" ht="18" customHeight="1" x14ac:dyDescent="0.2">
      <c r="A31" s="86" t="s">
        <v>900</v>
      </c>
      <c r="B31" s="206" t="s">
        <v>873</v>
      </c>
      <c r="C31" s="135"/>
      <c r="D31" s="88"/>
    </row>
    <row r="32" spans="1:8" ht="18" customHeight="1" x14ac:dyDescent="0.2">
      <c r="A32" s="86" t="s">
        <v>901</v>
      </c>
      <c r="B32" s="206" t="s">
        <v>82</v>
      </c>
      <c r="C32" s="135"/>
      <c r="D32" s="88"/>
    </row>
    <row r="33" spans="1:4" ht="18" customHeight="1" x14ac:dyDescent="0.2">
      <c r="A33" s="86" t="s">
        <v>902</v>
      </c>
      <c r="B33" s="206" t="s">
        <v>83</v>
      </c>
      <c r="C33" s="135"/>
      <c r="D33" s="88"/>
    </row>
    <row r="34" spans="1:4" ht="18" customHeight="1" x14ac:dyDescent="0.2">
      <c r="A34" s="86" t="s">
        <v>910</v>
      </c>
      <c r="B34" s="89"/>
      <c r="C34" s="87"/>
      <c r="D34" s="88"/>
    </row>
    <row r="35" spans="1:4" ht="18" customHeight="1" thickBot="1" x14ac:dyDescent="0.25">
      <c r="A35" s="137" t="s">
        <v>911</v>
      </c>
      <c r="B35" s="90"/>
      <c r="C35" s="91"/>
      <c r="D35" s="92"/>
    </row>
    <row r="36" spans="1:4" ht="18" customHeight="1" thickBot="1" x14ac:dyDescent="0.25">
      <c r="A36" s="41" t="s">
        <v>912</v>
      </c>
      <c r="B36" s="211" t="s">
        <v>921</v>
      </c>
      <c r="C36" s="212">
        <f>SUM(C5:C35)-C18</f>
        <v>21587.3</v>
      </c>
      <c r="D36" s="212">
        <f>SUM(D5:D35)-D18</f>
        <v>21587.3</v>
      </c>
    </row>
    <row r="37" spans="1:4" ht="8.25" customHeight="1" x14ac:dyDescent="0.2">
      <c r="A37" s="93"/>
      <c r="B37" s="1236"/>
      <c r="C37" s="1236"/>
      <c r="D37" s="1236"/>
    </row>
  </sheetData>
  <mergeCells count="2">
    <mergeCell ref="B37:D37"/>
    <mergeCell ref="B1:D1"/>
  </mergeCells>
  <phoneticPr fontId="32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4"/>
  <sheetViews>
    <sheetView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6" customWidth="1"/>
    <col min="5" max="5" width="14.33203125" bestFit="1" customWidth="1"/>
  </cols>
  <sheetData>
    <row r="1" spans="1:7" ht="15" x14ac:dyDescent="0.25">
      <c r="A1" s="1239" t="s">
        <v>959</v>
      </c>
      <c r="B1" s="1239"/>
      <c r="C1" s="1239"/>
      <c r="D1" s="1239"/>
      <c r="E1" s="1239"/>
    </row>
    <row r="2" spans="1:7" ht="35.25" customHeight="1" x14ac:dyDescent="0.25">
      <c r="A2" s="1238" t="s">
        <v>1154</v>
      </c>
      <c r="B2" s="1238"/>
      <c r="C2" s="1238"/>
      <c r="D2" s="1238"/>
      <c r="E2" s="1238"/>
    </row>
    <row r="3" spans="1:7" ht="17.25" customHeight="1" x14ac:dyDescent="0.25">
      <c r="A3" s="403"/>
      <c r="B3" s="403"/>
      <c r="C3" s="403"/>
    </row>
    <row r="4" spans="1:7" ht="13.5" thickBot="1" x14ac:dyDescent="0.25">
      <c r="A4" s="213"/>
      <c r="B4" s="213"/>
      <c r="C4" s="733"/>
      <c r="D4" s="1240" t="s">
        <v>924</v>
      </c>
      <c r="E4" s="1240"/>
    </row>
    <row r="5" spans="1:7" ht="42.75" customHeight="1" thickBot="1" x14ac:dyDescent="0.25">
      <c r="A5" s="404" t="s">
        <v>17</v>
      </c>
      <c r="B5" s="405" t="s">
        <v>84</v>
      </c>
      <c r="C5" s="405" t="s">
        <v>85</v>
      </c>
      <c r="D5" s="696" t="s">
        <v>1155</v>
      </c>
      <c r="E5" s="577" t="s">
        <v>1076</v>
      </c>
    </row>
    <row r="6" spans="1:7" ht="15.95" customHeight="1" thickBot="1" x14ac:dyDescent="0.25">
      <c r="A6" s="801" t="s">
        <v>886</v>
      </c>
      <c r="B6" s="802" t="s">
        <v>573</v>
      </c>
      <c r="C6" s="802" t="s">
        <v>574</v>
      </c>
      <c r="D6" s="803">
        <v>500</v>
      </c>
      <c r="E6" s="804">
        <v>425</v>
      </c>
    </row>
    <row r="7" spans="1:7" ht="15.95" customHeight="1" thickBot="1" x14ac:dyDescent="0.25">
      <c r="A7" s="1244" t="s">
        <v>978</v>
      </c>
      <c r="B7" s="1245"/>
      <c r="C7" s="1246"/>
      <c r="D7" s="806">
        <f>SUM(D6)</f>
        <v>500</v>
      </c>
      <c r="E7" s="806">
        <f>SUM(E6)</f>
        <v>425</v>
      </c>
    </row>
    <row r="8" spans="1:7" ht="15.95" customHeight="1" x14ac:dyDescent="0.2">
      <c r="A8" s="798" t="s">
        <v>887</v>
      </c>
      <c r="B8" s="799" t="s">
        <v>578</v>
      </c>
      <c r="C8" s="799" t="s">
        <v>575</v>
      </c>
      <c r="D8" s="805">
        <v>734</v>
      </c>
      <c r="E8" s="800">
        <v>725</v>
      </c>
      <c r="G8" s="486"/>
    </row>
    <row r="9" spans="1:7" ht="15.95" customHeight="1" x14ac:dyDescent="0.2">
      <c r="A9" s="798" t="s">
        <v>888</v>
      </c>
      <c r="B9" s="37" t="s">
        <v>576</v>
      </c>
      <c r="C9" s="37" t="s">
        <v>577</v>
      </c>
      <c r="D9" s="731">
        <v>480</v>
      </c>
      <c r="E9" s="578">
        <v>480</v>
      </c>
    </row>
    <row r="10" spans="1:7" s="732" customFormat="1" ht="15.95" customHeight="1" x14ac:dyDescent="0.2">
      <c r="A10" s="798" t="s">
        <v>889</v>
      </c>
      <c r="B10" s="843" t="s">
        <v>1156</v>
      </c>
      <c r="C10" s="843" t="s">
        <v>1157</v>
      </c>
      <c r="D10" s="844">
        <v>1000</v>
      </c>
      <c r="E10" s="845">
        <v>1000</v>
      </c>
    </row>
    <row r="11" spans="1:7" s="732" customFormat="1" ht="15.95" customHeight="1" x14ac:dyDescent="0.2">
      <c r="A11" s="798" t="s">
        <v>890</v>
      </c>
      <c r="B11" s="877" t="s">
        <v>1038</v>
      </c>
      <c r="C11" s="877" t="s">
        <v>1158</v>
      </c>
      <c r="D11" s="878">
        <v>386</v>
      </c>
      <c r="E11" s="879">
        <v>250</v>
      </c>
    </row>
    <row r="12" spans="1:7" s="732" customFormat="1" ht="15.95" customHeight="1" thickBot="1" x14ac:dyDescent="0.25">
      <c r="A12" s="798" t="s">
        <v>891</v>
      </c>
      <c r="B12" s="847" t="s">
        <v>1071</v>
      </c>
      <c r="C12" s="847" t="s">
        <v>1072</v>
      </c>
      <c r="D12" s="846">
        <v>240</v>
      </c>
      <c r="E12" s="880">
        <v>240</v>
      </c>
    </row>
    <row r="13" spans="1:7" s="808" customFormat="1" ht="15.95" customHeight="1" thickBot="1" x14ac:dyDescent="0.25">
      <c r="A13" s="1244" t="s">
        <v>979</v>
      </c>
      <c r="B13" s="1245"/>
      <c r="C13" s="1246"/>
      <c r="D13" s="806">
        <f>SUM(D8:D12)</f>
        <v>2840</v>
      </c>
      <c r="E13" s="807">
        <f>SUM(E8:E12)</f>
        <v>2695</v>
      </c>
    </row>
    <row r="14" spans="1:7" ht="15.95" customHeight="1" thickBot="1" x14ac:dyDescent="0.25">
      <c r="A14" s="1241" t="s">
        <v>921</v>
      </c>
      <c r="B14" s="1242"/>
      <c r="C14" s="1243"/>
      <c r="D14" s="697">
        <f>D7+D13</f>
        <v>3340</v>
      </c>
      <c r="E14" s="579">
        <f>E7+E13</f>
        <v>3120</v>
      </c>
      <c r="F14" s="486"/>
    </row>
  </sheetData>
  <mergeCells count="6">
    <mergeCell ref="A2:E2"/>
    <mergeCell ref="A1:E1"/>
    <mergeCell ref="D4:E4"/>
    <mergeCell ref="A14:C14"/>
    <mergeCell ref="A7:C7"/>
    <mergeCell ref="A13:C13"/>
  </mergeCells>
  <phoneticPr fontId="32" type="noConversion"/>
  <conditionalFormatting sqref="D14">
    <cfRule type="cellIs" dxfId="1" priority="2" stopIfTrue="1" operator="equal">
      <formula>0</formula>
    </cfRule>
  </conditionalFormatting>
  <conditionalFormatting sqref="E1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6.1640625" style="104" customWidth="1"/>
    <col min="2" max="2" width="30.33203125" style="122" bestFit="1" customWidth="1"/>
    <col min="3" max="3" width="12" style="122" bestFit="1" customWidth="1"/>
    <col min="4" max="4" width="13.6640625" style="122" customWidth="1"/>
    <col min="5" max="5" width="12" style="122" bestFit="1" customWidth="1"/>
    <col min="6" max="16384" width="9.33203125" style="122"/>
  </cols>
  <sheetData>
    <row r="1" spans="1:5" x14ac:dyDescent="0.25">
      <c r="A1" s="1247" t="s">
        <v>958</v>
      </c>
      <c r="B1" s="1247"/>
      <c r="C1" s="1247"/>
      <c r="D1" s="1247"/>
      <c r="E1" s="1247"/>
    </row>
    <row r="2" spans="1:5" ht="27.75" customHeight="1" x14ac:dyDescent="0.25">
      <c r="A2" s="1216" t="s">
        <v>1159</v>
      </c>
      <c r="B2" s="1216"/>
      <c r="C2" s="1216"/>
      <c r="D2" s="1216"/>
      <c r="E2" s="1216"/>
    </row>
    <row r="3" spans="1:5" ht="16.5" thickBot="1" x14ac:dyDescent="0.3">
      <c r="D3" s="5"/>
      <c r="E3" s="5" t="s">
        <v>924</v>
      </c>
    </row>
    <row r="4" spans="1:5" s="104" customFormat="1" ht="33" customHeight="1" thickBot="1" x14ac:dyDescent="0.3">
      <c r="A4" s="101" t="s">
        <v>884</v>
      </c>
      <c r="B4" s="102" t="s">
        <v>12</v>
      </c>
      <c r="C4" s="984" t="s">
        <v>1076</v>
      </c>
      <c r="D4" s="984" t="s">
        <v>1160</v>
      </c>
      <c r="E4" s="985" t="s">
        <v>1161</v>
      </c>
    </row>
    <row r="5" spans="1:5" s="106" customFormat="1" ht="15" customHeight="1" thickBot="1" x14ac:dyDescent="0.25">
      <c r="A5" s="105" t="s">
        <v>886</v>
      </c>
      <c r="B5" s="1213" t="s">
        <v>927</v>
      </c>
      <c r="C5" s="1214"/>
      <c r="D5" s="1214"/>
      <c r="E5" s="1215"/>
    </row>
    <row r="6" spans="1:5" s="106" customFormat="1" ht="15" customHeight="1" x14ac:dyDescent="0.2">
      <c r="A6" s="107" t="s">
        <v>887</v>
      </c>
      <c r="B6" s="108" t="s">
        <v>142</v>
      </c>
      <c r="C6" s="109">
        <f>'1.1.sz.mell.'!C6</f>
        <v>98900</v>
      </c>
      <c r="D6" s="109">
        <v>98000</v>
      </c>
      <c r="E6" s="840">
        <v>98000</v>
      </c>
    </row>
    <row r="7" spans="1:5" s="114" customFormat="1" ht="14.1" customHeight="1" x14ac:dyDescent="0.2">
      <c r="A7" s="111" t="s">
        <v>888</v>
      </c>
      <c r="B7" s="300" t="s">
        <v>928</v>
      </c>
      <c r="C7" s="112">
        <f>'1.1.sz.mell.'!C11</f>
        <v>19617</v>
      </c>
      <c r="D7" s="112">
        <v>20000</v>
      </c>
      <c r="E7" s="841">
        <v>20000</v>
      </c>
    </row>
    <row r="8" spans="1:5" s="114" customFormat="1" x14ac:dyDescent="0.2">
      <c r="A8" s="111" t="s">
        <v>889</v>
      </c>
      <c r="B8" s="301" t="s">
        <v>0</v>
      </c>
      <c r="C8" s="115">
        <f>'1.1.sz.mell.'!C20</f>
        <v>7800</v>
      </c>
      <c r="D8" s="115">
        <v>7500</v>
      </c>
      <c r="E8" s="842">
        <v>7500</v>
      </c>
    </row>
    <row r="9" spans="1:5" s="114" customFormat="1" ht="14.1" customHeight="1" x14ac:dyDescent="0.2">
      <c r="A9" s="111" t="s">
        <v>890</v>
      </c>
      <c r="B9" s="300" t="s">
        <v>874</v>
      </c>
      <c r="C9" s="112">
        <f>'1.1.sz.mell.'!C21</f>
        <v>192240</v>
      </c>
      <c r="D9" s="112">
        <v>201500</v>
      </c>
      <c r="E9" s="841">
        <v>210500</v>
      </c>
    </row>
    <row r="10" spans="1:5" s="114" customFormat="1" ht="14.1" customHeight="1" x14ac:dyDescent="0.2">
      <c r="A10" s="111" t="s">
        <v>891</v>
      </c>
      <c r="B10" s="300" t="s">
        <v>875</v>
      </c>
      <c r="C10" s="112">
        <f>'1.1.sz.mell.'!C30</f>
        <v>21226</v>
      </c>
      <c r="D10" s="112">
        <v>4000</v>
      </c>
      <c r="E10" s="841">
        <v>4000</v>
      </c>
    </row>
    <row r="11" spans="1:5" s="114" customFormat="1" ht="14.1" customHeight="1" x14ac:dyDescent="0.2">
      <c r="A11" s="111" t="s">
        <v>892</v>
      </c>
      <c r="B11" s="300" t="s">
        <v>876</v>
      </c>
      <c r="C11" s="112">
        <f>'1.1.sz.mell.'!C43</f>
        <v>7000</v>
      </c>
      <c r="D11" s="112"/>
      <c r="E11" s="841"/>
    </row>
    <row r="12" spans="1:5" s="114" customFormat="1" ht="14.1" customHeight="1" x14ac:dyDescent="0.2">
      <c r="A12" s="111" t="s">
        <v>893</v>
      </c>
      <c r="B12" s="300" t="s">
        <v>877</v>
      </c>
      <c r="C12" s="112">
        <f>'1.1.sz.mell.'!C46</f>
        <v>414</v>
      </c>
      <c r="D12" s="112"/>
      <c r="E12" s="841"/>
    </row>
    <row r="13" spans="1:5" s="114" customFormat="1" x14ac:dyDescent="0.2">
      <c r="A13" s="111" t="s">
        <v>894</v>
      </c>
      <c r="B13" s="302" t="s">
        <v>878</v>
      </c>
      <c r="C13" s="112"/>
      <c r="D13" s="112"/>
      <c r="E13" s="841"/>
    </row>
    <row r="14" spans="1:5" s="114" customFormat="1" ht="14.1" customHeight="1" thickBot="1" x14ac:dyDescent="0.25">
      <c r="A14" s="111" t="s">
        <v>895</v>
      </c>
      <c r="B14" s="300" t="s">
        <v>879</v>
      </c>
      <c r="C14" s="112"/>
      <c r="D14" s="112"/>
      <c r="E14" s="841"/>
    </row>
    <row r="15" spans="1:5" s="106" customFormat="1" ht="15.95" customHeight="1" thickBot="1" x14ac:dyDescent="0.25">
      <c r="A15" s="105" t="s">
        <v>896</v>
      </c>
      <c r="B15" s="42" t="s">
        <v>68</v>
      </c>
      <c r="C15" s="116">
        <f>SUM(C6:C14)</f>
        <v>347197</v>
      </c>
      <c r="D15" s="116">
        <f>SUM(D6:D14)</f>
        <v>331000</v>
      </c>
      <c r="E15" s="117">
        <f>SUM(E6:E14)</f>
        <v>340000</v>
      </c>
    </row>
    <row r="16" spans="1:5" s="106" customFormat="1" ht="15" customHeight="1" thickBot="1" x14ac:dyDescent="0.25">
      <c r="A16" s="105" t="s">
        <v>897</v>
      </c>
      <c r="B16" s="1213" t="s">
        <v>1</v>
      </c>
      <c r="C16" s="1214"/>
      <c r="D16" s="1214"/>
      <c r="E16" s="1215"/>
    </row>
    <row r="17" spans="1:5" s="114" customFormat="1" ht="14.1" customHeight="1" x14ac:dyDescent="0.2">
      <c r="A17" s="118" t="s">
        <v>898</v>
      </c>
      <c r="B17" s="303" t="s">
        <v>13</v>
      </c>
      <c r="C17" s="115">
        <f>'1.1.sz.mell.'!C74</f>
        <v>136029</v>
      </c>
      <c r="D17" s="115">
        <v>142000</v>
      </c>
      <c r="E17" s="842">
        <v>146000</v>
      </c>
    </row>
    <row r="18" spans="1:5" s="114" customFormat="1" ht="22.5" x14ac:dyDescent="0.2">
      <c r="A18" s="111" t="s">
        <v>899</v>
      </c>
      <c r="B18" s="302" t="s">
        <v>164</v>
      </c>
      <c r="C18" s="112">
        <f>'1.1.sz.mell.'!C75</f>
        <v>32103</v>
      </c>
      <c r="D18" s="112">
        <f>D17*0.22</f>
        <v>31240</v>
      </c>
      <c r="E18" s="841">
        <f>E17*0.22</f>
        <v>32120</v>
      </c>
    </row>
    <row r="19" spans="1:5" s="114" customFormat="1" x14ac:dyDescent="0.2">
      <c r="A19" s="111" t="s">
        <v>900</v>
      </c>
      <c r="B19" s="300" t="s">
        <v>88</v>
      </c>
      <c r="C19" s="112">
        <f>'1.1.sz.mell.'!C76</f>
        <v>96220</v>
      </c>
      <c r="D19" s="112">
        <v>99260</v>
      </c>
      <c r="E19" s="841">
        <v>101380</v>
      </c>
    </row>
    <row r="20" spans="1:5" s="114" customFormat="1" x14ac:dyDescent="0.2">
      <c r="A20" s="111" t="s">
        <v>901</v>
      </c>
      <c r="B20" s="300" t="s">
        <v>165</v>
      </c>
      <c r="C20" s="112">
        <f>'1.1.sz.mell.'!C77</f>
        <v>19559</v>
      </c>
      <c r="D20" s="112">
        <v>19500</v>
      </c>
      <c r="E20" s="841">
        <v>19500</v>
      </c>
    </row>
    <row r="21" spans="1:5" s="114" customFormat="1" x14ac:dyDescent="0.2">
      <c r="A21" s="111" t="s">
        <v>902</v>
      </c>
      <c r="B21" s="300" t="s">
        <v>880</v>
      </c>
      <c r="C21" s="112">
        <f>'1.1.sz.mell.'!C78</f>
        <v>3120</v>
      </c>
      <c r="D21" s="112">
        <v>3000</v>
      </c>
      <c r="E21" s="841">
        <v>3000</v>
      </c>
    </row>
    <row r="22" spans="1:5" s="114" customFormat="1" x14ac:dyDescent="0.2">
      <c r="A22" s="111" t="s">
        <v>903</v>
      </c>
      <c r="B22" s="300" t="s">
        <v>279</v>
      </c>
      <c r="C22" s="112">
        <f>'1.1.sz.mell.'!C87</f>
        <v>32500</v>
      </c>
      <c r="D22" s="112">
        <v>36000</v>
      </c>
      <c r="E22" s="841">
        <v>38000</v>
      </c>
    </row>
    <row r="23" spans="1:5" s="114" customFormat="1" x14ac:dyDescent="0.2">
      <c r="A23" s="111" t="s">
        <v>904</v>
      </c>
      <c r="B23" s="302" t="s">
        <v>168</v>
      </c>
      <c r="C23" s="112">
        <f>'1.1.sz.mell.'!C88</f>
        <v>2050</v>
      </c>
      <c r="D23" s="112"/>
      <c r="E23" s="841"/>
    </row>
    <row r="24" spans="1:5" s="114" customFormat="1" x14ac:dyDescent="0.2">
      <c r="A24" s="111" t="s">
        <v>905</v>
      </c>
      <c r="B24" s="300" t="s">
        <v>310</v>
      </c>
      <c r="C24" s="112">
        <v>0</v>
      </c>
      <c r="D24" s="112"/>
      <c r="E24" s="841"/>
    </row>
    <row r="25" spans="1:5" s="114" customFormat="1" x14ac:dyDescent="0.2">
      <c r="A25" s="111" t="s">
        <v>906</v>
      </c>
      <c r="B25" s="300" t="s">
        <v>918</v>
      </c>
      <c r="C25" s="112">
        <f>'1.1.sz.mell.'!C97</f>
        <v>25616</v>
      </c>
      <c r="D25" s="112"/>
      <c r="E25" s="841"/>
    </row>
    <row r="26" spans="1:5" s="114" customFormat="1" x14ac:dyDescent="0.2">
      <c r="A26" s="111" t="s">
        <v>907</v>
      </c>
      <c r="B26" s="300" t="s">
        <v>881</v>
      </c>
      <c r="C26" s="112"/>
      <c r="D26" s="112"/>
      <c r="E26" s="841"/>
    </row>
    <row r="27" spans="1:5" s="114" customFormat="1" ht="16.5" thickBot="1" x14ac:dyDescent="0.25">
      <c r="A27" s="111" t="s">
        <v>908</v>
      </c>
      <c r="B27" s="300" t="s">
        <v>882</v>
      </c>
      <c r="C27" s="112"/>
      <c r="D27" s="112"/>
      <c r="E27" s="841"/>
    </row>
    <row r="28" spans="1:5" s="106" customFormat="1" ht="16.5" thickBot="1" x14ac:dyDescent="0.25">
      <c r="A28" s="119" t="s">
        <v>909</v>
      </c>
      <c r="B28" s="42" t="s">
        <v>69</v>
      </c>
      <c r="C28" s="116">
        <f>SUM(C17:C27)</f>
        <v>347197</v>
      </c>
      <c r="D28" s="116">
        <f>SUM(D17:D27)</f>
        <v>331000</v>
      </c>
      <c r="E28" s="117">
        <f>SUM(E17:E27)</f>
        <v>340000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4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14"/>
  <sheetViews>
    <sheetView view="pageBreakPreview" zoomScaleNormal="100" zoomScaleSheetLayoutView="100" workbookViewId="0">
      <selection activeCell="I19" sqref="I19"/>
    </sheetView>
  </sheetViews>
  <sheetFormatPr defaultColWidth="9.33203125" defaultRowHeight="12.75" x14ac:dyDescent="0.2"/>
  <cols>
    <col min="1" max="1" width="3.83203125" style="986" bestFit="1" customWidth="1"/>
    <col min="2" max="2" width="2.33203125" style="986" bestFit="1" customWidth="1"/>
    <col min="3" max="3" width="4.5" style="1061" customWidth="1"/>
    <col min="4" max="4" width="64.1640625" style="986" customWidth="1"/>
    <col min="5" max="6" width="12.6640625" style="986" bestFit="1" customWidth="1"/>
    <col min="7" max="7" width="12.6640625" style="986" customWidth="1"/>
    <col min="8" max="8" width="9.33203125" style="986"/>
    <col min="9" max="9" width="10.1640625" style="986" bestFit="1" customWidth="1"/>
    <col min="10" max="11" width="9.33203125" style="986"/>
    <col min="12" max="12" width="9.33203125" style="986" customWidth="1"/>
    <col min="13" max="16384" width="9.33203125" style="986"/>
  </cols>
  <sheetData>
    <row r="1" spans="1:7" ht="15" x14ac:dyDescent="0.25">
      <c r="A1" s="1247" t="s">
        <v>1033</v>
      </c>
      <c r="B1" s="1247"/>
      <c r="C1" s="1247"/>
      <c r="D1" s="1247"/>
      <c r="E1" s="1247"/>
      <c r="F1" s="1247"/>
      <c r="G1" s="1247"/>
    </row>
    <row r="2" spans="1:7" ht="32.25" customHeight="1" x14ac:dyDescent="0.2">
      <c r="A2" s="1295" t="s">
        <v>961</v>
      </c>
      <c r="B2" s="1295"/>
      <c r="C2" s="1295"/>
      <c r="D2" s="1295"/>
      <c r="E2" s="1295"/>
      <c r="F2" s="1295"/>
      <c r="G2" s="1295"/>
    </row>
    <row r="3" spans="1:7" s="989" customFormat="1" ht="13.5" thickBot="1" x14ac:dyDescent="0.25">
      <c r="A3" s="987"/>
      <c r="B3" s="987"/>
      <c r="C3" s="988"/>
      <c r="D3" s="987"/>
    </row>
    <row r="4" spans="1:7" s="991" customFormat="1" ht="26.25" thickBot="1" x14ac:dyDescent="0.25">
      <c r="A4" s="1258" t="s">
        <v>920</v>
      </c>
      <c r="B4" s="1259"/>
      <c r="C4" s="1259"/>
      <c r="D4" s="1260"/>
      <c r="E4" s="990" t="s">
        <v>960</v>
      </c>
      <c r="F4" s="990" t="s">
        <v>1041</v>
      </c>
      <c r="G4" s="990" t="s">
        <v>1162</v>
      </c>
    </row>
    <row r="5" spans="1:7" ht="14.25" customHeight="1" x14ac:dyDescent="0.2">
      <c r="A5" s="1296" t="s">
        <v>579</v>
      </c>
      <c r="B5" s="1300">
        <v>1</v>
      </c>
      <c r="C5" s="1302" t="s">
        <v>580</v>
      </c>
      <c r="D5" s="1303"/>
      <c r="E5" s="992">
        <f>E6+E9+E10+E13+E14</f>
        <v>77091476</v>
      </c>
      <c r="F5" s="992">
        <f>F6+F9+F10+F13+F14</f>
        <v>72143011</v>
      </c>
      <c r="G5" s="992">
        <f>G6+G9+G10+G13+G14+G16</f>
        <v>80935457</v>
      </c>
    </row>
    <row r="6" spans="1:7" ht="25.5" customHeight="1" x14ac:dyDescent="0.2">
      <c r="A6" s="1297"/>
      <c r="B6" s="1301"/>
      <c r="C6" s="993" t="s">
        <v>581</v>
      </c>
      <c r="D6" s="994" t="s">
        <v>582</v>
      </c>
      <c r="E6" s="995">
        <v>40166600</v>
      </c>
      <c r="F6" s="995">
        <v>40853600</v>
      </c>
      <c r="G6" s="995">
        <v>41403200</v>
      </c>
    </row>
    <row r="7" spans="1:7" ht="153" hidden="1" customHeight="1" x14ac:dyDescent="0.2">
      <c r="A7" s="1297"/>
      <c r="B7" s="1301"/>
      <c r="C7" s="993"/>
      <c r="D7" s="996" t="s">
        <v>583</v>
      </c>
      <c r="E7" s="997"/>
      <c r="F7" s="997"/>
      <c r="G7" s="997"/>
    </row>
    <row r="8" spans="1:7" ht="102" hidden="1" customHeight="1" x14ac:dyDescent="0.2">
      <c r="A8" s="1297"/>
      <c r="B8" s="1301"/>
      <c r="C8" s="993"/>
      <c r="D8" s="996" t="s">
        <v>584</v>
      </c>
      <c r="E8" s="997"/>
      <c r="F8" s="997"/>
      <c r="G8" s="997"/>
    </row>
    <row r="9" spans="1:7" x14ac:dyDescent="0.2">
      <c r="A9" s="1297"/>
      <c r="B9" s="1301"/>
      <c r="C9" s="993" t="s">
        <v>585</v>
      </c>
      <c r="D9" s="994" t="s">
        <v>586</v>
      </c>
      <c r="E9" s="995">
        <v>18067916</v>
      </c>
      <c r="F9" s="995">
        <v>23624650</v>
      </c>
      <c r="G9" s="995">
        <v>18141770</v>
      </c>
    </row>
    <row r="10" spans="1:7" x14ac:dyDescent="0.2">
      <c r="A10" s="1297"/>
      <c r="B10" s="1301"/>
      <c r="C10" s="993"/>
      <c r="D10" s="994" t="s">
        <v>962</v>
      </c>
      <c r="E10" s="995"/>
      <c r="F10" s="995"/>
      <c r="G10" s="995"/>
    </row>
    <row r="11" spans="1:7" ht="165.75" hidden="1" customHeight="1" x14ac:dyDescent="0.2">
      <c r="A11" s="1297"/>
      <c r="B11" s="1301"/>
      <c r="C11" s="998"/>
      <c r="D11" s="999" t="s">
        <v>588</v>
      </c>
      <c r="E11" s="1000"/>
      <c r="F11" s="1000"/>
      <c r="G11" s="1000"/>
    </row>
    <row r="12" spans="1:7" ht="63.75" hidden="1" customHeight="1" x14ac:dyDescent="0.2">
      <c r="A12" s="1297"/>
      <c r="B12" s="1301"/>
      <c r="C12" s="998"/>
      <c r="D12" s="999" t="s">
        <v>589</v>
      </c>
      <c r="E12" s="1000"/>
      <c r="F12" s="1000"/>
      <c r="G12" s="1000"/>
    </row>
    <row r="13" spans="1:7" x14ac:dyDescent="0.2">
      <c r="A13" s="1297"/>
      <c r="B13" s="1301"/>
      <c r="C13" s="1001" t="s">
        <v>587</v>
      </c>
      <c r="D13" s="1002" t="s">
        <v>591</v>
      </c>
      <c r="E13" s="1003">
        <v>18849310</v>
      </c>
      <c r="F13" s="1003">
        <v>7654561</v>
      </c>
      <c r="G13" s="1003">
        <v>9034200</v>
      </c>
    </row>
    <row r="14" spans="1:7" x14ac:dyDescent="0.2">
      <c r="A14" s="1297"/>
      <c r="B14" s="1004"/>
      <c r="C14" s="1005" t="s">
        <v>590</v>
      </c>
      <c r="D14" s="1006" t="s">
        <v>655</v>
      </c>
      <c r="E14" s="1007">
        <v>7650</v>
      </c>
      <c r="F14" s="1007">
        <v>10200</v>
      </c>
      <c r="G14" s="1007">
        <v>10200</v>
      </c>
    </row>
    <row r="15" spans="1:7" x14ac:dyDescent="0.2">
      <c r="A15" s="1297"/>
      <c r="B15" s="1008">
        <v>6</v>
      </c>
      <c r="C15" s="1304" t="s">
        <v>1062</v>
      </c>
      <c r="D15" s="1304"/>
      <c r="E15" s="1003">
        <v>62611</v>
      </c>
      <c r="F15" s="1003">
        <v>65532</v>
      </c>
      <c r="G15" s="1003"/>
    </row>
    <row r="16" spans="1:7" x14ac:dyDescent="0.2">
      <c r="A16" s="1298"/>
      <c r="B16" s="1008"/>
      <c r="C16" s="1304" t="s">
        <v>1163</v>
      </c>
      <c r="D16" s="1304"/>
      <c r="E16" s="1007">
        <v>0</v>
      </c>
      <c r="F16" s="1007">
        <v>0</v>
      </c>
      <c r="G16" s="1007">
        <v>12346087</v>
      </c>
    </row>
    <row r="17" spans="1:9" ht="31.5" customHeight="1" thickBot="1" x14ac:dyDescent="0.25">
      <c r="A17" s="1299"/>
      <c r="B17" s="1305" t="s">
        <v>1036</v>
      </c>
      <c r="C17" s="1306"/>
      <c r="D17" s="1307"/>
      <c r="E17" s="1009">
        <f>E5+E15</f>
        <v>77154087</v>
      </c>
      <c r="F17" s="1009">
        <f>F5+F15</f>
        <v>72208543</v>
      </c>
      <c r="G17" s="1009">
        <f>G5+G15</f>
        <v>80935457</v>
      </c>
      <c r="I17" s="1010"/>
    </row>
    <row r="18" spans="1:9" x14ac:dyDescent="0.2">
      <c r="A18" s="1282" t="s">
        <v>592</v>
      </c>
      <c r="B18" s="1285">
        <v>1</v>
      </c>
      <c r="C18" s="1288" t="s">
        <v>938</v>
      </c>
      <c r="D18" s="1288"/>
      <c r="E18" s="1011">
        <f>E19+E22</f>
        <v>53376800</v>
      </c>
      <c r="F18" s="1011">
        <f>F19+F22+F25</f>
        <v>56898600</v>
      </c>
      <c r="G18" s="1011">
        <f>G19+G22+G25</f>
        <v>60836670</v>
      </c>
    </row>
    <row r="19" spans="1:9" x14ac:dyDescent="0.2">
      <c r="A19" s="1283"/>
      <c r="B19" s="1286"/>
      <c r="C19" s="1001" t="s">
        <v>963</v>
      </c>
      <c r="D19" s="1002" t="s">
        <v>593</v>
      </c>
      <c r="E19" s="1003">
        <f>26019200+14393600+364000</f>
        <v>40776800</v>
      </c>
      <c r="F19" s="1003">
        <v>37694400</v>
      </c>
      <c r="G19" s="1003">
        <f>31885287+15942643</f>
        <v>47827930</v>
      </c>
      <c r="I19" s="1010">
        <f>G19-F19</f>
        <v>10133530</v>
      </c>
    </row>
    <row r="20" spans="1:9" s="1015" customFormat="1" ht="12.75" hidden="1" customHeight="1" x14ac:dyDescent="0.2">
      <c r="A20" s="1283"/>
      <c r="B20" s="1286"/>
      <c r="C20" s="1012"/>
      <c r="D20" s="1013" t="s">
        <v>595</v>
      </c>
      <c r="E20" s="1014"/>
      <c r="F20" s="1014"/>
      <c r="G20" s="1014"/>
      <c r="I20" s="1010">
        <f t="shared" ref="I20:I25" si="0">G20-F20</f>
        <v>0</v>
      </c>
    </row>
    <row r="21" spans="1:9" s="1015" customFormat="1" ht="12.75" hidden="1" customHeight="1" x14ac:dyDescent="0.2">
      <c r="A21" s="1283"/>
      <c r="B21" s="1286"/>
      <c r="C21" s="1012"/>
      <c r="D21" s="1013" t="s">
        <v>950</v>
      </c>
      <c r="E21" s="1014"/>
      <c r="F21" s="1014"/>
      <c r="G21" s="1014"/>
      <c r="I21" s="1010">
        <f t="shared" si="0"/>
        <v>0</v>
      </c>
    </row>
    <row r="22" spans="1:9" ht="25.5" x14ac:dyDescent="0.2">
      <c r="A22" s="1283"/>
      <c r="B22" s="1286"/>
      <c r="C22" s="1001" t="s">
        <v>964</v>
      </c>
      <c r="D22" s="1002" t="s">
        <v>941</v>
      </c>
      <c r="E22" s="1003">
        <f>8400000+4200000</f>
        <v>12600000</v>
      </c>
      <c r="F22" s="1003">
        <v>19204200</v>
      </c>
      <c r="G22" s="1003">
        <f>8400000+4200000</f>
        <v>12600000</v>
      </c>
      <c r="I22" s="1010">
        <f t="shared" si="0"/>
        <v>-6604200</v>
      </c>
    </row>
    <row r="23" spans="1:9" s="1015" customFormat="1" ht="12.75" hidden="1" customHeight="1" x14ac:dyDescent="0.2">
      <c r="A23" s="1283"/>
      <c r="B23" s="1286"/>
      <c r="C23" s="1012"/>
      <c r="D23" s="1013" t="s">
        <v>595</v>
      </c>
      <c r="E23" s="1014"/>
      <c r="F23" s="1014"/>
      <c r="G23" s="1014"/>
      <c r="I23" s="1010">
        <f t="shared" si="0"/>
        <v>0</v>
      </c>
    </row>
    <row r="24" spans="1:9" s="1015" customFormat="1" ht="12.75" hidden="1" customHeight="1" x14ac:dyDescent="0.2">
      <c r="A24" s="1283"/>
      <c r="B24" s="1286"/>
      <c r="C24" s="1012"/>
      <c r="D24" s="1013" t="s">
        <v>950</v>
      </c>
      <c r="E24" s="1014"/>
      <c r="F24" s="1014"/>
      <c r="G24" s="1014"/>
      <c r="I24" s="1010">
        <f t="shared" si="0"/>
        <v>0</v>
      </c>
    </row>
    <row r="25" spans="1:9" s="1016" customFormat="1" x14ac:dyDescent="0.2">
      <c r="A25" s="1283"/>
      <c r="B25" s="1287"/>
      <c r="C25" s="1001" t="s">
        <v>965</v>
      </c>
      <c r="D25" s="1002" t="s">
        <v>1164</v>
      </c>
      <c r="E25" s="1000"/>
      <c r="F25" s="1003"/>
      <c r="G25" s="1003">
        <v>408740</v>
      </c>
      <c r="I25" s="1010">
        <f t="shared" si="0"/>
        <v>408740</v>
      </c>
    </row>
    <row r="26" spans="1:9" ht="12.75" customHeight="1" x14ac:dyDescent="0.2">
      <c r="A26" s="1283"/>
      <c r="B26" s="1289">
        <v>2</v>
      </c>
      <c r="C26" s="1017" t="s">
        <v>966</v>
      </c>
      <c r="D26" s="1018" t="s">
        <v>939</v>
      </c>
      <c r="E26" s="1009">
        <f>4806667+2683333</f>
        <v>7490000</v>
      </c>
      <c r="F26" s="1009">
        <v>10251000</v>
      </c>
      <c r="G26" s="1009">
        <v>9722300</v>
      </c>
    </row>
    <row r="27" spans="1:9" s="1021" customFormat="1" ht="12.75" hidden="1" customHeight="1" x14ac:dyDescent="0.2">
      <c r="A27" s="1283"/>
      <c r="B27" s="1289"/>
      <c r="C27" s="1017"/>
      <c r="D27" s="1019" t="s">
        <v>595</v>
      </c>
      <c r="E27" s="1020"/>
      <c r="F27" s="1020"/>
      <c r="G27" s="1020"/>
    </row>
    <row r="28" spans="1:9" s="1015" customFormat="1" ht="12.75" hidden="1" customHeight="1" x14ac:dyDescent="0.2">
      <c r="A28" s="1283"/>
      <c r="B28" s="1289"/>
      <c r="C28" s="1017"/>
      <c r="D28" s="1019" t="s">
        <v>950</v>
      </c>
      <c r="E28" s="1020"/>
      <c r="F28" s="1020"/>
      <c r="G28" s="1020"/>
    </row>
    <row r="29" spans="1:9" s="1015" customFormat="1" ht="12.75" customHeight="1" x14ac:dyDescent="0.2">
      <c r="A29" s="1283"/>
      <c r="B29" s="1022">
        <v>4</v>
      </c>
      <c r="C29" s="1017"/>
      <c r="D29" s="1018" t="s">
        <v>1063</v>
      </c>
      <c r="E29" s="1009">
        <v>475000</v>
      </c>
      <c r="F29" s="1020"/>
      <c r="G29" s="1020"/>
    </row>
    <row r="30" spans="1:9" s="1023" customFormat="1" x14ac:dyDescent="0.2">
      <c r="A30" s="1283"/>
      <c r="B30" s="1022">
        <v>5</v>
      </c>
      <c r="C30" s="1017" t="s">
        <v>963</v>
      </c>
      <c r="D30" s="1018" t="s">
        <v>967</v>
      </c>
      <c r="E30" s="1009">
        <v>352000</v>
      </c>
      <c r="F30" s="1009"/>
      <c r="G30" s="1009">
        <v>837800</v>
      </c>
    </row>
    <row r="31" spans="1:9" x14ac:dyDescent="0.2">
      <c r="A31" s="1283"/>
      <c r="B31" s="1290">
        <v>3</v>
      </c>
      <c r="C31" s="1291" t="s">
        <v>940</v>
      </c>
      <c r="D31" s="1291"/>
      <c r="E31" s="1003"/>
      <c r="F31" s="1003"/>
      <c r="G31" s="1003"/>
    </row>
    <row r="32" spans="1:9" ht="25.5" hidden="1" x14ac:dyDescent="0.2">
      <c r="A32" s="1283"/>
      <c r="B32" s="1286"/>
      <c r="C32" s="1001" t="s">
        <v>581</v>
      </c>
      <c r="D32" s="1002" t="s">
        <v>596</v>
      </c>
      <c r="E32" s="1003">
        <v>0</v>
      </c>
      <c r="F32" s="1003">
        <v>0</v>
      </c>
      <c r="G32" s="1003"/>
    </row>
    <row r="33" spans="1:7" x14ac:dyDescent="0.2">
      <c r="A33" s="1283"/>
      <c r="B33" s="1287"/>
      <c r="C33" s="1001" t="s">
        <v>585</v>
      </c>
      <c r="D33" s="1002" t="s">
        <v>597</v>
      </c>
      <c r="E33" s="1003"/>
      <c r="F33" s="1003"/>
      <c r="G33" s="1003"/>
    </row>
    <row r="34" spans="1:7" s="1016" customFormat="1" ht="13.5" thickBot="1" x14ac:dyDescent="0.25">
      <c r="A34" s="1283"/>
      <c r="B34" s="1292">
        <v>4</v>
      </c>
      <c r="C34" s="1294" t="s">
        <v>953</v>
      </c>
      <c r="D34" s="1294"/>
      <c r="E34" s="1024">
        <f>E35+E36</f>
        <v>0</v>
      </c>
      <c r="F34" s="1024">
        <f>F35+F36</f>
        <v>0</v>
      </c>
      <c r="G34" s="1024"/>
    </row>
    <row r="35" spans="1:7" s="1015" customFormat="1" ht="38.25" hidden="1" customHeight="1" x14ac:dyDescent="0.2">
      <c r="A35" s="1283"/>
      <c r="B35" s="1292"/>
      <c r="C35" s="1025"/>
      <c r="D35" s="1013" t="s">
        <v>594</v>
      </c>
      <c r="E35" s="1014">
        <v>0</v>
      </c>
      <c r="F35" s="1014">
        <v>0</v>
      </c>
      <c r="G35" s="1014"/>
    </row>
    <row r="36" spans="1:7" s="1015" customFormat="1" ht="39" hidden="1" customHeight="1" thickBot="1" x14ac:dyDescent="0.25">
      <c r="A36" s="1283"/>
      <c r="B36" s="1293"/>
      <c r="C36" s="1026"/>
      <c r="D36" s="1027" t="s">
        <v>595</v>
      </c>
      <c r="E36" s="1028">
        <v>0</v>
      </c>
      <c r="F36" s="1028">
        <v>0</v>
      </c>
      <c r="G36" s="1028"/>
    </row>
    <row r="37" spans="1:7" ht="28.5" customHeight="1" thickBot="1" x14ac:dyDescent="0.25">
      <c r="A37" s="1284"/>
      <c r="B37" s="1269" t="s">
        <v>598</v>
      </c>
      <c r="C37" s="1270"/>
      <c r="D37" s="1271"/>
      <c r="E37" s="1029">
        <f>E18+E26+E31+E34+E29+E30</f>
        <v>61693800</v>
      </c>
      <c r="F37" s="1029">
        <f>F18+F26+F31+F34+F30</f>
        <v>67149600</v>
      </c>
      <c r="G37" s="1029">
        <f>G18+G26+G31+G34+G30</f>
        <v>71396770</v>
      </c>
    </row>
    <row r="38" spans="1:7" s="1031" customFormat="1" x14ac:dyDescent="0.2">
      <c r="A38" s="1264" t="s">
        <v>599</v>
      </c>
      <c r="B38" s="1030">
        <v>2</v>
      </c>
      <c r="C38" s="1276" t="s">
        <v>466</v>
      </c>
      <c r="D38" s="1277"/>
      <c r="E38" s="1011">
        <f>12494470+1189440+833875+575776+150000</f>
        <v>15243561</v>
      </c>
      <c r="F38" s="1011">
        <v>19689566</v>
      </c>
      <c r="G38" s="1011">
        <v>19559000</v>
      </c>
    </row>
    <row r="39" spans="1:7" s="1031" customFormat="1" x14ac:dyDescent="0.2">
      <c r="A39" s="1265"/>
      <c r="B39" s="1278">
        <v>3</v>
      </c>
      <c r="C39" s="1279" t="s">
        <v>600</v>
      </c>
      <c r="D39" s="1280"/>
      <c r="E39" s="1009">
        <f>SUM(E40:E51)</f>
        <v>2736098</v>
      </c>
      <c r="F39" s="1009">
        <f>SUM(F40:F51)</f>
        <v>3000000</v>
      </c>
      <c r="G39" s="1009">
        <f>SUM(G40:G51)</f>
        <v>3125000</v>
      </c>
    </row>
    <row r="40" spans="1:7" x14ac:dyDescent="0.2">
      <c r="A40" s="1265"/>
      <c r="B40" s="1278"/>
      <c r="C40" s="1001" t="s">
        <v>581</v>
      </c>
      <c r="D40" s="1002" t="s">
        <v>601</v>
      </c>
      <c r="E40" s="1003">
        <f>2573030+163068</f>
        <v>2736098</v>
      </c>
      <c r="F40" s="1003">
        <v>3000000</v>
      </c>
      <c r="G40" s="1003">
        <v>3000000</v>
      </c>
    </row>
    <row r="41" spans="1:7" x14ac:dyDescent="0.2">
      <c r="A41" s="1265"/>
      <c r="B41" s="1278"/>
      <c r="C41" s="1001" t="s">
        <v>585</v>
      </c>
      <c r="D41" s="1002" t="s">
        <v>602</v>
      </c>
      <c r="E41" s="1003">
        <v>0</v>
      </c>
      <c r="F41" s="1003">
        <v>0</v>
      </c>
      <c r="G41" s="1003">
        <v>0</v>
      </c>
    </row>
    <row r="42" spans="1:7" x14ac:dyDescent="0.2">
      <c r="A42" s="1265"/>
      <c r="B42" s="1278"/>
      <c r="C42" s="1001" t="s">
        <v>587</v>
      </c>
      <c r="D42" s="1002" t="s">
        <v>603</v>
      </c>
      <c r="E42" s="1003">
        <v>0</v>
      </c>
      <c r="F42" s="1003">
        <v>0</v>
      </c>
      <c r="G42" s="1003">
        <v>0</v>
      </c>
    </row>
    <row r="43" spans="1:7" x14ac:dyDescent="0.2">
      <c r="A43" s="1265"/>
      <c r="B43" s="1278"/>
      <c r="C43" s="1001" t="s">
        <v>590</v>
      </c>
      <c r="D43" s="1002" t="s">
        <v>604</v>
      </c>
      <c r="E43" s="1003">
        <v>0</v>
      </c>
      <c r="F43" s="1003">
        <v>0</v>
      </c>
      <c r="G43" s="1003">
        <v>125000</v>
      </c>
    </row>
    <row r="44" spans="1:7" x14ac:dyDescent="0.2">
      <c r="A44" s="1265"/>
      <c r="B44" s="1278"/>
      <c r="C44" s="1001" t="s">
        <v>605</v>
      </c>
      <c r="D44" s="1002" t="s">
        <v>606</v>
      </c>
      <c r="E44" s="1003">
        <v>0</v>
      </c>
      <c r="F44" s="1003">
        <v>0</v>
      </c>
      <c r="G44" s="1003">
        <v>0</v>
      </c>
    </row>
    <row r="45" spans="1:7" x14ac:dyDescent="0.2">
      <c r="A45" s="1265"/>
      <c r="B45" s="1278"/>
      <c r="C45" s="1001" t="s">
        <v>607</v>
      </c>
      <c r="D45" s="1002" t="s">
        <v>608</v>
      </c>
      <c r="E45" s="1003">
        <v>0</v>
      </c>
      <c r="F45" s="1003">
        <v>0</v>
      </c>
      <c r="G45" s="1003">
        <v>0</v>
      </c>
    </row>
    <row r="46" spans="1:7" x14ac:dyDescent="0.2">
      <c r="A46" s="1265"/>
      <c r="B46" s="1278"/>
      <c r="C46" s="1001" t="s">
        <v>609</v>
      </c>
      <c r="D46" s="1002" t="s">
        <v>610</v>
      </c>
      <c r="E46" s="1003">
        <v>0</v>
      </c>
      <c r="F46" s="1003">
        <v>0</v>
      </c>
      <c r="G46" s="1003">
        <v>0</v>
      </c>
    </row>
    <row r="47" spans="1:7" x14ac:dyDescent="0.2">
      <c r="A47" s="1265"/>
      <c r="B47" s="1278"/>
      <c r="C47" s="1001" t="s">
        <v>611</v>
      </c>
      <c r="D47" s="1002" t="s">
        <v>612</v>
      </c>
      <c r="E47" s="1003">
        <v>0</v>
      </c>
      <c r="F47" s="1003">
        <v>0</v>
      </c>
      <c r="G47" s="1003">
        <v>0</v>
      </c>
    </row>
    <row r="48" spans="1:7" x14ac:dyDescent="0.2">
      <c r="A48" s="1265"/>
      <c r="B48" s="1278"/>
      <c r="C48" s="1001" t="s">
        <v>613</v>
      </c>
      <c r="D48" s="1002" t="s">
        <v>614</v>
      </c>
      <c r="E48" s="1003">
        <v>0</v>
      </c>
      <c r="F48" s="1003">
        <v>0</v>
      </c>
      <c r="G48" s="1003">
        <v>0</v>
      </c>
    </row>
    <row r="49" spans="1:7" x14ac:dyDescent="0.2">
      <c r="A49" s="1265"/>
      <c r="B49" s="1278"/>
      <c r="C49" s="1001" t="s">
        <v>615</v>
      </c>
      <c r="D49" s="1002" t="s">
        <v>616</v>
      </c>
      <c r="E49" s="1003">
        <v>0</v>
      </c>
      <c r="F49" s="1003">
        <v>0</v>
      </c>
      <c r="G49" s="1003">
        <v>0</v>
      </c>
    </row>
    <row r="50" spans="1:7" x14ac:dyDescent="0.2">
      <c r="A50" s="1265"/>
      <c r="B50" s="1278"/>
      <c r="C50" s="1001" t="s">
        <v>617</v>
      </c>
      <c r="D50" s="1002" t="s">
        <v>618</v>
      </c>
      <c r="E50" s="1003">
        <v>0</v>
      </c>
      <c r="F50" s="1003">
        <v>0</v>
      </c>
      <c r="G50" s="1003">
        <v>0</v>
      </c>
    </row>
    <row r="51" spans="1:7" x14ac:dyDescent="0.2">
      <c r="A51" s="1265"/>
      <c r="B51" s="1278"/>
      <c r="C51" s="1001" t="s">
        <v>619</v>
      </c>
      <c r="D51" s="1002" t="s">
        <v>620</v>
      </c>
      <c r="E51" s="1003">
        <v>0</v>
      </c>
      <c r="F51" s="1003">
        <v>0</v>
      </c>
      <c r="G51" s="1003">
        <v>0</v>
      </c>
    </row>
    <row r="52" spans="1:7" x14ac:dyDescent="0.2">
      <c r="A52" s="1265"/>
      <c r="B52" s="1268">
        <v>5</v>
      </c>
      <c r="C52" s="1251" t="s">
        <v>951</v>
      </c>
      <c r="D52" s="1253"/>
      <c r="E52" s="1032">
        <f>E53+E54</f>
        <v>12696979</v>
      </c>
      <c r="F52" s="1032">
        <v>12951936</v>
      </c>
      <c r="G52" s="1032">
        <f>SUM(G53:G55)</f>
        <v>13409618</v>
      </c>
    </row>
    <row r="53" spans="1:7" x14ac:dyDescent="0.2">
      <c r="A53" s="1265"/>
      <c r="B53" s="1281"/>
      <c r="C53" s="1033" t="s">
        <v>581</v>
      </c>
      <c r="D53" s="1034" t="s">
        <v>952</v>
      </c>
      <c r="E53" s="1024">
        <f>7507200</f>
        <v>7507200</v>
      </c>
      <c r="F53" s="1024">
        <v>7507200</v>
      </c>
      <c r="G53" s="1024">
        <v>7017600</v>
      </c>
    </row>
    <row r="54" spans="1:7" x14ac:dyDescent="0.2">
      <c r="A54" s="1265"/>
      <c r="B54" s="1281"/>
      <c r="C54" s="1033" t="s">
        <v>585</v>
      </c>
      <c r="D54" s="1034" t="s">
        <v>621</v>
      </c>
      <c r="E54" s="1035">
        <v>5189779</v>
      </c>
      <c r="F54" s="1024">
        <v>4315566</v>
      </c>
      <c r="G54" s="1024">
        <v>6090488</v>
      </c>
    </row>
    <row r="55" spans="1:7" ht="26.25" thickBot="1" x14ac:dyDescent="0.25">
      <c r="A55" s="1275"/>
      <c r="B55" s="1036"/>
      <c r="C55" s="1037" t="s">
        <v>587</v>
      </c>
      <c r="D55" s="1038" t="s">
        <v>1073</v>
      </c>
      <c r="E55" s="1039"/>
      <c r="F55" s="1040">
        <v>1129170</v>
      </c>
      <c r="G55" s="1040">
        <v>301530</v>
      </c>
    </row>
    <row r="56" spans="1:7" ht="37.9" customHeight="1" thickBot="1" x14ac:dyDescent="0.25">
      <c r="A56" s="1248"/>
      <c r="B56" s="1269" t="s">
        <v>969</v>
      </c>
      <c r="C56" s="1270"/>
      <c r="D56" s="1271"/>
      <c r="E56" s="1029">
        <f>E38+E39+E52</f>
        <v>30676638</v>
      </c>
      <c r="F56" s="1029">
        <f>F38+F39+F52</f>
        <v>35641502</v>
      </c>
      <c r="G56" s="1029">
        <f>G38+G39+G52</f>
        <v>36093618</v>
      </c>
    </row>
    <row r="57" spans="1:7" x14ac:dyDescent="0.2">
      <c r="A57" s="1264" t="s">
        <v>622</v>
      </c>
      <c r="B57" s="1266">
        <v>1</v>
      </c>
      <c r="C57" s="1261" t="s">
        <v>624</v>
      </c>
      <c r="D57" s="1263"/>
      <c r="E57" s="1041">
        <f>SUM(E58:E65)</f>
        <v>3712980</v>
      </c>
      <c r="F57" s="1041">
        <f>SUM(F58:F65)</f>
        <v>3769980</v>
      </c>
      <c r="G57" s="1041">
        <f>SUM(G58:G65)</f>
        <v>3814440</v>
      </c>
    </row>
    <row r="58" spans="1:7" ht="191.25" hidden="1" customHeight="1" x14ac:dyDescent="0.2">
      <c r="A58" s="1265"/>
      <c r="B58" s="1267"/>
      <c r="C58" s="1033" t="s">
        <v>581</v>
      </c>
      <c r="D58" s="1034" t="s">
        <v>625</v>
      </c>
      <c r="E58" s="1024">
        <v>0</v>
      </c>
      <c r="F58" s="1024">
        <v>0</v>
      </c>
      <c r="G58" s="1024"/>
    </row>
    <row r="59" spans="1:7" ht="140.25" hidden="1" customHeight="1" x14ac:dyDescent="0.2">
      <c r="A59" s="1265"/>
      <c r="B59" s="1267"/>
      <c r="C59" s="1033" t="s">
        <v>585</v>
      </c>
      <c r="D59" s="1034" t="s">
        <v>626</v>
      </c>
      <c r="E59" s="1024">
        <v>0</v>
      </c>
      <c r="F59" s="1024">
        <v>0</v>
      </c>
      <c r="G59" s="1024"/>
    </row>
    <row r="60" spans="1:7" ht="178.5" hidden="1" customHeight="1" x14ac:dyDescent="0.2">
      <c r="A60" s="1265"/>
      <c r="B60" s="1267"/>
      <c r="C60" s="1033" t="s">
        <v>587</v>
      </c>
      <c r="D60" s="1034" t="s">
        <v>627</v>
      </c>
      <c r="E60" s="1024">
        <v>0</v>
      </c>
      <c r="F60" s="1024">
        <v>0</v>
      </c>
      <c r="G60" s="1024"/>
    </row>
    <row r="61" spans="1:7" ht="26.25" thickBot="1" x14ac:dyDescent="0.25">
      <c r="A61" s="1265"/>
      <c r="B61" s="1267"/>
      <c r="C61" s="1033" t="s">
        <v>590</v>
      </c>
      <c r="D61" s="1034" t="s">
        <v>628</v>
      </c>
      <c r="E61" s="1024">
        <v>3712980</v>
      </c>
      <c r="F61" s="1024">
        <v>3769980</v>
      </c>
      <c r="G61" s="1024">
        <v>3814440</v>
      </c>
    </row>
    <row r="62" spans="1:7" ht="140.25" hidden="1" customHeight="1" x14ac:dyDescent="0.2">
      <c r="A62" s="1265"/>
      <c r="B62" s="1267"/>
      <c r="C62" s="1033" t="s">
        <v>605</v>
      </c>
      <c r="D62" s="1034" t="s">
        <v>629</v>
      </c>
      <c r="E62" s="1024">
        <v>0</v>
      </c>
      <c r="F62" s="1024">
        <v>0</v>
      </c>
      <c r="G62" s="1024"/>
    </row>
    <row r="63" spans="1:7" ht="153" hidden="1" customHeight="1" x14ac:dyDescent="0.2">
      <c r="A63" s="1265"/>
      <c r="B63" s="1267"/>
      <c r="C63" s="1033" t="s">
        <v>607</v>
      </c>
      <c r="D63" s="1034" t="s">
        <v>630</v>
      </c>
      <c r="E63" s="1024">
        <v>0</v>
      </c>
      <c r="F63" s="1024">
        <v>0</v>
      </c>
      <c r="G63" s="1024"/>
    </row>
    <row r="64" spans="1:7" ht="76.5" hidden="1" customHeight="1" x14ac:dyDescent="0.2">
      <c r="A64" s="1265"/>
      <c r="B64" s="1267"/>
      <c r="C64" s="1033" t="s">
        <v>609</v>
      </c>
      <c r="D64" s="1034" t="s">
        <v>631</v>
      </c>
      <c r="E64" s="1024">
        <v>0</v>
      </c>
      <c r="F64" s="1024">
        <v>0</v>
      </c>
      <c r="G64" s="1024"/>
    </row>
    <row r="65" spans="1:7" ht="216.75" hidden="1" customHeight="1" x14ac:dyDescent="0.2">
      <c r="A65" s="1265"/>
      <c r="B65" s="1267"/>
      <c r="C65" s="1033" t="s">
        <v>611</v>
      </c>
      <c r="D65" s="1034" t="s">
        <v>632</v>
      </c>
      <c r="E65" s="1024">
        <v>0</v>
      </c>
      <c r="F65" s="1024">
        <v>0</v>
      </c>
      <c r="G65" s="1024"/>
    </row>
    <row r="66" spans="1:7" ht="13.5" hidden="1" thickBot="1" x14ac:dyDescent="0.25">
      <c r="A66" s="1265"/>
      <c r="B66" s="1267">
        <v>2</v>
      </c>
      <c r="C66" s="1251" t="s">
        <v>633</v>
      </c>
      <c r="D66" s="1253"/>
      <c r="E66" s="1032">
        <f>E67+E74+E79</f>
        <v>0</v>
      </c>
      <c r="F66" s="1032">
        <f>F67+F74+F79</f>
        <v>0</v>
      </c>
      <c r="G66" s="1032"/>
    </row>
    <row r="67" spans="1:7" ht="409.5" hidden="1" customHeight="1" x14ac:dyDescent="0.2">
      <c r="A67" s="1265"/>
      <c r="B67" s="1267"/>
      <c r="C67" s="1033" t="s">
        <v>581</v>
      </c>
      <c r="D67" s="1034" t="s">
        <v>634</v>
      </c>
      <c r="E67" s="1024">
        <f>E68+E71</f>
        <v>0</v>
      </c>
      <c r="F67" s="1024">
        <f>F68+F71</f>
        <v>0</v>
      </c>
      <c r="G67" s="1024"/>
    </row>
    <row r="68" spans="1:7" ht="216.75" hidden="1" customHeight="1" x14ac:dyDescent="0.2">
      <c r="A68" s="1265"/>
      <c r="B68" s="1267"/>
      <c r="C68" s="1033"/>
      <c r="D68" s="1042" t="s">
        <v>635</v>
      </c>
      <c r="E68" s="1043">
        <f>E69+E70</f>
        <v>0</v>
      </c>
      <c r="F68" s="1043">
        <f>F69+F70</f>
        <v>0</v>
      </c>
      <c r="G68" s="1043"/>
    </row>
    <row r="69" spans="1:7" ht="409.5" hidden="1" customHeight="1" x14ac:dyDescent="0.2">
      <c r="A69" s="1265"/>
      <c r="B69" s="1267"/>
      <c r="C69" s="1033"/>
      <c r="D69" s="1044" t="s">
        <v>636</v>
      </c>
      <c r="E69" s="1043">
        <v>0</v>
      </c>
      <c r="F69" s="1043">
        <v>0</v>
      </c>
      <c r="G69" s="1043"/>
    </row>
    <row r="70" spans="1:7" ht="409.5" hidden="1" customHeight="1" x14ac:dyDescent="0.2">
      <c r="A70" s="1265"/>
      <c r="B70" s="1267"/>
      <c r="C70" s="1033"/>
      <c r="D70" s="1044" t="s">
        <v>637</v>
      </c>
      <c r="E70" s="1043">
        <v>0</v>
      </c>
      <c r="F70" s="1043">
        <v>0</v>
      </c>
      <c r="G70" s="1043"/>
    </row>
    <row r="71" spans="1:7" ht="76.5" hidden="1" customHeight="1" x14ac:dyDescent="0.2">
      <c r="A71" s="1265"/>
      <c r="B71" s="1267"/>
      <c r="C71" s="1033"/>
      <c r="D71" s="1042" t="s">
        <v>638</v>
      </c>
      <c r="E71" s="1043">
        <f>E72+E73</f>
        <v>0</v>
      </c>
      <c r="F71" s="1043">
        <f>F72+F73</f>
        <v>0</v>
      </c>
      <c r="G71" s="1043"/>
    </row>
    <row r="72" spans="1:7" ht="216.75" hidden="1" customHeight="1" x14ac:dyDescent="0.2">
      <c r="A72" s="1265"/>
      <c r="B72" s="1267"/>
      <c r="C72" s="1033"/>
      <c r="D72" s="1044" t="s">
        <v>639</v>
      </c>
      <c r="E72" s="1043">
        <v>0</v>
      </c>
      <c r="F72" s="1043">
        <v>0</v>
      </c>
      <c r="G72" s="1043"/>
    </row>
    <row r="73" spans="1:7" ht="318.75" hidden="1" customHeight="1" x14ac:dyDescent="0.2">
      <c r="A73" s="1265"/>
      <c r="B73" s="1267"/>
      <c r="C73" s="1033"/>
      <c r="D73" s="1044" t="s">
        <v>640</v>
      </c>
      <c r="E73" s="1043">
        <v>0</v>
      </c>
      <c r="F73" s="1043">
        <v>0</v>
      </c>
      <c r="G73" s="1043"/>
    </row>
    <row r="74" spans="1:7" ht="216.75" hidden="1" customHeight="1" x14ac:dyDescent="0.2">
      <c r="A74" s="1265"/>
      <c r="B74" s="1267"/>
      <c r="C74" s="1033" t="s">
        <v>585</v>
      </c>
      <c r="D74" s="1034" t="s">
        <v>641</v>
      </c>
      <c r="E74" s="1024">
        <f>SUM(E75:E78)</f>
        <v>0</v>
      </c>
      <c r="F74" s="1024">
        <f>SUM(F75:F78)</f>
        <v>0</v>
      </c>
      <c r="G74" s="1024"/>
    </row>
    <row r="75" spans="1:7" ht="318.75" hidden="1" customHeight="1" x14ac:dyDescent="0.2">
      <c r="A75" s="1265"/>
      <c r="B75" s="1267"/>
      <c r="C75" s="1033"/>
      <c r="D75" s="1042" t="s">
        <v>642</v>
      </c>
      <c r="E75" s="1043">
        <v>0</v>
      </c>
      <c r="F75" s="1043">
        <v>0</v>
      </c>
      <c r="G75" s="1043"/>
    </row>
    <row r="76" spans="1:7" ht="76.5" hidden="1" customHeight="1" x14ac:dyDescent="0.2">
      <c r="A76" s="1265"/>
      <c r="B76" s="1267"/>
      <c r="C76" s="1033"/>
      <c r="D76" s="1042" t="s">
        <v>643</v>
      </c>
      <c r="E76" s="1043">
        <v>0</v>
      </c>
      <c r="F76" s="1043">
        <v>0</v>
      </c>
      <c r="G76" s="1043"/>
    </row>
    <row r="77" spans="1:7" ht="76.5" hidden="1" customHeight="1" x14ac:dyDescent="0.2">
      <c r="A77" s="1265"/>
      <c r="B77" s="1267"/>
      <c r="C77" s="1033"/>
      <c r="D77" s="1042" t="s">
        <v>644</v>
      </c>
      <c r="E77" s="1043">
        <v>0</v>
      </c>
      <c r="F77" s="1043">
        <v>0</v>
      </c>
      <c r="G77" s="1043"/>
    </row>
    <row r="78" spans="1:7" ht="369.75" hidden="1" customHeight="1" x14ac:dyDescent="0.2">
      <c r="A78" s="1265"/>
      <c r="B78" s="1267"/>
      <c r="C78" s="1033"/>
      <c r="D78" s="1042" t="s">
        <v>645</v>
      </c>
      <c r="E78" s="1043">
        <v>0</v>
      </c>
      <c r="F78" s="1043">
        <v>0</v>
      </c>
      <c r="G78" s="1043"/>
    </row>
    <row r="79" spans="1:7" ht="369.75" hidden="1" customHeight="1" x14ac:dyDescent="0.2">
      <c r="A79" s="1265"/>
      <c r="B79" s="1267"/>
      <c r="C79" s="1033" t="s">
        <v>587</v>
      </c>
      <c r="D79" s="1034" t="s">
        <v>646</v>
      </c>
      <c r="E79" s="1024">
        <f>E80+E83</f>
        <v>0</v>
      </c>
      <c r="F79" s="1024">
        <f>F80+F83</f>
        <v>0</v>
      </c>
      <c r="G79" s="1024"/>
    </row>
    <row r="80" spans="1:7" ht="76.5" hidden="1" customHeight="1" x14ac:dyDescent="0.2">
      <c r="A80" s="1265"/>
      <c r="B80" s="1267"/>
      <c r="C80" s="1033"/>
      <c r="D80" s="1042" t="s">
        <v>647</v>
      </c>
      <c r="E80" s="1043">
        <f>E81+E82</f>
        <v>0</v>
      </c>
      <c r="F80" s="1043">
        <f>F81+F82</f>
        <v>0</v>
      </c>
      <c r="G80" s="1043"/>
    </row>
    <row r="81" spans="1:7" ht="382.5" hidden="1" customHeight="1" x14ac:dyDescent="0.2">
      <c r="A81" s="1265"/>
      <c r="B81" s="1267"/>
      <c r="C81" s="1033"/>
      <c r="D81" s="1044" t="s">
        <v>648</v>
      </c>
      <c r="E81" s="1043">
        <v>0</v>
      </c>
      <c r="F81" s="1043">
        <v>0</v>
      </c>
      <c r="G81" s="1043"/>
    </row>
    <row r="82" spans="1:7" ht="382.5" hidden="1" customHeight="1" x14ac:dyDescent="0.2">
      <c r="A82" s="1265"/>
      <c r="B82" s="1267"/>
      <c r="C82" s="1033"/>
      <c r="D82" s="1044" t="s">
        <v>649</v>
      </c>
      <c r="E82" s="1043">
        <v>0</v>
      </c>
      <c r="F82" s="1043">
        <v>0</v>
      </c>
      <c r="G82" s="1043"/>
    </row>
    <row r="83" spans="1:7" ht="230.25" hidden="1" customHeight="1" thickBot="1" x14ac:dyDescent="0.25">
      <c r="A83" s="1265"/>
      <c r="B83" s="1267"/>
      <c r="C83" s="1033"/>
      <c r="D83" s="1042" t="s">
        <v>650</v>
      </c>
      <c r="E83" s="1043">
        <f>E84+E85</f>
        <v>0</v>
      </c>
      <c r="F83" s="1043">
        <f>F84+F85</f>
        <v>0</v>
      </c>
      <c r="G83" s="1043"/>
    </row>
    <row r="84" spans="1:7" ht="178.5" hidden="1" customHeight="1" x14ac:dyDescent="0.2">
      <c r="A84" s="1265"/>
      <c r="B84" s="1267"/>
      <c r="C84" s="1033"/>
      <c r="D84" s="1044" t="s">
        <v>651</v>
      </c>
      <c r="E84" s="1043">
        <v>0</v>
      </c>
      <c r="F84" s="1043">
        <v>0</v>
      </c>
      <c r="G84" s="1043"/>
    </row>
    <row r="85" spans="1:7" ht="14.25" hidden="1" customHeight="1" thickBot="1" x14ac:dyDescent="0.25">
      <c r="A85" s="1265"/>
      <c r="B85" s="1268"/>
      <c r="C85" s="1045"/>
      <c r="D85" s="1046" t="s">
        <v>652</v>
      </c>
      <c r="E85" s="1047">
        <v>0</v>
      </c>
      <c r="F85" s="1047">
        <v>0</v>
      </c>
      <c r="G85" s="1047"/>
    </row>
    <row r="86" spans="1:7" ht="13.5" thickBot="1" x14ac:dyDescent="0.25">
      <c r="A86" s="1248"/>
      <c r="B86" s="1269" t="s">
        <v>653</v>
      </c>
      <c r="C86" s="1270"/>
      <c r="D86" s="1271"/>
      <c r="E86" s="1029">
        <f>E57+E66</f>
        <v>3712980</v>
      </c>
      <c r="F86" s="1029">
        <f>F57+F66</f>
        <v>3769980</v>
      </c>
      <c r="G86" s="1029">
        <f>G57+G66</f>
        <v>3814440</v>
      </c>
    </row>
    <row r="87" spans="1:7" ht="13.5" thickBot="1" x14ac:dyDescent="0.25">
      <c r="A87" s="1048"/>
      <c r="B87" s="1049"/>
      <c r="C87" s="1050"/>
      <c r="D87" s="1049"/>
      <c r="E87" s="1051"/>
      <c r="F87" s="1051"/>
      <c r="G87" s="990"/>
    </row>
    <row r="88" spans="1:7" ht="13.5" customHeight="1" thickBot="1" x14ac:dyDescent="0.25">
      <c r="A88" s="1272" t="s">
        <v>656</v>
      </c>
      <c r="B88" s="1273"/>
      <c r="C88" s="1273"/>
      <c r="D88" s="1274"/>
      <c r="E88" s="1052">
        <f>E86+E56+E37+E17</f>
        <v>173237505</v>
      </c>
      <c r="F88" s="1052">
        <f>F86+F56+F37+F17</f>
        <v>178769625</v>
      </c>
      <c r="G88" s="1052">
        <f>G86+G56+G37+G17</f>
        <v>192240285</v>
      </c>
    </row>
    <row r="89" spans="1:7" x14ac:dyDescent="0.2">
      <c r="A89" s="1048"/>
      <c r="B89" s="1049"/>
      <c r="C89" s="1050"/>
      <c r="D89" s="1049"/>
      <c r="E89" s="1010"/>
      <c r="F89" s="1010"/>
    </row>
    <row r="90" spans="1:7" ht="46.5" customHeight="1" x14ac:dyDescent="0.2">
      <c r="A90" s="1257" t="s">
        <v>968</v>
      </c>
      <c r="B90" s="1257"/>
      <c r="C90" s="1257"/>
      <c r="D90" s="1257"/>
      <c r="E90" s="1257"/>
      <c r="F90" s="1257"/>
      <c r="G90" s="1257"/>
    </row>
    <row r="91" spans="1:7" ht="14.25" customHeight="1" thickBot="1" x14ac:dyDescent="0.25">
      <c r="A91" s="1048"/>
      <c r="B91" s="1048"/>
      <c r="C91" s="1053"/>
      <c r="D91" s="1054"/>
    </row>
    <row r="92" spans="1:7" ht="26.25" thickBot="1" x14ac:dyDescent="0.25">
      <c r="A92" s="1258" t="s">
        <v>12</v>
      </c>
      <c r="B92" s="1259"/>
      <c r="C92" s="1259"/>
      <c r="D92" s="1260"/>
      <c r="E92" s="990" t="s">
        <v>960</v>
      </c>
      <c r="F92" s="990" t="s">
        <v>1041</v>
      </c>
      <c r="G92" s="990" t="s">
        <v>1162</v>
      </c>
    </row>
    <row r="93" spans="1:7" x14ac:dyDescent="0.2">
      <c r="A93" s="1055">
        <v>15</v>
      </c>
      <c r="B93" s="1261" t="s">
        <v>654</v>
      </c>
      <c r="C93" s="1262"/>
      <c r="D93" s="1263"/>
      <c r="E93" s="1041">
        <v>0</v>
      </c>
      <c r="F93" s="1041">
        <v>0</v>
      </c>
      <c r="G93" s="1041">
        <v>0</v>
      </c>
    </row>
    <row r="94" spans="1:7" x14ac:dyDescent="0.2">
      <c r="A94" s="1056">
        <v>16</v>
      </c>
      <c r="B94" s="1251" t="s">
        <v>957</v>
      </c>
      <c r="C94" s="1252"/>
      <c r="D94" s="1253"/>
      <c r="E94" s="1057">
        <v>0</v>
      </c>
      <c r="F94" s="1057">
        <v>0</v>
      </c>
      <c r="G94" s="1057">
        <v>0</v>
      </c>
    </row>
    <row r="95" spans="1:7" x14ac:dyDescent="0.2">
      <c r="A95" s="1058">
        <v>17</v>
      </c>
      <c r="B95" s="1251" t="s">
        <v>655</v>
      </c>
      <c r="C95" s="1252"/>
      <c r="D95" s="1253"/>
      <c r="E95" s="1009">
        <v>0</v>
      </c>
      <c r="F95" s="1009">
        <v>0</v>
      </c>
      <c r="G95" s="1009">
        <v>0</v>
      </c>
    </row>
    <row r="96" spans="1:7" x14ac:dyDescent="0.2">
      <c r="A96" s="1058"/>
      <c r="B96" s="1251" t="s">
        <v>1039</v>
      </c>
      <c r="C96" s="1252"/>
      <c r="D96" s="1253"/>
      <c r="E96" s="1009">
        <v>0</v>
      </c>
      <c r="F96" s="1009">
        <v>0</v>
      </c>
      <c r="G96" s="1009">
        <v>0</v>
      </c>
    </row>
    <row r="97" spans="1:7" ht="13.5" thickBot="1" x14ac:dyDescent="0.25">
      <c r="A97" s="1059"/>
      <c r="B97" s="1254" t="s">
        <v>1040</v>
      </c>
      <c r="C97" s="1255"/>
      <c r="D97" s="1256"/>
      <c r="E97" s="1060">
        <v>0</v>
      </c>
      <c r="F97" s="1060">
        <v>0</v>
      </c>
      <c r="G97" s="1060">
        <v>0</v>
      </c>
    </row>
    <row r="100" spans="1:7" ht="15.75" customHeight="1" x14ac:dyDescent="0.2">
      <c r="A100" s="1257" t="s">
        <v>1064</v>
      </c>
      <c r="B100" s="1257"/>
      <c r="C100" s="1257"/>
      <c r="D100" s="1257"/>
      <c r="E100" s="1257"/>
      <c r="F100" s="1257"/>
      <c r="G100" s="1257"/>
    </row>
    <row r="101" spans="1:7" ht="13.5" thickBot="1" x14ac:dyDescent="0.25"/>
    <row r="102" spans="1:7" ht="26.25" thickBot="1" x14ac:dyDescent="0.25">
      <c r="A102" s="1258" t="s">
        <v>12</v>
      </c>
      <c r="B102" s="1259"/>
      <c r="C102" s="1259"/>
      <c r="D102" s="1260"/>
      <c r="E102" s="990" t="s">
        <v>960</v>
      </c>
      <c r="F102" s="990" t="s">
        <v>1041</v>
      </c>
      <c r="G102" s="990" t="s">
        <v>1162</v>
      </c>
    </row>
    <row r="103" spans="1:7" x14ac:dyDescent="0.2">
      <c r="A103" s="1055"/>
      <c r="B103" s="1261" t="s">
        <v>1065</v>
      </c>
      <c r="C103" s="1262"/>
      <c r="D103" s="1263"/>
      <c r="E103" s="1041">
        <v>0</v>
      </c>
      <c r="F103" s="1041">
        <v>0</v>
      </c>
      <c r="G103" s="1041">
        <v>0</v>
      </c>
    </row>
    <row r="104" spans="1:7" x14ac:dyDescent="0.2">
      <c r="A104" s="1056"/>
      <c r="B104" s="1251" t="s">
        <v>1066</v>
      </c>
      <c r="C104" s="1252"/>
      <c r="D104" s="1253"/>
      <c r="E104" s="1057">
        <v>777113</v>
      </c>
      <c r="F104" s="1057">
        <v>0</v>
      </c>
      <c r="G104" s="1057">
        <v>0</v>
      </c>
    </row>
    <row r="105" spans="1:7" x14ac:dyDescent="0.2">
      <c r="A105" s="1058"/>
      <c r="B105" s="1251" t="s">
        <v>1067</v>
      </c>
      <c r="C105" s="1252"/>
      <c r="D105" s="1253"/>
      <c r="E105" s="1009">
        <v>746760</v>
      </c>
      <c r="F105" s="1009">
        <v>0</v>
      </c>
      <c r="G105" s="1009">
        <v>0</v>
      </c>
    </row>
    <row r="106" spans="1:7" x14ac:dyDescent="0.2">
      <c r="A106" s="1058"/>
      <c r="B106" s="1251" t="s">
        <v>1068</v>
      </c>
      <c r="C106" s="1252"/>
      <c r="D106" s="1253"/>
      <c r="E106" s="1009">
        <v>244845</v>
      </c>
      <c r="F106" s="1009">
        <v>0</v>
      </c>
      <c r="G106" s="1009">
        <v>0</v>
      </c>
    </row>
    <row r="107" spans="1:7" ht="13.5" customHeight="1" thickBot="1" x14ac:dyDescent="0.25">
      <c r="A107" s="1059"/>
      <c r="B107" s="1062" t="s">
        <v>1069</v>
      </c>
      <c r="C107" s="1063"/>
      <c r="D107" s="1064"/>
      <c r="E107" s="1060">
        <f>SUM(E103:E106)</f>
        <v>1768718</v>
      </c>
      <c r="F107" s="1060">
        <v>0</v>
      </c>
      <c r="G107" s="1060">
        <v>0</v>
      </c>
    </row>
    <row r="110" spans="1:7" ht="15.75" x14ac:dyDescent="0.2">
      <c r="A110" s="1257" t="s">
        <v>1070</v>
      </c>
      <c r="B110" s="1257"/>
      <c r="C110" s="1257"/>
      <c r="D110" s="1257"/>
      <c r="E110" s="1257"/>
      <c r="F110" s="1257"/>
    </row>
    <row r="111" spans="1:7" ht="13.5" thickBot="1" x14ac:dyDescent="0.25"/>
    <row r="112" spans="1:7" ht="26.25" thickBot="1" x14ac:dyDescent="0.25">
      <c r="A112" s="1258" t="s">
        <v>12</v>
      </c>
      <c r="B112" s="1259"/>
      <c r="C112" s="1259"/>
      <c r="D112" s="1260"/>
      <c r="E112" s="990" t="s">
        <v>960</v>
      </c>
      <c r="F112" s="990" t="s">
        <v>1041</v>
      </c>
      <c r="G112" s="990" t="s">
        <v>1162</v>
      </c>
    </row>
    <row r="113" spans="1:7" x14ac:dyDescent="0.2">
      <c r="A113" s="1055"/>
      <c r="B113" s="1261" t="s">
        <v>241</v>
      </c>
      <c r="C113" s="1262"/>
      <c r="D113" s="1263"/>
      <c r="E113" s="1041">
        <v>139000</v>
      </c>
      <c r="F113" s="1041">
        <v>0</v>
      </c>
      <c r="G113" s="1041">
        <v>0</v>
      </c>
    </row>
    <row r="114" spans="1:7" ht="13.5" thickBot="1" x14ac:dyDescent="0.25">
      <c r="A114" s="1248" t="s">
        <v>1069</v>
      </c>
      <c r="B114" s="1249"/>
      <c r="C114" s="1249"/>
      <c r="D114" s="1250"/>
      <c r="E114" s="1060">
        <f>SUM(E113:E113)</f>
        <v>139000</v>
      </c>
      <c r="F114" s="1060">
        <v>0</v>
      </c>
      <c r="G114" s="1060">
        <v>0</v>
      </c>
    </row>
  </sheetData>
  <mergeCells count="49">
    <mergeCell ref="A1:G1"/>
    <mergeCell ref="A2:G2"/>
    <mergeCell ref="A4:D4"/>
    <mergeCell ref="A5:A17"/>
    <mergeCell ref="B5:B13"/>
    <mergeCell ref="C5:D5"/>
    <mergeCell ref="C15:D15"/>
    <mergeCell ref="C16:D16"/>
    <mergeCell ref="B17:D17"/>
    <mergeCell ref="A18:A37"/>
    <mergeCell ref="B18:B25"/>
    <mergeCell ref="C18:D18"/>
    <mergeCell ref="B26:B28"/>
    <mergeCell ref="B31:B33"/>
    <mergeCell ref="C31:D31"/>
    <mergeCell ref="B34:B36"/>
    <mergeCell ref="C34:D34"/>
    <mergeCell ref="B37:D37"/>
    <mergeCell ref="A38:A56"/>
    <mergeCell ref="C38:D38"/>
    <mergeCell ref="B39:B51"/>
    <mergeCell ref="C39:D39"/>
    <mergeCell ref="B52:B54"/>
    <mergeCell ref="C52:D52"/>
    <mergeCell ref="B56:D56"/>
    <mergeCell ref="B95:D95"/>
    <mergeCell ref="A57:A86"/>
    <mergeCell ref="B57:B65"/>
    <mergeCell ref="C57:D57"/>
    <mergeCell ref="B66:B85"/>
    <mergeCell ref="C66:D66"/>
    <mergeCell ref="B86:D86"/>
    <mergeCell ref="A88:D88"/>
    <mergeCell ref="A90:G90"/>
    <mergeCell ref="A92:D92"/>
    <mergeCell ref="B93:D93"/>
    <mergeCell ref="B94:D94"/>
    <mergeCell ref="A114:D114"/>
    <mergeCell ref="B96:D96"/>
    <mergeCell ref="B97:D97"/>
    <mergeCell ref="A100:G100"/>
    <mergeCell ref="A102:D102"/>
    <mergeCell ref="B103:D103"/>
    <mergeCell ref="B104:D104"/>
    <mergeCell ref="B105:D105"/>
    <mergeCell ref="B106:D106"/>
    <mergeCell ref="A110:F110"/>
    <mergeCell ref="A112:D112"/>
    <mergeCell ref="B113:D11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E142"/>
  <sheetViews>
    <sheetView view="pageLayout" zoomScaleNormal="120" zoomScaleSheetLayoutView="100" workbookViewId="0">
      <selection activeCell="C131" sqref="C131"/>
    </sheetView>
  </sheetViews>
  <sheetFormatPr defaultColWidth="9.33203125" defaultRowHeight="15.75" x14ac:dyDescent="0.25"/>
  <cols>
    <col min="1" max="1" width="9.6640625" style="422" bestFit="1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47" t="s">
        <v>883</v>
      </c>
      <c r="B1" s="1147"/>
      <c r="C1" s="1147"/>
    </row>
    <row r="2" spans="1:4" ht="15.95" customHeight="1" thickBot="1" x14ac:dyDescent="0.3">
      <c r="A2" s="1151" t="s">
        <v>99</v>
      </c>
      <c r="B2" s="1151"/>
      <c r="D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586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586">
        <v>4</v>
      </c>
    </row>
    <row r="5" spans="1:4" s="1" customFormat="1" ht="12" customHeight="1" thickBot="1" x14ac:dyDescent="0.25">
      <c r="A5" s="25" t="s">
        <v>886</v>
      </c>
      <c r="B5" s="24" t="s">
        <v>125</v>
      </c>
      <c r="C5" s="588">
        <f>+C6+C11+C20</f>
        <v>126317</v>
      </c>
      <c r="D5" s="588">
        <f>+D6+D11+D20</f>
        <v>126317</v>
      </c>
    </row>
    <row r="6" spans="1:4" s="1" customFormat="1" ht="12" customHeight="1" thickBot="1" x14ac:dyDescent="0.25">
      <c r="A6" s="23" t="s">
        <v>887</v>
      </c>
      <c r="B6" s="312" t="s">
        <v>374</v>
      </c>
      <c r="C6" s="590">
        <f>+C7+C8+C9+C10</f>
        <v>98900</v>
      </c>
      <c r="D6" s="590">
        <f>+D7+D8+D9+D10</f>
        <v>98900</v>
      </c>
    </row>
    <row r="7" spans="1:4" s="1" customFormat="1" ht="12" customHeight="1" x14ac:dyDescent="0.2">
      <c r="A7" s="16" t="s">
        <v>63</v>
      </c>
      <c r="B7" s="406" t="s">
        <v>929</v>
      </c>
      <c r="C7" s="593">
        <f>'1.2.sz.mell. _köt'!C7+'1.4.sz.mell._állig'!E7+'1.3.sz.mell._önk'!C6</f>
        <v>97000</v>
      </c>
      <c r="D7" s="593">
        <f>'1.2.sz.mell. _köt'!D7+'1.4.sz.mell._állig'!F7+'1.3.sz.mell._önk'!D6</f>
        <v>97000</v>
      </c>
    </row>
    <row r="8" spans="1:4" s="1" customFormat="1" ht="12" customHeight="1" x14ac:dyDescent="0.2">
      <c r="A8" s="16" t="s">
        <v>64</v>
      </c>
      <c r="B8" s="326" t="s">
        <v>33</v>
      </c>
      <c r="C8" s="593">
        <f>'1.2.sz.mell. _köt'!C8+'1.3.sz.mell._önk'!C8+'1.4.sz.mell._állig'!E8</f>
        <v>0</v>
      </c>
      <c r="D8" s="593">
        <f>'1.2.sz.mell. _köt'!D8+'1.3.sz.mell._önk'!D8+'1.4.sz.mell._állig'!F8</f>
        <v>0</v>
      </c>
    </row>
    <row r="9" spans="1:4" s="1" customFormat="1" ht="12" customHeight="1" x14ac:dyDescent="0.2">
      <c r="A9" s="16" t="s">
        <v>65</v>
      </c>
      <c r="B9" s="326" t="s">
        <v>126</v>
      </c>
      <c r="C9" s="593">
        <f>'1.2.sz.mell. _köt'!C9+'1.3.sz.mell._önk'!C9+'1.4.sz.mell._állig'!E9</f>
        <v>1500</v>
      </c>
      <c r="D9" s="593">
        <f>'1.2.sz.mell. _köt'!D9+'1.3.sz.mell._önk'!D9+'1.4.sz.mell._állig'!F9</f>
        <v>1500</v>
      </c>
    </row>
    <row r="10" spans="1:4" s="1" customFormat="1" ht="12" customHeight="1" thickBot="1" x14ac:dyDescent="0.25">
      <c r="A10" s="16" t="s">
        <v>66</v>
      </c>
      <c r="B10" s="407" t="s">
        <v>127</v>
      </c>
      <c r="C10" s="593">
        <f>'1.2.sz.mell. _köt'!C10+'1.3.sz.mell._önk'!C10+'1.4.sz.mell._állig'!E10</f>
        <v>400</v>
      </c>
      <c r="D10" s="593">
        <f>'1.2.sz.mell. _köt'!D10+'1.3.sz.mell._önk'!D10+'1.4.sz.mell._állig'!F10</f>
        <v>400</v>
      </c>
    </row>
    <row r="11" spans="1:4" s="1" customFormat="1" ht="12" customHeight="1" thickBot="1" x14ac:dyDescent="0.25">
      <c r="A11" s="23" t="s">
        <v>888</v>
      </c>
      <c r="B11" s="24" t="s">
        <v>128</v>
      </c>
      <c r="C11" s="590">
        <f>+C12+C13+C14+C15+C16+C17+C18+C19</f>
        <v>19617</v>
      </c>
      <c r="D11" s="590">
        <f>+D12+D13+D14+D15+D16+D17+D18+D19</f>
        <v>19617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'1.2.sz.mell. _köt'!C12+'1.3.sz.mell._önk'!C12+'1.4.sz.mell._állig'!E12</f>
        <v>1815</v>
      </c>
      <c r="D12" s="593">
        <f>'1.2.sz.mell. _köt'!D12+'1.3.sz.mell._önk'!D12+'1.4.sz.mell._állig'!F12</f>
        <v>1815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'1.2.sz.mell. _köt'!C13+'1.3.sz.mell._önk'!C13+'1.4.sz.mell._állig'!E13</f>
        <v>315</v>
      </c>
      <c r="D13" s="593">
        <f>'1.2.sz.mell. _köt'!D13+'1.3.sz.mell._önk'!D13+'1.4.sz.mell._állig'!F13</f>
        <v>315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'1.2.sz.mell. _köt'!C14+'1.3.sz.mell._önk'!C14+'1.4.sz.mell._állig'!E14</f>
        <v>15622</v>
      </c>
      <c r="D14" s="593">
        <f>'1.2.sz.mell. _köt'!D14+'1.3.sz.mell._önk'!D14+'1.4.sz.mell._állig'!F14</f>
        <v>15622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'1.2.sz.mell. _köt'!C15+'1.3.sz.mell._önk'!C15+'1.4.sz.mell._állig'!E15</f>
        <v>1255</v>
      </c>
      <c r="D15" s="593">
        <f>'1.2.sz.mell. _köt'!D15+'1.3.sz.mell._önk'!D15+'1.4.sz.mell._állig'!F15</f>
        <v>1255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'1.2.sz.mell. _köt'!C16+'1.3.sz.mell._önk'!C16+'1.4.sz.mell._állig'!E16</f>
        <v>0</v>
      </c>
      <c r="D16" s="593">
        <f>'1.2.sz.mell. _köt'!D16+'1.3.sz.mell._önk'!D16+'1.4.sz.mell._állig'!F16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'1.2.sz.mell. _köt'!C17+'1.3.sz.mell._önk'!C17+'1.4.sz.mell._állig'!E17</f>
        <v>610</v>
      </c>
      <c r="D17" s="593">
        <f>'1.2.sz.mell. _köt'!D17+'1.3.sz.mell._önk'!D17+'1.4.sz.mell._állig'!F17</f>
        <v>610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'1.2.sz.mell. _köt'!C18+'1.3.sz.mell._önk'!C18+'1.4.sz.mell._állig'!E18</f>
        <v>0</v>
      </c>
      <c r="D18" s="593">
        <f>'1.2.sz.mell. _köt'!D18+'1.3.sz.mell._önk'!D18+'1.4.sz.mell._állig'!F18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593">
        <f>'1.2.sz.mell. _köt'!C19+'1.3.sz.mell._önk'!C19+'1.4.sz.mell._állig'!E19</f>
        <v>0</v>
      </c>
      <c r="D19" s="593">
        <f>'1.2.sz.mell. _köt'!D19+'1.3.sz.mell._önk'!D19+'1.4.sz.mell._állig'!F19</f>
        <v>0</v>
      </c>
    </row>
    <row r="20" spans="1:4" s="1" customFormat="1" ht="12" customHeight="1" thickBot="1" x14ac:dyDescent="0.25">
      <c r="A20" s="23" t="s">
        <v>141</v>
      </c>
      <c r="B20" s="24" t="s">
        <v>240</v>
      </c>
      <c r="C20" s="596">
        <f>'1.2.sz.mell. _köt'!C20+'1.3.sz.mell._önk'!C20+'1.4.sz.mell._állig'!E20</f>
        <v>7800</v>
      </c>
      <c r="D20" s="596">
        <f>'1.2.sz.mell. _köt'!D20+'1.3.sz.mell._önk'!D20+'1.4.sz.mell._állig'!F20</f>
        <v>7800</v>
      </c>
    </row>
    <row r="21" spans="1:4" s="1" customFormat="1" ht="12" customHeight="1" thickBot="1" x14ac:dyDescent="0.25">
      <c r="A21" s="23" t="s">
        <v>890</v>
      </c>
      <c r="B21" s="24" t="s">
        <v>143</v>
      </c>
      <c r="C21" s="590">
        <f>+C22+C23+C24+C25+C26+C27+C28+C29</f>
        <v>192240</v>
      </c>
      <c r="D21" s="590">
        <f>+D22+D23+D24+D25+D26+D27+D28+D29</f>
        <v>192240</v>
      </c>
    </row>
    <row r="22" spans="1:4" s="1" customFormat="1" ht="12" customHeight="1" x14ac:dyDescent="0.2">
      <c r="A22" s="18" t="s">
        <v>41</v>
      </c>
      <c r="B22" s="11" t="s">
        <v>819</v>
      </c>
      <c r="C22" s="593">
        <f>'1.2.sz.mell. _köt'!C22+'1.3.sz.mell._önk'!C22+'1.4.sz.mell._állig'!E22</f>
        <v>192240</v>
      </c>
      <c r="D22" s="593">
        <f>'1.2.sz.mell. _köt'!D22+'1.3.sz.mell._önk'!D22+'1.4.sz.mell._állig'!F22</f>
        <v>192240</v>
      </c>
    </row>
    <row r="23" spans="1:4" s="1" customFormat="1" ht="12" customHeight="1" x14ac:dyDescent="0.2">
      <c r="A23" s="16" t="s">
        <v>42</v>
      </c>
      <c r="B23" s="9" t="s">
        <v>149</v>
      </c>
      <c r="C23" s="593">
        <f>'1.2.sz.mell. _köt'!C23+'1.3.sz.mell._önk'!C23+'1.4.sz.mell._állig'!E23</f>
        <v>0</v>
      </c>
      <c r="D23" s="593">
        <f>'1.2.sz.mell. _köt'!D23+'1.3.sz.mell._önk'!D23+'1.4.sz.mell._állig'!F23</f>
        <v>0</v>
      </c>
    </row>
    <row r="24" spans="1:4" s="1" customFormat="1" ht="12" customHeight="1" x14ac:dyDescent="0.2">
      <c r="A24" s="16" t="s">
        <v>43</v>
      </c>
      <c r="B24" s="9" t="s">
        <v>46</v>
      </c>
      <c r="C24" s="593">
        <f>'1.2.sz.mell. _köt'!C24+'1.3.sz.mell._önk'!C24+'1.4.sz.mell._állig'!E24</f>
        <v>0</v>
      </c>
      <c r="D24" s="593">
        <f>'1.2.sz.mell. _köt'!D24+'1.3.sz.mell._önk'!D24+'1.4.sz.mell._állig'!F24</f>
        <v>0</v>
      </c>
    </row>
    <row r="25" spans="1:4" s="1" customFormat="1" ht="12" customHeight="1" x14ac:dyDescent="0.2">
      <c r="A25" s="19" t="s">
        <v>144</v>
      </c>
      <c r="B25" s="9" t="s">
        <v>150</v>
      </c>
      <c r="C25" s="593">
        <f>'1.2.sz.mell. _köt'!C25+'1.3.sz.mell._önk'!C25+'1.4.sz.mell._állig'!E25</f>
        <v>0</v>
      </c>
      <c r="D25" s="593">
        <f>'1.2.sz.mell. _köt'!D25+'1.3.sz.mell._önk'!D25+'1.4.sz.mell._állig'!F25</f>
        <v>0</v>
      </c>
    </row>
    <row r="26" spans="1:4" s="1" customFormat="1" ht="12" customHeight="1" x14ac:dyDescent="0.2">
      <c r="A26" s="19" t="s">
        <v>145</v>
      </c>
      <c r="B26" s="9" t="s">
        <v>151</v>
      </c>
      <c r="C26" s="593">
        <f>'1.2.sz.mell. _köt'!C26+'1.3.sz.mell._önk'!C26+'1.4.sz.mell._állig'!E26</f>
        <v>0</v>
      </c>
      <c r="D26" s="593">
        <f>'1.2.sz.mell. _köt'!D26+'1.3.sz.mell._önk'!D26+'1.4.sz.mell._állig'!F26</f>
        <v>0</v>
      </c>
    </row>
    <row r="27" spans="1:4" s="1" customFormat="1" ht="12" customHeight="1" x14ac:dyDescent="0.2">
      <c r="A27" s="16" t="s">
        <v>146</v>
      </c>
      <c r="B27" s="9" t="s">
        <v>152</v>
      </c>
      <c r="C27" s="593">
        <f>'1.2.sz.mell. _köt'!C27+'1.3.sz.mell._önk'!C27+'1.4.sz.mell._állig'!E27</f>
        <v>0</v>
      </c>
      <c r="D27" s="593">
        <f>'1.2.sz.mell. _köt'!D27+'1.3.sz.mell._önk'!D27+'1.4.sz.mell._állig'!F27</f>
        <v>0</v>
      </c>
    </row>
    <row r="28" spans="1:4" s="1" customFormat="1" ht="12" customHeight="1" x14ac:dyDescent="0.2">
      <c r="A28" s="16" t="s">
        <v>147</v>
      </c>
      <c r="B28" s="9" t="s">
        <v>241</v>
      </c>
      <c r="C28" s="593">
        <f>'1.2.sz.mell. _köt'!C28+'1.3.sz.mell._önk'!C28+'1.4.sz.mell._állig'!E28</f>
        <v>0</v>
      </c>
      <c r="D28" s="593">
        <f>'1.2.sz.mell. _köt'!D28+'1.3.sz.mell._önk'!D28+'1.4.sz.mell._állig'!F28</f>
        <v>0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593">
        <f>'1.2.sz.mell. _köt'!C29+'1.3.sz.mell._önk'!C29+'1.4.sz.mell._állig'!E29</f>
        <v>0</v>
      </c>
      <c r="D29" s="593">
        <f>'1.2.sz.mell. _köt'!D29+'1.3.sz.mell._önk'!D29+'1.4.sz.mell._állig'!F29</f>
        <v>0</v>
      </c>
    </row>
    <row r="30" spans="1:4" s="1" customFormat="1" ht="12" customHeight="1" thickBot="1" x14ac:dyDescent="0.25">
      <c r="A30" s="305" t="s">
        <v>891</v>
      </c>
      <c r="B30" s="24" t="s">
        <v>375</v>
      </c>
      <c r="C30" s="590">
        <f>+C31+C37</f>
        <v>21226</v>
      </c>
      <c r="D30" s="590">
        <f>+D31+D37</f>
        <v>21226</v>
      </c>
    </row>
    <row r="31" spans="1:4" s="1" customFormat="1" ht="12" customHeight="1" x14ac:dyDescent="0.2">
      <c r="A31" s="306" t="s">
        <v>44</v>
      </c>
      <c r="B31" s="408" t="s">
        <v>376</v>
      </c>
      <c r="C31" s="598">
        <f>+C32+C33+C34+C35+C36</f>
        <v>6522</v>
      </c>
      <c r="D31" s="598">
        <f>+D32+D33+D34+D35+D36</f>
        <v>6522</v>
      </c>
    </row>
    <row r="32" spans="1:4" s="1" customFormat="1" ht="12" customHeight="1" x14ac:dyDescent="0.2">
      <c r="A32" s="307" t="s">
        <v>47</v>
      </c>
      <c r="B32" s="313" t="s">
        <v>242</v>
      </c>
      <c r="C32" s="593">
        <f>'1.2.sz.mell. _köt'!C32+'1.3.sz.mell._önk'!C32+'1.4.sz.mell._állig'!E32</f>
        <v>5196</v>
      </c>
      <c r="D32" s="593">
        <f>'1.2.sz.mell. _köt'!D32+'1.3.sz.mell._önk'!D32+'1.4.sz.mell._állig'!F32</f>
        <v>5196</v>
      </c>
    </row>
    <row r="33" spans="1:4" s="1" customFormat="1" ht="12" customHeight="1" x14ac:dyDescent="0.2">
      <c r="A33" s="307" t="s">
        <v>48</v>
      </c>
      <c r="B33" s="313" t="s">
        <v>243</v>
      </c>
      <c r="C33" s="593">
        <f>'1.2.sz.mell. _köt'!C33+'1.3.sz.mell._önk'!C33+'1.4.sz.mell._állig'!E33</f>
        <v>0</v>
      </c>
      <c r="D33" s="593">
        <f>'1.2.sz.mell. _köt'!D33+'1.3.sz.mell._önk'!D33+'1.4.sz.mell._állig'!F33</f>
        <v>0</v>
      </c>
    </row>
    <row r="34" spans="1:4" s="1" customFormat="1" ht="12" customHeight="1" x14ac:dyDescent="0.2">
      <c r="A34" s="307" t="s">
        <v>49</v>
      </c>
      <c r="B34" s="313" t="s">
        <v>244</v>
      </c>
      <c r="C34" s="593">
        <f>'1.2.sz.mell. _köt'!C34+'1.3.sz.mell._önk'!C34+'1.4.sz.mell._állig'!E34</f>
        <v>0</v>
      </c>
      <c r="D34" s="593">
        <f>'1.2.sz.mell. _köt'!D34+'1.3.sz.mell._önk'!D34+'1.4.sz.mell._állig'!F34</f>
        <v>0</v>
      </c>
    </row>
    <row r="35" spans="1:4" s="1" customFormat="1" ht="12" customHeight="1" x14ac:dyDescent="0.2">
      <c r="A35" s="307" t="s">
        <v>50</v>
      </c>
      <c r="B35" s="313" t="s">
        <v>245</v>
      </c>
      <c r="C35" s="593">
        <f>'1.2.sz.mell. _köt'!C35+'1.3.sz.mell._önk'!C35+'1.4.sz.mell._állig'!E35</f>
        <v>0</v>
      </c>
      <c r="D35" s="593">
        <f>'1.2.sz.mell. _köt'!D35+'1.3.sz.mell._önk'!D35+'1.4.sz.mell._állig'!F35</f>
        <v>0</v>
      </c>
    </row>
    <row r="36" spans="1:4" s="1" customFormat="1" ht="12" customHeight="1" x14ac:dyDescent="0.2">
      <c r="A36" s="307" t="s">
        <v>154</v>
      </c>
      <c r="B36" s="313" t="s">
        <v>377</v>
      </c>
      <c r="C36" s="593">
        <f>'1.2.sz.mell. _köt'!C36+'1.3.sz.mell._önk'!C36+'1.4.sz.mell._állig'!E36</f>
        <v>1326</v>
      </c>
      <c r="D36" s="593">
        <f>'1.2.sz.mell. _köt'!D36+'1.3.sz.mell._önk'!D36+'1.4.sz.mell._állig'!F36</f>
        <v>1326</v>
      </c>
    </row>
    <row r="37" spans="1:4" s="1" customFormat="1" ht="12" customHeight="1" x14ac:dyDescent="0.2">
      <c r="A37" s="307" t="s">
        <v>45</v>
      </c>
      <c r="B37" s="314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313" t="s">
        <v>242</v>
      </c>
      <c r="C38" s="593">
        <f>'1.2.sz.mell. _köt'!C38+'1.3.sz.mell._önk'!C38+'1.4.sz.mell._állig'!E38</f>
        <v>0</v>
      </c>
      <c r="D38" s="593">
        <f>'1.2.sz.mell. _köt'!D38+'1.3.sz.mell._önk'!D38+'1.4.sz.mell._állig'!F38</f>
        <v>0</v>
      </c>
    </row>
    <row r="39" spans="1:4" s="1" customFormat="1" ht="12" customHeight="1" x14ac:dyDescent="0.2">
      <c r="A39" s="307" t="s">
        <v>54</v>
      </c>
      <c r="B39" s="313" t="s">
        <v>243</v>
      </c>
      <c r="C39" s="593">
        <f>'1.2.sz.mell. _köt'!C39+'1.3.sz.mell._önk'!C39+'1.4.sz.mell._állig'!E39</f>
        <v>0</v>
      </c>
      <c r="D39" s="593">
        <f>'1.2.sz.mell. _köt'!D39+'1.3.sz.mell._önk'!D39+'1.4.sz.mell._állig'!F39</f>
        <v>0</v>
      </c>
    </row>
    <row r="40" spans="1:4" s="1" customFormat="1" ht="12" customHeight="1" x14ac:dyDescent="0.2">
      <c r="A40" s="307" t="s">
        <v>55</v>
      </c>
      <c r="B40" s="313" t="s">
        <v>244</v>
      </c>
      <c r="C40" s="593">
        <f>'1.2.sz.mell. _köt'!C40+'1.3.sz.mell._önk'!C40+'1.4.sz.mell._állig'!E40</f>
        <v>14704</v>
      </c>
      <c r="D40" s="593">
        <f>'1.2.sz.mell. _köt'!D40+'1.3.sz.mell._önk'!D40+'1.4.sz.mell._állig'!F40</f>
        <v>14704</v>
      </c>
    </row>
    <row r="41" spans="1:4" s="1" customFormat="1" ht="12" customHeight="1" x14ac:dyDescent="0.2">
      <c r="A41" s="307" t="s">
        <v>56</v>
      </c>
      <c r="B41" s="315" t="s">
        <v>245</v>
      </c>
      <c r="C41" s="593">
        <f>'1.2.sz.mell. _köt'!C41+'1.3.sz.mell._önk'!C41+'1.4.sz.mell._állig'!E41</f>
        <v>0</v>
      </c>
      <c r="D41" s="593">
        <f>'1.2.sz.mell. _köt'!D41+'1.3.sz.mell._önk'!D41+'1.4.sz.mell._állig'!F41</f>
        <v>0</v>
      </c>
    </row>
    <row r="42" spans="1:4" s="1" customFormat="1" ht="12" customHeight="1" thickBot="1" x14ac:dyDescent="0.25">
      <c r="A42" s="308" t="s">
        <v>155</v>
      </c>
      <c r="B42" s="316" t="s">
        <v>379</v>
      </c>
      <c r="C42" s="593">
        <f>'1.2.sz.mell. _köt'!C42+'1.3.sz.mell._önk'!C42+'1.4.sz.mell._állig'!E42</f>
        <v>0</v>
      </c>
      <c r="D42" s="593">
        <f>'1.2.sz.mell. _köt'!D42+'1.3.sz.mell._önk'!D42+'1.4.sz.mell._állig'!F42</f>
        <v>0</v>
      </c>
    </row>
    <row r="43" spans="1:4" s="1" customFormat="1" ht="12" customHeight="1" thickBot="1" x14ac:dyDescent="0.25">
      <c r="A43" s="23" t="s">
        <v>156</v>
      </c>
      <c r="B43" s="409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326" t="s">
        <v>247</v>
      </c>
      <c r="C44" s="593"/>
      <c r="D44" s="593"/>
    </row>
    <row r="45" spans="1:4" s="1" customFormat="1" ht="12" customHeight="1" thickBot="1" x14ac:dyDescent="0.25">
      <c r="A45" s="15" t="s">
        <v>52</v>
      </c>
      <c r="B45" s="321" t="s">
        <v>251</v>
      </c>
      <c r="C45" s="593">
        <f>'8. sz. mell'!D48</f>
        <v>7000</v>
      </c>
      <c r="D45" s="593">
        <f>'8. sz. mell'!E48</f>
        <v>7000</v>
      </c>
    </row>
    <row r="46" spans="1:4" s="1" customFormat="1" ht="12" customHeight="1" thickBot="1" x14ac:dyDescent="0.25">
      <c r="A46" s="23" t="s">
        <v>893</v>
      </c>
      <c r="B46" s="409" t="s">
        <v>250</v>
      </c>
      <c r="C46" s="590">
        <f>+C47+C48+C49</f>
        <v>414</v>
      </c>
      <c r="D46" s="590">
        <f>+D47+D48+D49</f>
        <v>414</v>
      </c>
    </row>
    <row r="47" spans="1:4" s="1" customFormat="1" ht="12" customHeight="1" x14ac:dyDescent="0.2">
      <c r="A47" s="18" t="s">
        <v>159</v>
      </c>
      <c r="B47" s="326" t="s">
        <v>157</v>
      </c>
      <c r="C47" s="593"/>
      <c r="D47" s="593"/>
    </row>
    <row r="48" spans="1:4" s="1" customFormat="1" ht="12" customHeight="1" x14ac:dyDescent="0.2">
      <c r="A48" s="16" t="s">
        <v>160</v>
      </c>
      <c r="B48" s="313" t="s">
        <v>946</v>
      </c>
      <c r="C48" s="593">
        <f>'1.2.sz.mell. _köt'!C48+'1.3.sz.mell._önk'!C48+'1.4.sz.mell._állig'!E48</f>
        <v>414</v>
      </c>
      <c r="D48" s="593">
        <f>'1.2.sz.mell. _köt'!D48+'1.3.sz.mell._önk'!D48+'1.4.sz.mell._állig'!F48</f>
        <v>414</v>
      </c>
    </row>
    <row r="49" spans="1:4" s="1" customFormat="1" ht="12" customHeight="1" thickBot="1" x14ac:dyDescent="0.25">
      <c r="A49" s="15" t="s">
        <v>308</v>
      </c>
      <c r="B49" s="321" t="s">
        <v>248</v>
      </c>
      <c r="C49" s="593"/>
      <c r="D49" s="593"/>
    </row>
    <row r="50" spans="1:4" s="1" customFormat="1" ht="17.25" customHeight="1" thickBot="1" x14ac:dyDescent="0.25">
      <c r="A50" s="23" t="s">
        <v>161</v>
      </c>
      <c r="B50" s="410" t="s">
        <v>249</v>
      </c>
      <c r="C50" s="596"/>
      <c r="D50" s="596"/>
    </row>
    <row r="51" spans="1:4" s="1" customFormat="1" ht="12" customHeight="1" thickBot="1" x14ac:dyDescent="0.25">
      <c r="A51" s="23" t="s">
        <v>895</v>
      </c>
      <c r="B51" s="27" t="s">
        <v>162</v>
      </c>
      <c r="C51" s="602">
        <f>+C6+C11+C20+C21+C30+C43+C46+C50</f>
        <v>347197</v>
      </c>
      <c r="D51" s="602">
        <f>+D6+D11+D20+D21+D30+D43+D46+D50</f>
        <v>347197</v>
      </c>
    </row>
    <row r="52" spans="1:4" s="1" customFormat="1" ht="12" customHeight="1" thickBot="1" x14ac:dyDescent="0.25">
      <c r="A52" s="317" t="s">
        <v>896</v>
      </c>
      <c r="B52" s="312" t="s">
        <v>252</v>
      </c>
      <c r="C52" s="604"/>
      <c r="D52" s="604">
        <f>D53+D59</f>
        <v>170365</v>
      </c>
    </row>
    <row r="53" spans="1:4" s="1" customFormat="1" ht="12" customHeight="1" x14ac:dyDescent="0.2">
      <c r="A53" s="411" t="s">
        <v>92</v>
      </c>
      <c r="B53" s="408" t="s">
        <v>337</v>
      </c>
      <c r="C53" s="598"/>
      <c r="D53" s="598">
        <f>D54</f>
        <v>170365</v>
      </c>
    </row>
    <row r="54" spans="1:4" s="1" customFormat="1" ht="12" customHeight="1" x14ac:dyDescent="0.2">
      <c r="A54" s="318" t="s">
        <v>268</v>
      </c>
      <c r="B54" s="313" t="s">
        <v>254</v>
      </c>
      <c r="C54" s="593"/>
      <c r="D54" s="593">
        <f>'1.2.sz.mell. _köt'!D54</f>
        <v>170365</v>
      </c>
    </row>
    <row r="55" spans="1:4" s="1" customFormat="1" ht="12" customHeight="1" x14ac:dyDescent="0.2">
      <c r="A55" s="318" t="s">
        <v>269</v>
      </c>
      <c r="B55" s="313" t="s">
        <v>255</v>
      </c>
      <c r="C55" s="593"/>
      <c r="D55" s="593"/>
    </row>
    <row r="56" spans="1:4" s="1" customFormat="1" ht="12" customHeight="1" x14ac:dyDescent="0.2">
      <c r="A56" s="318" t="s">
        <v>270</v>
      </c>
      <c r="B56" s="313" t="s">
        <v>256</v>
      </c>
      <c r="C56" s="593"/>
      <c r="D56" s="593"/>
    </row>
    <row r="57" spans="1:4" s="1" customFormat="1" ht="12" customHeight="1" x14ac:dyDescent="0.2">
      <c r="A57" s="318" t="s">
        <v>271</v>
      </c>
      <c r="B57" s="313" t="s">
        <v>257</v>
      </c>
      <c r="C57" s="593"/>
      <c r="D57" s="593"/>
    </row>
    <row r="58" spans="1:4" s="1" customFormat="1" ht="12" customHeight="1" x14ac:dyDescent="0.2">
      <c r="A58" s="318" t="s">
        <v>272</v>
      </c>
      <c r="B58" s="313" t="s">
        <v>258</v>
      </c>
      <c r="C58" s="593"/>
      <c r="D58" s="593"/>
    </row>
    <row r="59" spans="1:4" s="1" customFormat="1" ht="12" customHeight="1" x14ac:dyDescent="0.2">
      <c r="A59" s="319" t="s">
        <v>93</v>
      </c>
      <c r="B59" s="314" t="s">
        <v>336</v>
      </c>
      <c r="C59" s="600"/>
      <c r="D59" s="600"/>
    </row>
    <row r="60" spans="1:4" s="1" customFormat="1" ht="12" customHeight="1" x14ac:dyDescent="0.2">
      <c r="A60" s="318" t="s">
        <v>273</v>
      </c>
      <c r="B60" s="313" t="s">
        <v>260</v>
      </c>
      <c r="C60" s="593"/>
      <c r="D60" s="593"/>
    </row>
    <row r="61" spans="1:4" s="1" customFormat="1" ht="12" customHeight="1" x14ac:dyDescent="0.2">
      <c r="A61" s="318" t="s">
        <v>274</v>
      </c>
      <c r="B61" s="313" t="s">
        <v>261</v>
      </c>
      <c r="C61" s="593"/>
      <c r="D61" s="593"/>
    </row>
    <row r="62" spans="1:4" s="1" customFormat="1" ht="12" customHeight="1" x14ac:dyDescent="0.2">
      <c r="A62" s="318" t="s">
        <v>275</v>
      </c>
      <c r="B62" s="313" t="s">
        <v>262</v>
      </c>
      <c r="C62" s="593"/>
      <c r="D62" s="593"/>
    </row>
    <row r="63" spans="1:4" s="1" customFormat="1" ht="12" customHeight="1" x14ac:dyDescent="0.2">
      <c r="A63" s="318" t="s">
        <v>276</v>
      </c>
      <c r="B63" s="313" t="s">
        <v>263</v>
      </c>
      <c r="C63" s="593"/>
      <c r="D63" s="593"/>
    </row>
    <row r="64" spans="1:4" s="1" customFormat="1" ht="12" customHeight="1" thickBot="1" x14ac:dyDescent="0.25">
      <c r="A64" s="320" t="s">
        <v>277</v>
      </c>
      <c r="B64" s="321" t="s">
        <v>264</v>
      </c>
      <c r="C64" s="593"/>
      <c r="D64" s="593"/>
    </row>
    <row r="65" spans="1:4" s="1" customFormat="1" ht="12" customHeight="1" thickBot="1" x14ac:dyDescent="0.25">
      <c r="A65" s="322" t="s">
        <v>897</v>
      </c>
      <c r="B65" s="412" t="s">
        <v>334</v>
      </c>
      <c r="C65" s="604">
        <f>+C51+C52</f>
        <v>347197</v>
      </c>
      <c r="D65" s="604">
        <f>+D51+D52</f>
        <v>517562</v>
      </c>
    </row>
    <row r="66" spans="1:4" s="1" customFormat="1" ht="13.5" customHeight="1" thickBot="1" x14ac:dyDescent="0.25">
      <c r="A66" s="323" t="s">
        <v>898</v>
      </c>
      <c r="B66" s="413" t="s">
        <v>266</v>
      </c>
      <c r="C66" s="593"/>
      <c r="D66" s="593"/>
    </row>
    <row r="67" spans="1:4" s="1" customFormat="1" ht="12" customHeight="1" thickBot="1" x14ac:dyDescent="0.25">
      <c r="A67" s="322" t="s">
        <v>899</v>
      </c>
      <c r="B67" s="412" t="s">
        <v>335</v>
      </c>
      <c r="C67" s="604">
        <f>+C65+C66</f>
        <v>347197</v>
      </c>
      <c r="D67" s="604">
        <f>+D65+D66</f>
        <v>517562</v>
      </c>
    </row>
    <row r="68" spans="1:4" s="1" customFormat="1" ht="83.25" customHeight="1" x14ac:dyDescent="0.2">
      <c r="A68" s="6"/>
      <c r="B68" s="7"/>
      <c r="C68" s="607"/>
    </row>
    <row r="69" spans="1:4" ht="16.5" customHeight="1" x14ac:dyDescent="0.25">
      <c r="A69" s="1147" t="s">
        <v>915</v>
      </c>
      <c r="B69" s="1147"/>
      <c r="C69" s="1147"/>
    </row>
    <row r="70" spans="1:4" s="335" customFormat="1" ht="16.5" customHeight="1" thickBot="1" x14ac:dyDescent="0.3">
      <c r="A70" s="1152" t="s">
        <v>100</v>
      </c>
      <c r="B70" s="1152"/>
      <c r="C70" s="142" t="s">
        <v>299</v>
      </c>
    </row>
    <row r="71" spans="1:4" ht="38.1" customHeight="1" thickBot="1" x14ac:dyDescent="0.3">
      <c r="A71" s="28" t="s">
        <v>884</v>
      </c>
      <c r="B71" s="29" t="s">
        <v>916</v>
      </c>
      <c r="C71" s="585" t="s">
        <v>1190</v>
      </c>
      <c r="D71" s="586" t="s">
        <v>1169</v>
      </c>
    </row>
    <row r="72" spans="1:4" s="44" customFormat="1" ht="12" customHeight="1" thickBot="1" x14ac:dyDescent="0.25">
      <c r="A72" s="38">
        <v>1</v>
      </c>
      <c r="B72" s="39">
        <v>2</v>
      </c>
      <c r="C72" s="1105"/>
      <c r="D72" s="586"/>
    </row>
    <row r="73" spans="1:4" ht="12" customHeight="1" thickBot="1" x14ac:dyDescent="0.3">
      <c r="A73" s="25" t="s">
        <v>886</v>
      </c>
      <c r="B73" s="36" t="s">
        <v>163</v>
      </c>
      <c r="C73" s="1106">
        <f>+C74+C75+C76+C77+C78</f>
        <v>287031</v>
      </c>
      <c r="D73" s="1106">
        <f>+D74+D75+D76+D77+D78</f>
        <v>312034</v>
      </c>
    </row>
    <row r="74" spans="1:4" ht="12" customHeight="1" x14ac:dyDescent="0.25">
      <c r="A74" s="20" t="s">
        <v>57</v>
      </c>
      <c r="B74" s="12" t="s">
        <v>917</v>
      </c>
      <c r="C74" s="1107">
        <f>'1.2.sz.mell. _köt'!C74+'1.3.sz.mell._önk'!C74+'1.4.sz.mell._állig'!E74</f>
        <v>136029</v>
      </c>
      <c r="D74" s="1107">
        <f>'1.2.sz.mell. _köt'!D74+'1.3.sz.mell._önk'!D74+'1.4.sz.mell._állig'!F74</f>
        <v>136694</v>
      </c>
    </row>
    <row r="75" spans="1:4" ht="12" customHeight="1" x14ac:dyDescent="0.25">
      <c r="A75" s="16" t="s">
        <v>58</v>
      </c>
      <c r="B75" s="9" t="s">
        <v>164</v>
      </c>
      <c r="C75" s="1108">
        <f>'1.2.sz.mell. _köt'!C75+'1.3.sz.mell._önk'!C75+'1.4.sz.mell._állig'!E75</f>
        <v>32103</v>
      </c>
      <c r="D75" s="1108">
        <f>'1.2.sz.mell. _köt'!D75+'1.3.sz.mell._önk'!D75+'1.4.sz.mell._állig'!F75</f>
        <v>32103</v>
      </c>
    </row>
    <row r="76" spans="1:4" ht="12" customHeight="1" x14ac:dyDescent="0.25">
      <c r="A76" s="16" t="s">
        <v>59</v>
      </c>
      <c r="B76" s="9" t="s">
        <v>88</v>
      </c>
      <c r="C76" s="1101">
        <f>'1.2.sz.mell. _köt'!C76+'1.3.sz.mell._önk'!C76+'1.4.sz.mell._állig'!E76</f>
        <v>96220</v>
      </c>
      <c r="D76" s="1101">
        <f>'1.2.sz.mell. _köt'!D76+'1.3.sz.mell._önk'!D76+'1.4.sz.mell._állig'!F76</f>
        <v>102205</v>
      </c>
    </row>
    <row r="77" spans="1:4" ht="12" customHeight="1" x14ac:dyDescent="0.25">
      <c r="A77" s="16" t="s">
        <v>60</v>
      </c>
      <c r="B77" s="13" t="s">
        <v>165</v>
      </c>
      <c r="C77" s="1101">
        <f>'1.2.sz.mell. _köt'!C77+'1.3.sz.mell._önk'!C77+'1.4.sz.mell._állig'!E77</f>
        <v>19559</v>
      </c>
      <c r="D77" s="1101">
        <f>'1.2.sz.mell. _köt'!D77+'1.3.sz.mell._önk'!D77+'1.4.sz.mell._állig'!F77</f>
        <v>19559</v>
      </c>
    </row>
    <row r="78" spans="1:4" ht="12" customHeight="1" x14ac:dyDescent="0.25">
      <c r="A78" s="16" t="s">
        <v>71</v>
      </c>
      <c r="B78" s="22" t="s">
        <v>166</v>
      </c>
      <c r="C78" s="1101">
        <f>'1.2.sz.mell. _köt'!C78+'1.3.sz.mell._önk'!C78+'1.4.sz.mell._állig'!E78</f>
        <v>3120</v>
      </c>
      <c r="D78" s="1101">
        <f>'1.2.sz.mell. _köt'!D78+'1.3.sz.mell._önk'!D78+'1.4.sz.mell._állig'!F78</f>
        <v>21473</v>
      </c>
    </row>
    <row r="79" spans="1:4" ht="12" customHeight="1" x14ac:dyDescent="0.25">
      <c r="A79" s="16" t="s">
        <v>61</v>
      </c>
      <c r="B79" s="9" t="s">
        <v>188</v>
      </c>
      <c r="C79" s="1101">
        <f>'1.2.sz.mell. _köt'!C79+'1.3.sz.mell._önk'!C79+'1.4.sz.mell._állig'!E79</f>
        <v>0</v>
      </c>
      <c r="D79" s="1101">
        <f>'1.2.sz.mell. _köt'!D79+'1.3.sz.mell._önk'!D79+'1.4.sz.mell._állig'!F79</f>
        <v>0</v>
      </c>
    </row>
    <row r="80" spans="1:4" ht="12" customHeight="1" x14ac:dyDescent="0.25">
      <c r="A80" s="16" t="s">
        <v>62</v>
      </c>
      <c r="B80" s="145" t="s">
        <v>189</v>
      </c>
      <c r="C80" s="1101">
        <f>'1.2.sz.mell. _köt'!C80+'1.3.sz.mell._önk'!C80+'1.4.sz.mell._állig'!E80</f>
        <v>0</v>
      </c>
      <c r="D80" s="1101">
        <f>'1.2.sz.mell. _köt'!D80+'1.3.sz.mell._önk'!D80+'1.4.sz.mell._állig'!F80</f>
        <v>0</v>
      </c>
    </row>
    <row r="81" spans="1:4" ht="12" customHeight="1" x14ac:dyDescent="0.25">
      <c r="A81" s="16" t="s">
        <v>72</v>
      </c>
      <c r="B81" s="145" t="s">
        <v>278</v>
      </c>
      <c r="C81" s="1101">
        <f>'1.2.sz.mell. _köt'!C81+'1.3.sz.mell._önk'!C81+'1.4.sz.mell._állig'!E81</f>
        <v>0</v>
      </c>
      <c r="D81" s="1101">
        <f>'1.2.sz.mell. _köt'!D81+'1.3.sz.mell._önk'!D81+'1.4.sz.mell._állig'!F81</f>
        <v>0</v>
      </c>
    </row>
    <row r="82" spans="1:4" ht="12" customHeight="1" x14ac:dyDescent="0.25">
      <c r="A82" s="16" t="s">
        <v>73</v>
      </c>
      <c r="B82" s="146" t="s">
        <v>190</v>
      </c>
      <c r="C82" s="1101">
        <f>'1.2.sz.mell. _köt'!C82+'1.3.sz.mell._önk'!C81</f>
        <v>2120</v>
      </c>
      <c r="D82" s="1101">
        <f>'1.2.sz.mell. _köt'!D82+'1.3.sz.mell._önk'!D81</f>
        <v>2120</v>
      </c>
    </row>
    <row r="83" spans="1:4" ht="12" customHeight="1" x14ac:dyDescent="0.25">
      <c r="A83" s="15" t="s">
        <v>74</v>
      </c>
      <c r="B83" s="147" t="s">
        <v>191</v>
      </c>
      <c r="C83" s="1101">
        <f>'1.3.sz.mell._önk'!C82</f>
        <v>1000</v>
      </c>
      <c r="D83" s="1101">
        <f>'1.3.sz.mell._önk'!D82</f>
        <v>850</v>
      </c>
    </row>
    <row r="84" spans="1:4" ht="12" customHeight="1" x14ac:dyDescent="0.25">
      <c r="A84" s="16" t="s">
        <v>75</v>
      </c>
      <c r="B84" s="147" t="s">
        <v>192</v>
      </c>
      <c r="C84" s="1101">
        <f>'1.2.sz.mell. _köt'!C84+'1.3.sz.mell._önk'!C84+'1.4.sz.mell._állig'!E84</f>
        <v>0</v>
      </c>
      <c r="D84" s="1101">
        <f>'1.2.sz.mell. _köt'!D84+'1.3.sz.mell._önk'!D84+'1.4.sz.mell._állig'!F84</f>
        <v>0</v>
      </c>
    </row>
    <row r="85" spans="1:4" ht="12" customHeight="1" thickBot="1" x14ac:dyDescent="0.3">
      <c r="A85" s="21" t="s">
        <v>77</v>
      </c>
      <c r="B85" s="148" t="s">
        <v>193</v>
      </c>
      <c r="C85" s="1109">
        <f>'1.2.sz.mell. _köt'!C85+'1.3.sz.mell._önk'!C85+'1.4.sz.mell._állig'!E85</f>
        <v>0</v>
      </c>
      <c r="D85" s="1109">
        <f>'1.2.sz.mell. _köt'!D85+'1.3.sz.mell._önk'!D85+'1.4.sz.mell._állig'!F85</f>
        <v>18503</v>
      </c>
    </row>
    <row r="86" spans="1:4" ht="12" customHeight="1" thickBot="1" x14ac:dyDescent="0.3">
      <c r="A86" s="23" t="s">
        <v>887</v>
      </c>
      <c r="B86" s="35" t="s">
        <v>309</v>
      </c>
      <c r="C86" s="1110">
        <f>+C87+C88+C89</f>
        <v>34550</v>
      </c>
      <c r="D86" s="1110">
        <f>+D87+D88+D89</f>
        <v>56043</v>
      </c>
    </row>
    <row r="87" spans="1:4" ht="12" customHeight="1" x14ac:dyDescent="0.25">
      <c r="A87" s="18" t="s">
        <v>63</v>
      </c>
      <c r="B87" s="9" t="s">
        <v>279</v>
      </c>
      <c r="C87" s="1111">
        <f>'1.2.sz.mell. _köt'!C87+'1.3.sz.mell._önk'!C87+'1.4.sz.mell._állig'!E87</f>
        <v>32500</v>
      </c>
      <c r="D87" s="1111">
        <f>'1.2.sz.mell. _köt'!D87+'1.3.sz.mell._önk'!D87+'1.4.sz.mell._állig'!F87</f>
        <v>52280</v>
      </c>
    </row>
    <row r="88" spans="1:4" ht="12" customHeight="1" x14ac:dyDescent="0.25">
      <c r="A88" s="18" t="s">
        <v>64</v>
      </c>
      <c r="B88" s="14" t="s">
        <v>168</v>
      </c>
      <c r="C88" s="1108">
        <f>'1.2.sz.mell. _köt'!C88+'1.3.sz.mell._önk'!C88+'1.4.sz.mell._állig'!E88</f>
        <v>2050</v>
      </c>
      <c r="D88" s="1108">
        <f>'1.2.sz.mell. _köt'!D88+'1.3.sz.mell._önk'!D88+'1.4.sz.mell._állig'!F88</f>
        <v>3763</v>
      </c>
    </row>
    <row r="89" spans="1:4" ht="12" customHeight="1" x14ac:dyDescent="0.25">
      <c r="A89" s="18" t="s">
        <v>65</v>
      </c>
      <c r="B89" s="313" t="s">
        <v>310</v>
      </c>
      <c r="C89" s="1108"/>
      <c r="D89" s="1108"/>
    </row>
    <row r="90" spans="1:4" ht="12" customHeight="1" x14ac:dyDescent="0.25">
      <c r="A90" s="18" t="s">
        <v>66</v>
      </c>
      <c r="B90" s="313" t="s">
        <v>380</v>
      </c>
      <c r="C90" s="1108"/>
      <c r="D90" s="1108"/>
    </row>
    <row r="91" spans="1:4" ht="12" customHeight="1" x14ac:dyDescent="0.25">
      <c r="A91" s="18" t="s">
        <v>67</v>
      </c>
      <c r="B91" s="313" t="s">
        <v>311</v>
      </c>
      <c r="C91" s="1108"/>
      <c r="D91" s="1108"/>
    </row>
    <row r="92" spans="1:4" x14ac:dyDescent="0.25">
      <c r="A92" s="18" t="s">
        <v>76</v>
      </c>
      <c r="B92" s="313" t="s">
        <v>312</v>
      </c>
      <c r="C92" s="1108"/>
      <c r="D92" s="1108"/>
    </row>
    <row r="93" spans="1:4" ht="12" customHeight="1" x14ac:dyDescent="0.25">
      <c r="A93" s="18" t="s">
        <v>78</v>
      </c>
      <c r="B93" s="414" t="s">
        <v>283</v>
      </c>
      <c r="C93" s="1108"/>
      <c r="D93" s="1108"/>
    </row>
    <row r="94" spans="1:4" ht="12" customHeight="1" x14ac:dyDescent="0.25">
      <c r="A94" s="18" t="s">
        <v>169</v>
      </c>
      <c r="B94" s="414" t="s">
        <v>284</v>
      </c>
      <c r="C94" s="1108"/>
      <c r="D94" s="1108"/>
    </row>
    <row r="95" spans="1:4" ht="12" customHeight="1" x14ac:dyDescent="0.25">
      <c r="A95" s="18" t="s">
        <v>170</v>
      </c>
      <c r="B95" s="414" t="s">
        <v>282</v>
      </c>
      <c r="C95" s="1108"/>
      <c r="D95" s="1108"/>
    </row>
    <row r="96" spans="1:4" ht="24" customHeight="1" thickBot="1" x14ac:dyDescent="0.3">
      <c r="A96" s="15" t="s">
        <v>171</v>
      </c>
      <c r="B96" s="415" t="s">
        <v>281</v>
      </c>
      <c r="C96" s="1101"/>
      <c r="D96" s="1101"/>
    </row>
    <row r="97" spans="1:4" ht="12" customHeight="1" thickBot="1" x14ac:dyDescent="0.3">
      <c r="A97" s="23" t="s">
        <v>888</v>
      </c>
      <c r="B97" s="127" t="s">
        <v>313</v>
      </c>
      <c r="C97" s="1110">
        <f>+C98+C99</f>
        <v>25616</v>
      </c>
      <c r="D97" s="1110">
        <f>+D98+D99</f>
        <v>142781</v>
      </c>
    </row>
    <row r="98" spans="1:4" ht="12" customHeight="1" x14ac:dyDescent="0.25">
      <c r="A98" s="18" t="s">
        <v>37</v>
      </c>
      <c r="B98" s="11" t="s">
        <v>3</v>
      </c>
      <c r="C98" s="1111">
        <f>'1.2.sz.mell. _köt'!C98</f>
        <v>17116</v>
      </c>
      <c r="D98" s="1111">
        <f>'1.2.sz.mell. _köt'!D98</f>
        <v>74101</v>
      </c>
    </row>
    <row r="99" spans="1:4" ht="12" customHeight="1" thickBot="1" x14ac:dyDescent="0.3">
      <c r="A99" s="19" t="s">
        <v>38</v>
      </c>
      <c r="B99" s="14" t="s">
        <v>4</v>
      </c>
      <c r="C99" s="1101">
        <f>'1.2.sz.mell. _köt'!C99</f>
        <v>8500</v>
      </c>
      <c r="D99" s="1101">
        <f>'1.2.sz.mell. _köt'!D99</f>
        <v>68680</v>
      </c>
    </row>
    <row r="100" spans="1:4" s="311" customFormat="1" ht="12" customHeight="1" thickBot="1" x14ac:dyDescent="0.25">
      <c r="A100" s="317" t="s">
        <v>889</v>
      </c>
      <c r="B100" s="312" t="s">
        <v>285</v>
      </c>
      <c r="C100" s="1112"/>
      <c r="D100" s="1112"/>
    </row>
    <row r="101" spans="1:4" ht="12" customHeight="1" thickBot="1" x14ac:dyDescent="0.3">
      <c r="A101" s="309" t="s">
        <v>890</v>
      </c>
      <c r="B101" s="310" t="s">
        <v>105</v>
      </c>
      <c r="C101" s="1106">
        <f>+C73+C86+C97+C100</f>
        <v>347197</v>
      </c>
      <c r="D101" s="1106">
        <f>+D73+D86+D97+D100</f>
        <v>510858</v>
      </c>
    </row>
    <row r="102" spans="1:4" ht="12" customHeight="1" thickBot="1" x14ac:dyDescent="0.3">
      <c r="A102" s="317" t="s">
        <v>891</v>
      </c>
      <c r="B102" s="312" t="s">
        <v>381</v>
      </c>
      <c r="C102" s="1110"/>
      <c r="D102" s="1110">
        <f>D103</f>
        <v>6704</v>
      </c>
    </row>
    <row r="103" spans="1:4" ht="12" customHeight="1" thickBot="1" x14ac:dyDescent="0.3">
      <c r="A103" s="332" t="s">
        <v>44</v>
      </c>
      <c r="B103" s="416" t="s">
        <v>382</v>
      </c>
      <c r="C103" s="1113"/>
      <c r="D103" s="1119">
        <f>SUM(D104:D110)</f>
        <v>6704</v>
      </c>
    </row>
    <row r="104" spans="1:4" ht="12" customHeight="1" x14ac:dyDescent="0.25">
      <c r="A104" s="325" t="s">
        <v>47</v>
      </c>
      <c r="B104" s="326" t="s">
        <v>286</v>
      </c>
      <c r="C104" s="1114"/>
      <c r="D104" s="1114"/>
    </row>
    <row r="105" spans="1:4" ht="12" customHeight="1" x14ac:dyDescent="0.25">
      <c r="A105" s="318" t="s">
        <v>48</v>
      </c>
      <c r="B105" s="313" t="s">
        <v>287</v>
      </c>
      <c r="C105" s="1115"/>
      <c r="D105" s="1115"/>
    </row>
    <row r="106" spans="1:4" ht="12" customHeight="1" x14ac:dyDescent="0.25">
      <c r="A106" s="318" t="s">
        <v>49</v>
      </c>
      <c r="B106" s="313" t="s">
        <v>288</v>
      </c>
      <c r="C106" s="1115"/>
      <c r="D106" s="1115"/>
    </row>
    <row r="107" spans="1:4" ht="12" customHeight="1" x14ac:dyDescent="0.25">
      <c r="A107" s="318" t="s">
        <v>50</v>
      </c>
      <c r="B107" s="313" t="s">
        <v>289</v>
      </c>
      <c r="C107" s="1115"/>
      <c r="D107" s="1115"/>
    </row>
    <row r="108" spans="1:4" ht="12" customHeight="1" x14ac:dyDescent="0.25">
      <c r="A108" s="318" t="s">
        <v>154</v>
      </c>
      <c r="B108" s="313" t="s">
        <v>290</v>
      </c>
      <c r="C108" s="1115"/>
      <c r="D108" s="1115"/>
    </row>
    <row r="109" spans="1:4" ht="12" customHeight="1" x14ac:dyDescent="0.25">
      <c r="A109" s="318" t="s">
        <v>172</v>
      </c>
      <c r="B109" s="313" t="s">
        <v>291</v>
      </c>
      <c r="C109" s="1115"/>
      <c r="D109" s="1115"/>
    </row>
    <row r="110" spans="1:4" ht="12" customHeight="1" thickBot="1" x14ac:dyDescent="0.3">
      <c r="A110" s="327" t="s">
        <v>173</v>
      </c>
      <c r="B110" s="328" t="s">
        <v>1192</v>
      </c>
      <c r="C110" s="1116"/>
      <c r="D110" s="1137">
        <f>'1.2.sz.mell. _köt'!D110</f>
        <v>6704</v>
      </c>
    </row>
    <row r="111" spans="1:4" ht="12" customHeight="1" thickBot="1" x14ac:dyDescent="0.3">
      <c r="A111" s="332" t="s">
        <v>45</v>
      </c>
      <c r="B111" s="416" t="s">
        <v>383</v>
      </c>
      <c r="C111" s="1113"/>
      <c r="D111" s="1113"/>
    </row>
    <row r="112" spans="1:4" ht="12" customHeight="1" x14ac:dyDescent="0.25">
      <c r="A112" s="325" t="s">
        <v>53</v>
      </c>
      <c r="B112" s="326" t="s">
        <v>286</v>
      </c>
      <c r="C112" s="1114"/>
      <c r="D112" s="1114"/>
    </row>
    <row r="113" spans="1:5" ht="12" customHeight="1" x14ac:dyDescent="0.25">
      <c r="A113" s="318" t="s">
        <v>54</v>
      </c>
      <c r="B113" s="313" t="s">
        <v>293</v>
      </c>
      <c r="C113" s="1115"/>
      <c r="D113" s="1115"/>
    </row>
    <row r="114" spans="1:5" ht="12" customHeight="1" x14ac:dyDescent="0.25">
      <c r="A114" s="318" t="s">
        <v>55</v>
      </c>
      <c r="B114" s="313" t="s">
        <v>288</v>
      </c>
      <c r="C114" s="1115"/>
      <c r="D114" s="1115"/>
    </row>
    <row r="115" spans="1:5" ht="12" customHeight="1" x14ac:dyDescent="0.25">
      <c r="A115" s="318" t="s">
        <v>56</v>
      </c>
      <c r="B115" s="313" t="s">
        <v>289</v>
      </c>
      <c r="C115" s="1115"/>
      <c r="D115" s="1115"/>
    </row>
    <row r="116" spans="1:5" ht="12" customHeight="1" x14ac:dyDescent="0.25">
      <c r="A116" s="318" t="s">
        <v>155</v>
      </c>
      <c r="B116" s="313" t="s">
        <v>290</v>
      </c>
      <c r="C116" s="1115"/>
      <c r="D116" s="1115"/>
    </row>
    <row r="117" spans="1:5" ht="12" customHeight="1" x14ac:dyDescent="0.25">
      <c r="A117" s="318" t="s">
        <v>174</v>
      </c>
      <c r="B117" s="313" t="s">
        <v>294</v>
      </c>
      <c r="C117" s="1115"/>
      <c r="D117" s="1115"/>
    </row>
    <row r="118" spans="1:5" ht="12" customHeight="1" x14ac:dyDescent="0.25">
      <c r="A118" s="318" t="s">
        <v>175</v>
      </c>
      <c r="B118" s="313" t="s">
        <v>292</v>
      </c>
      <c r="C118" s="1115"/>
      <c r="D118" s="1115"/>
    </row>
    <row r="119" spans="1:5" ht="12" customHeight="1" thickBot="1" x14ac:dyDescent="0.3">
      <c r="A119" s="327" t="s">
        <v>176</v>
      </c>
      <c r="B119" s="328" t="s">
        <v>384</v>
      </c>
      <c r="C119" s="1116"/>
      <c r="D119" s="1116"/>
    </row>
    <row r="120" spans="1:5" ht="12" customHeight="1" thickBot="1" x14ac:dyDescent="0.3">
      <c r="A120" s="317" t="s">
        <v>892</v>
      </c>
      <c r="B120" s="412" t="s">
        <v>295</v>
      </c>
      <c r="C120" s="1117">
        <f>+C101+C102</f>
        <v>347197</v>
      </c>
      <c r="D120" s="1117">
        <f>+D101+D102</f>
        <v>517562</v>
      </c>
    </row>
    <row r="121" spans="1:5" ht="15" customHeight="1" thickBot="1" x14ac:dyDescent="0.3">
      <c r="A121" s="317" t="s">
        <v>893</v>
      </c>
      <c r="B121" s="412" t="s">
        <v>296</v>
      </c>
      <c r="C121" s="1118"/>
      <c r="D121" s="1118"/>
      <c r="E121" s="128"/>
    </row>
    <row r="122" spans="1:5" s="1" customFormat="1" ht="12.95" customHeight="1" thickBot="1" x14ac:dyDescent="0.25">
      <c r="A122" s="329" t="s">
        <v>894</v>
      </c>
      <c r="B122" s="413" t="s">
        <v>297</v>
      </c>
      <c r="C122" s="1119">
        <f>+C120+C121</f>
        <v>347197</v>
      </c>
      <c r="D122" s="1119">
        <f>+D120+D121</f>
        <v>517562</v>
      </c>
    </row>
    <row r="123" spans="1:5" ht="19.5" customHeight="1" x14ac:dyDescent="0.25">
      <c r="A123" s="417"/>
      <c r="B123" s="417"/>
      <c r="C123" s="639"/>
      <c r="D123" s="767"/>
    </row>
    <row r="124" spans="1:5" x14ac:dyDescent="0.25">
      <c r="A124" s="1153" t="s">
        <v>108</v>
      </c>
      <c r="B124" s="1153"/>
      <c r="C124" s="583"/>
    </row>
    <row r="125" spans="1:5" ht="15" customHeight="1" thickBot="1" x14ac:dyDescent="0.3">
      <c r="A125" s="1151" t="s">
        <v>101</v>
      </c>
      <c r="B125" s="1151"/>
      <c r="C125" s="333"/>
    </row>
    <row r="126" spans="1:5" ht="13.5" customHeight="1" thickBot="1" x14ac:dyDescent="0.3">
      <c r="A126" s="23">
        <v>1</v>
      </c>
      <c r="B126" s="35" t="s">
        <v>183</v>
      </c>
      <c r="C126" s="640">
        <f>+C51-C101</f>
        <v>0</v>
      </c>
      <c r="D126" s="1100"/>
    </row>
    <row r="127" spans="1:5" ht="7.5" customHeight="1" x14ac:dyDescent="0.25">
      <c r="A127" s="417"/>
      <c r="B127" s="417"/>
      <c r="C127" s="639"/>
    </row>
    <row r="128" spans="1:5" x14ac:dyDescent="0.25">
      <c r="A128" s="1148" t="s">
        <v>298</v>
      </c>
      <c r="B128" s="1148"/>
      <c r="C128" s="581"/>
    </row>
    <row r="129" spans="1:4" ht="12.75" customHeight="1" thickBot="1" x14ac:dyDescent="0.3">
      <c r="A129" s="1150" t="s">
        <v>102</v>
      </c>
      <c r="B129" s="1150"/>
      <c r="C129" s="334"/>
    </row>
    <row r="130" spans="1:4" ht="13.5" customHeight="1" thickBot="1" x14ac:dyDescent="0.3">
      <c r="A130" s="317" t="s">
        <v>886</v>
      </c>
      <c r="B130" s="330" t="s">
        <v>999</v>
      </c>
      <c r="C130" s="641"/>
      <c r="D130" s="1100"/>
    </row>
    <row r="131" spans="1:4" ht="13.5" customHeight="1" thickBot="1" x14ac:dyDescent="0.3">
      <c r="A131" s="317" t="s">
        <v>887</v>
      </c>
      <c r="B131" s="330" t="s">
        <v>1000</v>
      </c>
      <c r="C131" s="641">
        <f>IF('2.2.sz.mell  '!C36&lt;&gt;"-",'2.2.sz.mell  '!C36,0)</f>
        <v>20932</v>
      </c>
      <c r="D131" s="641">
        <f>IF('2.2.sz.mell  '!D36&lt;&gt;"-",'2.2.sz.mell  '!D36,0)</f>
        <v>7898</v>
      </c>
    </row>
    <row r="132" spans="1:4" ht="13.5" customHeight="1" thickBot="1" x14ac:dyDescent="0.3">
      <c r="A132" s="317" t="s">
        <v>888</v>
      </c>
      <c r="B132" s="330" t="s">
        <v>1001</v>
      </c>
      <c r="C132" s="641"/>
      <c r="D132" s="1100"/>
    </row>
    <row r="133" spans="1:4" ht="7.5" customHeight="1" x14ac:dyDescent="0.25">
      <c r="A133" s="418"/>
      <c r="B133" s="419"/>
      <c r="C133" s="582"/>
    </row>
    <row r="134" spans="1:4" x14ac:dyDescent="0.25">
      <c r="A134" s="1149" t="s">
        <v>300</v>
      </c>
      <c r="B134" s="1149"/>
      <c r="C134" s="583"/>
    </row>
    <row r="135" spans="1:4" ht="12.75" customHeight="1" thickBot="1" x14ac:dyDescent="0.3">
      <c r="A135" s="1150" t="s">
        <v>301</v>
      </c>
      <c r="B135" s="1150"/>
      <c r="C135" s="334"/>
    </row>
    <row r="136" spans="1:4" ht="12.75" customHeight="1" thickBot="1" x14ac:dyDescent="0.3">
      <c r="A136" s="317" t="s">
        <v>886</v>
      </c>
      <c r="B136" s="330" t="s">
        <v>385</v>
      </c>
      <c r="C136" s="765">
        <f t="shared" ref="C136" si="0">+C137-C140</f>
        <v>0</v>
      </c>
      <c r="D136" s="1100"/>
    </row>
    <row r="137" spans="1:4" ht="12.75" customHeight="1" thickBot="1" x14ac:dyDescent="0.3">
      <c r="A137" s="331" t="s">
        <v>57</v>
      </c>
      <c r="B137" s="420" t="s">
        <v>302</v>
      </c>
      <c r="C137" s="766">
        <f t="shared" ref="C137" si="1">+C52</f>
        <v>0</v>
      </c>
      <c r="D137" s="1100"/>
    </row>
    <row r="138" spans="1:4" s="491" customFormat="1" ht="12.75" customHeight="1" thickBot="1" x14ac:dyDescent="0.25">
      <c r="A138" s="490" t="s">
        <v>184</v>
      </c>
      <c r="B138" s="421" t="s">
        <v>303</v>
      </c>
      <c r="C138" s="643"/>
      <c r="D138" s="1120"/>
    </row>
    <row r="139" spans="1:4" s="491" customFormat="1" ht="12.75" customHeight="1" thickBot="1" x14ac:dyDescent="0.25">
      <c r="A139" s="490" t="s">
        <v>185</v>
      </c>
      <c r="B139" s="421" t="s">
        <v>304</v>
      </c>
      <c r="C139" s="644"/>
      <c r="D139" s="1120"/>
    </row>
    <row r="140" spans="1:4" ht="12.75" customHeight="1" thickBot="1" x14ac:dyDescent="0.3">
      <c r="A140" s="331" t="s">
        <v>58</v>
      </c>
      <c r="B140" s="420" t="s">
        <v>305</v>
      </c>
      <c r="C140" s="642"/>
      <c r="D140" s="1100"/>
    </row>
    <row r="141" spans="1:4" s="491" customFormat="1" ht="12.75" customHeight="1" thickBot="1" x14ac:dyDescent="0.25">
      <c r="A141" s="490" t="s">
        <v>186</v>
      </c>
      <c r="B141" s="421" t="s">
        <v>306</v>
      </c>
      <c r="C141" s="645"/>
      <c r="D141" s="1120"/>
    </row>
    <row r="142" spans="1:4" s="491" customFormat="1" ht="12.75" customHeight="1" thickBot="1" x14ac:dyDescent="0.25">
      <c r="A142" s="490" t="s">
        <v>187</v>
      </c>
      <c r="B142" s="421" t="s">
        <v>307</v>
      </c>
      <c r="C142" s="645"/>
      <c r="D142" s="1120"/>
    </row>
  </sheetData>
  <mergeCells count="10">
    <mergeCell ref="A1:C1"/>
    <mergeCell ref="A69:C69"/>
    <mergeCell ref="A128:B128"/>
    <mergeCell ref="A134:B134"/>
    <mergeCell ref="A135:B135"/>
    <mergeCell ref="A129:B129"/>
    <mergeCell ref="A2:B2"/>
    <mergeCell ref="A70:B70"/>
    <mergeCell ref="A124:B124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2017. ÉVI KÖLTSÉGVETÉSÉNEK ÖSSZEVONT MÉRLEGE&amp;R&amp;"Times New Roman CE,Félkövér dőlt"&amp;11 &amp;"Times New Roman CE,Félkövér"1.1. melléklet a 7/2017. (V.26.)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zoomScaleNormal="120" zoomScaleSheetLayoutView="100" workbookViewId="0">
      <selection activeCell="D7" sqref="D7"/>
    </sheetView>
  </sheetViews>
  <sheetFormatPr defaultColWidth="7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7" style="43"/>
  </cols>
  <sheetData>
    <row r="1" spans="1:4" ht="15.95" customHeight="1" x14ac:dyDescent="0.25">
      <c r="A1" s="1147" t="s">
        <v>883</v>
      </c>
      <c r="B1" s="1147"/>
      <c r="C1" s="1147"/>
    </row>
    <row r="2" spans="1:4" ht="15.95" customHeight="1" thickBot="1" x14ac:dyDescent="0.3">
      <c r="A2" s="1151" t="s">
        <v>99</v>
      </c>
      <c r="B2" s="1151"/>
      <c r="D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894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5"/>
      <c r="D4" s="586"/>
    </row>
    <row r="5" spans="1:4" s="1" customFormat="1" ht="12" customHeight="1" thickBot="1" x14ac:dyDescent="0.25">
      <c r="A5" s="25" t="s">
        <v>886</v>
      </c>
      <c r="B5" s="24" t="s">
        <v>125</v>
      </c>
      <c r="C5" s="588">
        <f>+C6+C11+C20</f>
        <v>122945</v>
      </c>
      <c r="D5" s="588">
        <f>+D6+D11+D20</f>
        <v>123095</v>
      </c>
    </row>
    <row r="6" spans="1:4" s="1" customFormat="1" ht="12" customHeight="1" thickBot="1" x14ac:dyDescent="0.25">
      <c r="A6" s="23" t="s">
        <v>887</v>
      </c>
      <c r="B6" s="720" t="s">
        <v>374</v>
      </c>
      <c r="C6" s="590">
        <f>+C7+C8+C9+C10</f>
        <v>95528</v>
      </c>
      <c r="D6" s="590">
        <f>+D7+D8+D9+D10</f>
        <v>95678</v>
      </c>
    </row>
    <row r="7" spans="1:4" s="1" customFormat="1" ht="12" customHeight="1" x14ac:dyDescent="0.2">
      <c r="A7" s="16" t="s">
        <v>63</v>
      </c>
      <c r="B7" s="743" t="s">
        <v>929</v>
      </c>
      <c r="C7" s="593">
        <f>'8. sz. mell'!D10-'1.3.sz.mell._önk'!C7</f>
        <v>93628</v>
      </c>
      <c r="D7" s="593">
        <f>'8. sz. mell'!E10-'1.3.sz.mell._önk'!D7</f>
        <v>93778</v>
      </c>
    </row>
    <row r="8" spans="1:4" s="1" customFormat="1" ht="12" customHeight="1" x14ac:dyDescent="0.2">
      <c r="A8" s="16" t="s">
        <v>64</v>
      </c>
      <c r="B8" s="724" t="s">
        <v>33</v>
      </c>
      <c r="C8" s="593"/>
      <c r="D8" s="593"/>
    </row>
    <row r="9" spans="1:4" s="1" customFormat="1" ht="12" customHeight="1" x14ac:dyDescent="0.2">
      <c r="A9" s="16" t="s">
        <v>65</v>
      </c>
      <c r="B9" s="724" t="s">
        <v>126</v>
      </c>
      <c r="C9" s="593">
        <f>'8. sz. mell'!D12</f>
        <v>1500</v>
      </c>
      <c r="D9" s="593">
        <f>'8. sz. mell'!E12</f>
        <v>1500</v>
      </c>
    </row>
    <row r="10" spans="1:4" s="1" customFormat="1" ht="12" customHeight="1" thickBot="1" x14ac:dyDescent="0.25">
      <c r="A10" s="16" t="s">
        <v>66</v>
      </c>
      <c r="B10" s="744" t="s">
        <v>127</v>
      </c>
      <c r="C10" s="593">
        <f>'8. sz. mell'!D13</f>
        <v>400</v>
      </c>
      <c r="D10" s="593">
        <f>'8. sz. mell'!E13</f>
        <v>400</v>
      </c>
    </row>
    <row r="11" spans="1:4" s="1" customFormat="1" ht="12" customHeight="1" thickBot="1" x14ac:dyDescent="0.25">
      <c r="A11" s="23" t="s">
        <v>888</v>
      </c>
      <c r="B11" s="24" t="s">
        <v>128</v>
      </c>
      <c r="C11" s="590">
        <f>+C12+C13+C14+C15+C16+C17+C18+C19</f>
        <v>19617</v>
      </c>
      <c r="D11" s="590">
        <f>+D12+D13+D14+D15+D16+D17+D18+D19</f>
        <v>19617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'8. sz. mell'!D15+'9. sz. mell.'!D8+'10. sz. mell.'!D8</f>
        <v>1815</v>
      </c>
      <c r="D12" s="593">
        <f>'8. sz. mell'!E15+'9. sz. mell.'!E8+'10. sz. mell.'!E8</f>
        <v>1815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'8. sz. mell'!D16+'9. sz. mell.'!D9+'10. sz. mell.'!D9</f>
        <v>315</v>
      </c>
      <c r="D13" s="593">
        <f>'8. sz. mell'!E16+'9. sz. mell.'!E9+'10. sz. mell.'!E9</f>
        <v>315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'8. sz. mell'!D17+'9. sz. mell.'!D10+'10. sz. mell.'!D10</f>
        <v>15622</v>
      </c>
      <c r="D14" s="593">
        <f>'8. sz. mell'!E17+'9. sz. mell.'!E10+'10. sz. mell.'!E10</f>
        <v>15622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'8. sz. mell'!D18+'9. sz. mell.'!D11+'10. sz. mell.'!D11</f>
        <v>1255</v>
      </c>
      <c r="D15" s="593">
        <f>'8. sz. mell'!E18+'9. sz. mell.'!E11+'10. sz. mell.'!E11</f>
        <v>1255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'8. sz. mell'!D19+'9. sz. mell.'!D12+'10. sz. mell.'!D12</f>
        <v>0</v>
      </c>
      <c r="D16" s="593">
        <f>'8. sz. mell'!E19+'9. sz. mell.'!E12+'10. sz. mell.'!E12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'8. sz. mell'!D20+'9. sz. mell.'!D13+'10. sz. mell.'!D13</f>
        <v>610</v>
      </c>
      <c r="D17" s="593">
        <f>'8. sz. mell'!E20+'9. sz. mell.'!E13+'10. sz. mell.'!E13</f>
        <v>610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'8. sz. mell'!D21+'9. sz. mell.'!D14+'10. sz. mell.'!D14</f>
        <v>0</v>
      </c>
      <c r="D18" s="593">
        <f>'8. sz. mell'!E21+'9. sz. mell.'!E14+'10. sz. mell.'!E14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13">
        <f>'8. sz. mell'!D22+'9. sz. mell.'!D15+'10. sz. mell.'!D15</f>
        <v>0</v>
      </c>
      <c r="D19" s="613">
        <f>'8. sz. mell'!E22+'9. sz. mell.'!E15+'10. sz. mell.'!E15</f>
        <v>0</v>
      </c>
    </row>
    <row r="20" spans="1:4" s="1" customFormat="1" ht="12" customHeight="1" thickBot="1" x14ac:dyDescent="0.25">
      <c r="A20" s="23" t="s">
        <v>141</v>
      </c>
      <c r="B20" s="24" t="s">
        <v>948</v>
      </c>
      <c r="C20" s="623">
        <f>'8. sz. mell'!D23</f>
        <v>7800</v>
      </c>
      <c r="D20" s="623">
        <f>'8. sz. mell'!E23</f>
        <v>7800</v>
      </c>
    </row>
    <row r="21" spans="1:4" s="1" customFormat="1" ht="12" customHeight="1" thickBot="1" x14ac:dyDescent="0.25">
      <c r="A21" s="23" t="s">
        <v>890</v>
      </c>
      <c r="B21" s="24" t="s">
        <v>143</v>
      </c>
      <c r="C21" s="590">
        <f>+C22+C23+C24+C25+C26+C27+C28+C29</f>
        <v>192240</v>
      </c>
      <c r="D21" s="590">
        <f>+D22+D23+D24+D25+D26+D27+D28+D29</f>
        <v>192240</v>
      </c>
    </row>
    <row r="22" spans="1:4" s="1" customFormat="1" ht="12" customHeight="1" x14ac:dyDescent="0.2">
      <c r="A22" s="18" t="s">
        <v>41</v>
      </c>
      <c r="B22" s="11" t="s">
        <v>819</v>
      </c>
      <c r="C22" s="619">
        <f>'8. sz. mell'!D25</f>
        <v>192240</v>
      </c>
      <c r="D22" s="619">
        <f>'8. sz. mell'!E25</f>
        <v>192240</v>
      </c>
    </row>
    <row r="23" spans="1:4" s="1" customFormat="1" ht="12" customHeight="1" x14ac:dyDescent="0.2">
      <c r="A23" s="16" t="s">
        <v>42</v>
      </c>
      <c r="B23" s="9" t="s">
        <v>149</v>
      </c>
      <c r="C23" s="593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593"/>
    </row>
    <row r="25" spans="1:4" s="1" customFormat="1" ht="12" customHeight="1" x14ac:dyDescent="0.2">
      <c r="A25" s="19" t="s">
        <v>144</v>
      </c>
      <c r="B25" s="9" t="s">
        <v>932</v>
      </c>
      <c r="C25" s="613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593"/>
    </row>
    <row r="28" spans="1:4" s="1" customFormat="1" ht="12" customHeight="1" x14ac:dyDescent="0.2">
      <c r="A28" s="16" t="s">
        <v>147</v>
      </c>
      <c r="B28" s="9" t="s">
        <v>1034</v>
      </c>
      <c r="C28" s="655"/>
      <c r="D28" s="655"/>
    </row>
    <row r="29" spans="1:4" s="1" customFormat="1" ht="12" customHeight="1" thickBot="1" x14ac:dyDescent="0.25">
      <c r="A29" s="16" t="s">
        <v>148</v>
      </c>
      <c r="B29" s="14" t="s">
        <v>949</v>
      </c>
      <c r="C29" s="655"/>
      <c r="D29" s="655"/>
    </row>
    <row r="30" spans="1:4" s="1" customFormat="1" ht="12" customHeight="1" thickBot="1" x14ac:dyDescent="0.25">
      <c r="A30" s="305" t="s">
        <v>891</v>
      </c>
      <c r="B30" s="24" t="s">
        <v>375</v>
      </c>
      <c r="C30" s="590">
        <f>+C31+C37</f>
        <v>21226</v>
      </c>
      <c r="D30" s="590">
        <f>+D31+D37</f>
        <v>21226</v>
      </c>
    </row>
    <row r="31" spans="1:4" s="1" customFormat="1" ht="12" customHeight="1" x14ac:dyDescent="0.2">
      <c r="A31" s="306" t="s">
        <v>44</v>
      </c>
      <c r="B31" s="746" t="s">
        <v>376</v>
      </c>
      <c r="C31" s="598">
        <f>+C32+C33+C34+C35+C36</f>
        <v>6522</v>
      </c>
      <c r="D31" s="598">
        <f>+D32+D33+D34+D35+D36</f>
        <v>6522</v>
      </c>
    </row>
    <row r="32" spans="1:4" s="1" customFormat="1" ht="12" customHeight="1" x14ac:dyDescent="0.2">
      <c r="A32" s="307" t="s">
        <v>47</v>
      </c>
      <c r="B32" s="716" t="s">
        <v>242</v>
      </c>
      <c r="C32" s="655">
        <f>'8. sz. mell'!D35</f>
        <v>5196</v>
      </c>
      <c r="D32" s="655">
        <f>'8. sz. mell'!E35</f>
        <v>5196</v>
      </c>
    </row>
    <row r="33" spans="1:4" s="1" customFormat="1" ht="12" customHeight="1" x14ac:dyDescent="0.2">
      <c r="A33" s="307" t="s">
        <v>48</v>
      </c>
      <c r="B33" s="716" t="s">
        <v>243</v>
      </c>
      <c r="C33" s="655">
        <f>'8. sz. mell'!D36</f>
        <v>0</v>
      </c>
      <c r="D33" s="655">
        <f>'8. sz. mell'!E36</f>
        <v>0</v>
      </c>
    </row>
    <row r="34" spans="1:4" s="1" customFormat="1" ht="12" customHeight="1" x14ac:dyDescent="0.2">
      <c r="A34" s="307" t="s">
        <v>49</v>
      </c>
      <c r="B34" s="716" t="s">
        <v>244</v>
      </c>
      <c r="C34" s="655">
        <f>'8. sz. mell'!D37</f>
        <v>0</v>
      </c>
      <c r="D34" s="655">
        <f>'8. sz. mell'!E37</f>
        <v>0</v>
      </c>
    </row>
    <row r="35" spans="1:4" s="1" customFormat="1" ht="12" customHeight="1" x14ac:dyDescent="0.2">
      <c r="A35" s="307" t="s">
        <v>50</v>
      </c>
      <c r="B35" s="716" t="s">
        <v>245</v>
      </c>
      <c r="C35" s="655">
        <f>'8. sz. mell'!D38</f>
        <v>0</v>
      </c>
      <c r="D35" s="655">
        <f>'8. sz. mell'!E38</f>
        <v>0</v>
      </c>
    </row>
    <row r="36" spans="1:4" s="1" customFormat="1" ht="12" customHeight="1" x14ac:dyDescent="0.2">
      <c r="A36" s="307" t="s">
        <v>154</v>
      </c>
      <c r="B36" s="716" t="s">
        <v>377</v>
      </c>
      <c r="C36" s="655">
        <f>'8. sz. mell'!D39</f>
        <v>1326</v>
      </c>
      <c r="D36" s="655">
        <f>'8. sz. mell'!E39</f>
        <v>1326</v>
      </c>
    </row>
    <row r="37" spans="1:4" s="1" customFormat="1" ht="12" customHeight="1" x14ac:dyDescent="0.2">
      <c r="A37" s="307" t="s">
        <v>45</v>
      </c>
      <c r="B37" s="747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716" t="s">
        <v>242</v>
      </c>
      <c r="C38" s="655"/>
      <c r="D38" s="655"/>
    </row>
    <row r="39" spans="1:4" s="1" customFormat="1" ht="12" customHeight="1" x14ac:dyDescent="0.2">
      <c r="A39" s="307" t="s">
        <v>54</v>
      </c>
      <c r="B39" s="716" t="s">
        <v>243</v>
      </c>
      <c r="C39" s="655"/>
      <c r="D39" s="655"/>
    </row>
    <row r="40" spans="1:4" s="1" customFormat="1" ht="12" customHeight="1" x14ac:dyDescent="0.2">
      <c r="A40" s="307" t="s">
        <v>55</v>
      </c>
      <c r="B40" s="716" t="s">
        <v>244</v>
      </c>
      <c r="C40" s="655">
        <f>'8. sz. mell'!D43</f>
        <v>14704</v>
      </c>
      <c r="D40" s="655">
        <f>'8. sz. mell'!E43</f>
        <v>14704</v>
      </c>
    </row>
    <row r="41" spans="1:4" s="1" customFormat="1" ht="12" customHeight="1" x14ac:dyDescent="0.2">
      <c r="A41" s="307" t="s">
        <v>56</v>
      </c>
      <c r="B41" s="748" t="s">
        <v>245</v>
      </c>
      <c r="C41" s="655">
        <f>'8. sz. mell'!D44</f>
        <v>0</v>
      </c>
      <c r="D41" s="655">
        <f>'8. sz. mell'!E44</f>
        <v>0</v>
      </c>
    </row>
    <row r="42" spans="1:4" s="1" customFormat="1" ht="12" customHeight="1" thickBot="1" x14ac:dyDescent="0.25">
      <c r="A42" s="308" t="s">
        <v>155</v>
      </c>
      <c r="B42" s="749" t="s">
        <v>1035</v>
      </c>
      <c r="C42" s="658"/>
      <c r="D42" s="658"/>
    </row>
    <row r="43" spans="1:4" s="1" customFormat="1" ht="12" customHeight="1" thickBot="1" x14ac:dyDescent="0.25">
      <c r="A43" s="23" t="s">
        <v>156</v>
      </c>
      <c r="B43" s="750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724" t="s">
        <v>247</v>
      </c>
      <c r="C44" s="619">
        <f>'8. sz. mell'!D47</f>
        <v>0</v>
      </c>
      <c r="D44" s="619">
        <f>'8. sz. mell'!E47</f>
        <v>0</v>
      </c>
    </row>
    <row r="45" spans="1:4" s="1" customFormat="1" ht="12" customHeight="1" thickBot="1" x14ac:dyDescent="0.25">
      <c r="A45" s="15" t="s">
        <v>52</v>
      </c>
      <c r="B45" s="751" t="s">
        <v>251</v>
      </c>
      <c r="C45" s="648">
        <f>'8. sz. mell'!D48</f>
        <v>7000</v>
      </c>
      <c r="D45" s="648">
        <f>'8. sz. mell'!E48</f>
        <v>7000</v>
      </c>
    </row>
    <row r="46" spans="1:4" s="1" customFormat="1" ht="12" customHeight="1" thickBot="1" x14ac:dyDescent="0.25">
      <c r="A46" s="23" t="s">
        <v>893</v>
      </c>
      <c r="B46" s="750" t="s">
        <v>250</v>
      </c>
      <c r="C46" s="590">
        <f>+C47+C48+C49</f>
        <v>414</v>
      </c>
      <c r="D46" s="590">
        <f>+D47+D48+D49</f>
        <v>414</v>
      </c>
    </row>
    <row r="47" spans="1:4" s="1" customFormat="1" ht="12" customHeight="1" x14ac:dyDescent="0.2">
      <c r="A47" s="18" t="s">
        <v>159</v>
      </c>
      <c r="B47" s="724" t="s">
        <v>157</v>
      </c>
      <c r="C47" s="662"/>
      <c r="D47" s="662"/>
    </row>
    <row r="48" spans="1:4" s="1" customFormat="1" ht="12" customHeight="1" x14ac:dyDescent="0.2">
      <c r="A48" s="16" t="s">
        <v>160</v>
      </c>
      <c r="B48" s="716" t="s">
        <v>946</v>
      </c>
      <c r="C48" s="655">
        <f>'8. sz. mell'!D51</f>
        <v>414</v>
      </c>
      <c r="D48" s="655">
        <f>'8. sz. mell'!E51</f>
        <v>414</v>
      </c>
    </row>
    <row r="49" spans="1:4" s="1" customFormat="1" ht="12" customHeight="1" thickBot="1" x14ac:dyDescent="0.25">
      <c r="A49" s="15" t="s">
        <v>308</v>
      </c>
      <c r="B49" s="751" t="s">
        <v>248</v>
      </c>
      <c r="C49" s="664"/>
      <c r="D49" s="664"/>
    </row>
    <row r="50" spans="1:4" s="1" customFormat="1" ht="17.25" customHeight="1" thickBot="1" x14ac:dyDescent="0.25">
      <c r="A50" s="23" t="s">
        <v>161</v>
      </c>
      <c r="B50" s="752" t="s">
        <v>249</v>
      </c>
      <c r="C50" s="623"/>
      <c r="D50" s="623"/>
    </row>
    <row r="51" spans="1:4" s="1" customFormat="1" ht="12" customHeight="1" thickBot="1" x14ac:dyDescent="0.25">
      <c r="A51" s="23" t="s">
        <v>895</v>
      </c>
      <c r="B51" s="27" t="s">
        <v>162</v>
      </c>
      <c r="C51" s="602">
        <f>+C6+C11+C20+C21+C30+C43+C46+C50</f>
        <v>343825</v>
      </c>
      <c r="D51" s="602">
        <f>+D6+D11+D20+D21+D30+D43+D46+D50</f>
        <v>343975</v>
      </c>
    </row>
    <row r="52" spans="1:4" s="1" customFormat="1" ht="12" customHeight="1" thickBot="1" x14ac:dyDescent="0.25">
      <c r="A52" s="719" t="s">
        <v>896</v>
      </c>
      <c r="B52" s="720" t="s">
        <v>252</v>
      </c>
      <c r="C52" s="604"/>
      <c r="D52" s="604">
        <f>D53+D59</f>
        <v>170365</v>
      </c>
    </row>
    <row r="53" spans="1:4" s="1" customFormat="1" ht="12" customHeight="1" x14ac:dyDescent="0.2">
      <c r="A53" s="753" t="s">
        <v>92</v>
      </c>
      <c r="B53" s="746" t="s">
        <v>253</v>
      </c>
      <c r="C53" s="598"/>
      <c r="D53" s="598">
        <f>D54</f>
        <v>170365</v>
      </c>
    </row>
    <row r="54" spans="1:4" s="1" customFormat="1" ht="12" customHeight="1" x14ac:dyDescent="0.2">
      <c r="A54" s="1135" t="s">
        <v>268</v>
      </c>
      <c r="B54" s="716" t="s">
        <v>254</v>
      </c>
      <c r="C54" s="655"/>
      <c r="D54" s="655">
        <f>'8. sz. mell'!E56+'9. sz. mell.'!E27+'10. sz. mell.'!E27</f>
        <v>170365</v>
      </c>
    </row>
    <row r="55" spans="1:4" s="1" customFormat="1" ht="12" customHeight="1" x14ac:dyDescent="0.2">
      <c r="A55" s="1135" t="s">
        <v>269</v>
      </c>
      <c r="B55" s="716" t="s">
        <v>255</v>
      </c>
      <c r="C55" s="655"/>
      <c r="D55" s="655"/>
    </row>
    <row r="56" spans="1:4" s="1" customFormat="1" ht="12" customHeight="1" x14ac:dyDescent="0.2">
      <c r="A56" s="1135" t="s">
        <v>270</v>
      </c>
      <c r="B56" s="716" t="s">
        <v>256</v>
      </c>
      <c r="C56" s="655"/>
      <c r="D56" s="655"/>
    </row>
    <row r="57" spans="1:4" s="1" customFormat="1" ht="12" customHeight="1" x14ac:dyDescent="0.2">
      <c r="A57" s="1135" t="s">
        <v>271</v>
      </c>
      <c r="B57" s="716" t="s">
        <v>257</v>
      </c>
      <c r="C57" s="655"/>
      <c r="D57" s="655"/>
    </row>
    <row r="58" spans="1:4" s="1" customFormat="1" ht="12" customHeight="1" x14ac:dyDescent="0.2">
      <c r="A58" s="1135" t="s">
        <v>272</v>
      </c>
      <c r="B58" s="716" t="s">
        <v>258</v>
      </c>
      <c r="C58" s="655"/>
      <c r="D58" s="655"/>
    </row>
    <row r="59" spans="1:4" s="1" customFormat="1" ht="12" customHeight="1" x14ac:dyDescent="0.2">
      <c r="A59" s="754" t="s">
        <v>93</v>
      </c>
      <c r="B59" s="747" t="s">
        <v>259</v>
      </c>
      <c r="C59" s="600"/>
      <c r="D59" s="600"/>
    </row>
    <row r="60" spans="1:4" s="1" customFormat="1" ht="12" customHeight="1" x14ac:dyDescent="0.2">
      <c r="A60" s="1135" t="s">
        <v>273</v>
      </c>
      <c r="B60" s="716" t="s">
        <v>947</v>
      </c>
      <c r="C60" s="655"/>
      <c r="D60" s="655"/>
    </row>
    <row r="61" spans="1:4" s="1" customFormat="1" ht="12" customHeight="1" x14ac:dyDescent="0.2">
      <c r="A61" s="1135" t="s">
        <v>274</v>
      </c>
      <c r="B61" s="716" t="s">
        <v>261</v>
      </c>
      <c r="C61" s="655"/>
      <c r="D61" s="655"/>
    </row>
    <row r="62" spans="1:4" s="1" customFormat="1" ht="12" customHeight="1" x14ac:dyDescent="0.2">
      <c r="A62" s="1135" t="s">
        <v>275</v>
      </c>
      <c r="B62" s="716" t="s">
        <v>262</v>
      </c>
      <c r="C62" s="655"/>
      <c r="D62" s="655"/>
    </row>
    <row r="63" spans="1:4" s="1" customFormat="1" ht="12" customHeight="1" x14ac:dyDescent="0.2">
      <c r="A63" s="1135" t="s">
        <v>276</v>
      </c>
      <c r="B63" s="716" t="s">
        <v>263</v>
      </c>
      <c r="C63" s="655"/>
      <c r="D63" s="655"/>
    </row>
    <row r="64" spans="1:4" s="1" customFormat="1" ht="12" customHeight="1" thickBot="1" x14ac:dyDescent="0.25">
      <c r="A64" s="1136" t="s">
        <v>277</v>
      </c>
      <c r="B64" s="751" t="s">
        <v>264</v>
      </c>
      <c r="C64" s="667"/>
      <c r="D64" s="667"/>
    </row>
    <row r="65" spans="1:9" s="1" customFormat="1" ht="12" customHeight="1" thickBot="1" x14ac:dyDescent="0.25">
      <c r="A65" s="755" t="s">
        <v>897</v>
      </c>
      <c r="B65" s="728" t="s">
        <v>265</v>
      </c>
      <c r="C65" s="604">
        <f>+C51+C52</f>
        <v>343825</v>
      </c>
      <c r="D65" s="604">
        <f>+D51+D52</f>
        <v>514340</v>
      </c>
      <c r="H65" s="698"/>
      <c r="I65" s="698"/>
    </row>
    <row r="66" spans="1:9" s="1" customFormat="1" ht="13.5" customHeight="1" thickBot="1" x14ac:dyDescent="0.25">
      <c r="A66" s="756" t="s">
        <v>898</v>
      </c>
      <c r="B66" s="730" t="s">
        <v>266</v>
      </c>
      <c r="C66" s="669"/>
      <c r="D66" s="669"/>
      <c r="I66" s="698"/>
    </row>
    <row r="67" spans="1:9" s="1" customFormat="1" ht="12" customHeight="1" thickBot="1" x14ac:dyDescent="0.25">
      <c r="A67" s="755" t="s">
        <v>899</v>
      </c>
      <c r="B67" s="728" t="s">
        <v>267</v>
      </c>
      <c r="C67" s="604">
        <f>+C65+C66</f>
        <v>343825</v>
      </c>
      <c r="D67" s="604">
        <f>+D65+D66</f>
        <v>514340</v>
      </c>
      <c r="E67" s="698"/>
    </row>
    <row r="68" spans="1:9" s="1" customFormat="1" ht="12.95" customHeight="1" x14ac:dyDescent="0.2">
      <c r="A68" s="6"/>
      <c r="B68" s="7"/>
      <c r="C68" s="607"/>
    </row>
    <row r="69" spans="1:9" ht="16.5" customHeight="1" x14ac:dyDescent="0.25">
      <c r="A69" s="1147" t="s">
        <v>915</v>
      </c>
      <c r="B69" s="1147"/>
      <c r="C69" s="1147"/>
    </row>
    <row r="70" spans="1:9" s="335" customFormat="1" ht="16.5" customHeight="1" thickBot="1" x14ac:dyDescent="0.3">
      <c r="A70" s="1152" t="s">
        <v>100</v>
      </c>
      <c r="B70" s="1152"/>
      <c r="C70" s="333"/>
    </row>
    <row r="71" spans="1:9" ht="38.1" customHeight="1" thickBot="1" x14ac:dyDescent="0.3">
      <c r="A71" s="28" t="s">
        <v>884</v>
      </c>
      <c r="B71" s="29" t="s">
        <v>916</v>
      </c>
      <c r="C71" s="585" t="s">
        <v>1190</v>
      </c>
      <c r="D71" s="894" t="s">
        <v>1169</v>
      </c>
    </row>
    <row r="72" spans="1:9" s="44" customFormat="1" ht="12" customHeight="1" thickBot="1" x14ac:dyDescent="0.25">
      <c r="A72" s="38">
        <v>1</v>
      </c>
      <c r="B72" s="39">
        <v>2</v>
      </c>
      <c r="C72" s="585"/>
      <c r="D72" s="586"/>
    </row>
    <row r="73" spans="1:9" ht="12" customHeight="1" thickBot="1" x14ac:dyDescent="0.3">
      <c r="A73" s="25" t="s">
        <v>886</v>
      </c>
      <c r="B73" s="36" t="s">
        <v>163</v>
      </c>
      <c r="C73" s="588">
        <f>+C74+C75+C76+C77+C78</f>
        <v>283659</v>
      </c>
      <c r="D73" s="588">
        <f>+D74+D75+D76+D77+D78</f>
        <v>308812</v>
      </c>
    </row>
    <row r="74" spans="1:9" ht="12" customHeight="1" x14ac:dyDescent="0.25">
      <c r="A74" s="20" t="s">
        <v>57</v>
      </c>
      <c r="B74" s="12" t="s">
        <v>917</v>
      </c>
      <c r="C74" s="609">
        <f>'8. sz. mell'!D65+'9. sz. mell.'!D36+'10. sz. mell.'!D35</f>
        <v>136029</v>
      </c>
      <c r="D74" s="609">
        <f>'8. sz. mell'!E65+'9. sz. mell.'!E36+'10. sz. mell.'!E35</f>
        <v>136694</v>
      </c>
    </row>
    <row r="75" spans="1:9" ht="12" customHeight="1" x14ac:dyDescent="0.25">
      <c r="A75" s="16" t="s">
        <v>58</v>
      </c>
      <c r="B75" s="9" t="s">
        <v>164</v>
      </c>
      <c r="C75" s="593">
        <f>'8. sz. mell'!D66+'9. sz. mell.'!D37+'10. sz. mell.'!D36</f>
        <v>32103</v>
      </c>
      <c r="D75" s="593">
        <f>'8. sz. mell'!E66+'9. sz. mell.'!E37+'10. sz. mell.'!E36</f>
        <v>32103</v>
      </c>
    </row>
    <row r="76" spans="1:9" ht="12" customHeight="1" x14ac:dyDescent="0.25">
      <c r="A76" s="16" t="s">
        <v>59</v>
      </c>
      <c r="B76" s="9" t="s">
        <v>88</v>
      </c>
      <c r="C76" s="593">
        <f>'8. sz. mell'!D67+'9. sz. mell.'!D38+'10. sz. mell.'!D37-'1.3.sz.mell._önk'!C76</f>
        <v>93848</v>
      </c>
      <c r="D76" s="593">
        <f>'8. sz. mell'!E67+'9. sz. mell.'!E38+'10. sz. mell.'!E37-'1.3.sz.mell._önk'!D76</f>
        <v>99833</v>
      </c>
    </row>
    <row r="77" spans="1:9" ht="12" customHeight="1" x14ac:dyDescent="0.25">
      <c r="A77" s="16" t="s">
        <v>60</v>
      </c>
      <c r="B77" s="13" t="s">
        <v>165</v>
      </c>
      <c r="C77" s="593">
        <f>'8. sz. mell'!D68+'9. sz. mell.'!D39+'10. sz. mell.'!D38</f>
        <v>19559</v>
      </c>
      <c r="D77" s="593">
        <f>'8. sz. mell'!E68+'9. sz. mell.'!E39+'10. sz. mell.'!E38</f>
        <v>19559</v>
      </c>
    </row>
    <row r="78" spans="1:9" ht="12" customHeight="1" x14ac:dyDescent="0.25">
      <c r="A78" s="16" t="s">
        <v>71</v>
      </c>
      <c r="B78" s="22" t="s">
        <v>166</v>
      </c>
      <c r="C78" s="613">
        <f>SUM(C79:C85)</f>
        <v>2120</v>
      </c>
      <c r="D78" s="613">
        <f>SUM(D79:D85)</f>
        <v>20623</v>
      </c>
    </row>
    <row r="79" spans="1:9" ht="12" customHeight="1" x14ac:dyDescent="0.25">
      <c r="A79" s="16" t="s">
        <v>61</v>
      </c>
      <c r="B79" s="9" t="s">
        <v>188</v>
      </c>
      <c r="C79" s="613">
        <f>'8. sz. mell'!D70</f>
        <v>0</v>
      </c>
      <c r="D79" s="613">
        <f>'8. sz. mell'!E70</f>
        <v>0</v>
      </c>
    </row>
    <row r="80" spans="1:9" ht="12" customHeight="1" x14ac:dyDescent="0.25">
      <c r="A80" s="16" t="s">
        <v>62</v>
      </c>
      <c r="B80" s="145" t="s">
        <v>189</v>
      </c>
      <c r="C80" s="613">
        <f>'8. sz. mell'!D71</f>
        <v>0</v>
      </c>
      <c r="D80" s="613">
        <f>'8. sz. mell'!E71</f>
        <v>0</v>
      </c>
    </row>
    <row r="81" spans="1:4" ht="12" customHeight="1" x14ac:dyDescent="0.25">
      <c r="A81" s="16" t="s">
        <v>72</v>
      </c>
      <c r="B81" s="145" t="s">
        <v>278</v>
      </c>
      <c r="C81" s="613">
        <f>'8. sz. mell'!D72</f>
        <v>0</v>
      </c>
      <c r="D81" s="613">
        <f>'8. sz. mell'!E72</f>
        <v>0</v>
      </c>
    </row>
    <row r="82" spans="1:4" ht="12" customHeight="1" x14ac:dyDescent="0.25">
      <c r="A82" s="16" t="s">
        <v>73</v>
      </c>
      <c r="B82" s="146" t="s">
        <v>190</v>
      </c>
      <c r="C82" s="613">
        <f>'8. sz. mell'!D73</f>
        <v>2120</v>
      </c>
      <c r="D82" s="613">
        <f>'8. sz. mell'!E73</f>
        <v>2120</v>
      </c>
    </row>
    <row r="83" spans="1:4" ht="12" customHeight="1" x14ac:dyDescent="0.25">
      <c r="A83" s="15" t="s">
        <v>74</v>
      </c>
      <c r="B83" s="147" t="s">
        <v>191</v>
      </c>
      <c r="C83" s="613"/>
      <c r="D83" s="613"/>
    </row>
    <row r="84" spans="1:4" ht="12" customHeight="1" x14ac:dyDescent="0.25">
      <c r="A84" s="16" t="s">
        <v>75</v>
      </c>
      <c r="B84" s="147" t="s">
        <v>192</v>
      </c>
      <c r="C84" s="613">
        <f>'8. sz. mell'!D75</f>
        <v>0</v>
      </c>
      <c r="D84" s="613">
        <f>'8. sz. mell'!E75</f>
        <v>0</v>
      </c>
    </row>
    <row r="85" spans="1:4" ht="12" customHeight="1" thickBot="1" x14ac:dyDescent="0.3">
      <c r="A85" s="21" t="s">
        <v>77</v>
      </c>
      <c r="B85" s="148" t="s">
        <v>1037</v>
      </c>
      <c r="C85" s="613">
        <f>'8. sz. mell'!D77</f>
        <v>0</v>
      </c>
      <c r="D85" s="613">
        <f>'9. sz. mell.'!E40+'10. sz. mell.'!E39</f>
        <v>18503</v>
      </c>
    </row>
    <row r="86" spans="1:4" ht="12" customHeight="1" thickBot="1" x14ac:dyDescent="0.3">
      <c r="A86" s="23" t="s">
        <v>887</v>
      </c>
      <c r="B86" s="35" t="s">
        <v>309</v>
      </c>
      <c r="C86" s="590">
        <f>+C87+C88+C89</f>
        <v>34550</v>
      </c>
      <c r="D86" s="590">
        <f>+D87+D88+D89</f>
        <v>56043</v>
      </c>
    </row>
    <row r="87" spans="1:4" ht="12" customHeight="1" x14ac:dyDescent="0.25">
      <c r="A87" s="18" t="s">
        <v>63</v>
      </c>
      <c r="B87" s="9" t="s">
        <v>279</v>
      </c>
      <c r="C87" s="619">
        <f>'8. sz. mell'!D79</f>
        <v>32500</v>
      </c>
      <c r="D87" s="619">
        <f>'8. sz. mell'!E79</f>
        <v>52280</v>
      </c>
    </row>
    <row r="88" spans="1:4" ht="12" customHeight="1" x14ac:dyDescent="0.25">
      <c r="A88" s="18" t="s">
        <v>64</v>
      </c>
      <c r="B88" s="14" t="s">
        <v>168</v>
      </c>
      <c r="C88" s="619">
        <f>'8. sz. mell'!D80</f>
        <v>2050</v>
      </c>
      <c r="D88" s="619">
        <f>'8. sz. mell'!E80</f>
        <v>3763</v>
      </c>
    </row>
    <row r="89" spans="1:4" ht="12" customHeight="1" x14ac:dyDescent="0.25">
      <c r="A89" s="18" t="s">
        <v>65</v>
      </c>
      <c r="B89" s="716" t="s">
        <v>310</v>
      </c>
      <c r="C89" s="619">
        <f>'8. sz. mell'!D81</f>
        <v>0</v>
      </c>
      <c r="D89" s="619">
        <f>'8. sz. mell'!E81</f>
        <v>0</v>
      </c>
    </row>
    <row r="90" spans="1:4" ht="12" customHeight="1" x14ac:dyDescent="0.25">
      <c r="A90" s="18" t="s">
        <v>66</v>
      </c>
      <c r="B90" s="716" t="s">
        <v>380</v>
      </c>
      <c r="C90" s="619">
        <f>'8. sz. mell'!D82</f>
        <v>0</v>
      </c>
      <c r="D90" s="619">
        <f>'8. sz. mell'!E82</f>
        <v>0</v>
      </c>
    </row>
    <row r="91" spans="1:4" ht="12" customHeight="1" x14ac:dyDescent="0.25">
      <c r="A91" s="18" t="s">
        <v>67</v>
      </c>
      <c r="B91" s="716" t="s">
        <v>311</v>
      </c>
      <c r="C91" s="619">
        <f>'8. sz. mell'!D83</f>
        <v>0</v>
      </c>
      <c r="D91" s="619">
        <f>'8. sz. mell'!E83</f>
        <v>0</v>
      </c>
    </row>
    <row r="92" spans="1:4" x14ac:dyDescent="0.25">
      <c r="A92" s="18" t="s">
        <v>76</v>
      </c>
      <c r="B92" s="716" t="s">
        <v>312</v>
      </c>
      <c r="C92" s="619">
        <f>'8. sz. mell'!D84</f>
        <v>0</v>
      </c>
      <c r="D92" s="619">
        <f>'8. sz. mell'!E84</f>
        <v>0</v>
      </c>
    </row>
    <row r="93" spans="1:4" ht="12" customHeight="1" x14ac:dyDescent="0.25">
      <c r="A93" s="18" t="s">
        <v>78</v>
      </c>
      <c r="B93" s="717" t="s">
        <v>283</v>
      </c>
      <c r="C93" s="619">
        <f>'8. sz. mell'!D85</f>
        <v>0</v>
      </c>
      <c r="D93" s="619">
        <f>'8. sz. mell'!E85</f>
        <v>0</v>
      </c>
    </row>
    <row r="94" spans="1:4" ht="12" customHeight="1" x14ac:dyDescent="0.25">
      <c r="A94" s="18" t="s">
        <v>169</v>
      </c>
      <c r="B94" s="717" t="s">
        <v>284</v>
      </c>
      <c r="C94" s="619">
        <f>'8. sz. mell'!D86</f>
        <v>0</v>
      </c>
      <c r="D94" s="619">
        <f>'8. sz. mell'!E86</f>
        <v>0</v>
      </c>
    </row>
    <row r="95" spans="1:4" ht="12" customHeight="1" x14ac:dyDescent="0.25">
      <c r="A95" s="18" t="s">
        <v>170</v>
      </c>
      <c r="B95" s="717" t="s">
        <v>282</v>
      </c>
      <c r="C95" s="619">
        <f>'8. sz. mell'!D87</f>
        <v>0</v>
      </c>
      <c r="D95" s="619">
        <f>'8. sz. mell'!E87</f>
        <v>0</v>
      </c>
    </row>
    <row r="96" spans="1:4" ht="24" customHeight="1" thickBot="1" x14ac:dyDescent="0.3">
      <c r="A96" s="15" t="s">
        <v>171</v>
      </c>
      <c r="B96" s="718" t="s">
        <v>281</v>
      </c>
      <c r="C96" s="613"/>
      <c r="D96" s="613"/>
    </row>
    <row r="97" spans="1:4" ht="12" customHeight="1" thickBot="1" x14ac:dyDescent="0.3">
      <c r="A97" s="23" t="s">
        <v>888</v>
      </c>
      <c r="B97" s="127" t="s">
        <v>313</v>
      </c>
      <c r="C97" s="590">
        <f>+C98+C99</f>
        <v>25616</v>
      </c>
      <c r="D97" s="590">
        <f>+D98+D99</f>
        <v>142781</v>
      </c>
    </row>
    <row r="98" spans="1:4" ht="12" customHeight="1" x14ac:dyDescent="0.25">
      <c r="A98" s="18" t="s">
        <v>37</v>
      </c>
      <c r="B98" s="11" t="s">
        <v>3</v>
      </c>
      <c r="C98" s="619">
        <f>'8. sz. mell'!D90</f>
        <v>17116</v>
      </c>
      <c r="D98" s="619">
        <f>'8. sz. mell'!E90</f>
        <v>74101</v>
      </c>
    </row>
    <row r="99" spans="1:4" ht="12" customHeight="1" thickBot="1" x14ac:dyDescent="0.3">
      <c r="A99" s="19" t="s">
        <v>38</v>
      </c>
      <c r="B99" s="14" t="s">
        <v>4</v>
      </c>
      <c r="C99" s="613">
        <f>'8. sz. mell'!D91</f>
        <v>8500</v>
      </c>
      <c r="D99" s="613">
        <f>'8. sz. mell'!E91</f>
        <v>68680</v>
      </c>
    </row>
    <row r="100" spans="1:4" s="311" customFormat="1" ht="12" customHeight="1" thickBot="1" x14ac:dyDescent="0.25">
      <c r="A100" s="719" t="s">
        <v>889</v>
      </c>
      <c r="B100" s="720" t="s">
        <v>285</v>
      </c>
      <c r="C100" s="623"/>
      <c r="D100" s="623"/>
    </row>
    <row r="101" spans="1:4" ht="12" customHeight="1" thickBot="1" x14ac:dyDescent="0.3">
      <c r="A101" s="309" t="s">
        <v>890</v>
      </c>
      <c r="B101" s="310" t="s">
        <v>105</v>
      </c>
      <c r="C101" s="588">
        <f>+C73+C86+C97+C100</f>
        <v>343825</v>
      </c>
      <c r="D101" s="588">
        <f>+D73+D86+D97+D100</f>
        <v>507636</v>
      </c>
    </row>
    <row r="102" spans="1:4" ht="12" customHeight="1" thickBot="1" x14ac:dyDescent="0.3">
      <c r="A102" s="719" t="s">
        <v>891</v>
      </c>
      <c r="B102" s="720" t="s">
        <v>381</v>
      </c>
      <c r="C102" s="590">
        <f>+C103+C111</f>
        <v>0</v>
      </c>
      <c r="D102" s="590">
        <f>+D103+D111</f>
        <v>6704</v>
      </c>
    </row>
    <row r="103" spans="1:4" ht="12" customHeight="1" thickBot="1" x14ac:dyDescent="0.3">
      <c r="A103" s="721" t="s">
        <v>44</v>
      </c>
      <c r="B103" s="722" t="s">
        <v>386</v>
      </c>
      <c r="C103" s="759">
        <f>+C104+C105+C106+C107+C108+C109+C110</f>
        <v>0</v>
      </c>
      <c r="D103" s="759">
        <f>+D104+D105+D106+D107+D108+D109+D110</f>
        <v>6704</v>
      </c>
    </row>
    <row r="104" spans="1:4" ht="12" customHeight="1" x14ac:dyDescent="0.25">
      <c r="A104" s="723" t="s">
        <v>47</v>
      </c>
      <c r="B104" s="724" t="s">
        <v>286</v>
      </c>
      <c r="C104" s="760"/>
      <c r="D104" s="760"/>
    </row>
    <row r="105" spans="1:4" ht="12" customHeight="1" x14ac:dyDescent="0.25">
      <c r="A105" s="725" t="s">
        <v>48</v>
      </c>
      <c r="B105" s="716" t="s">
        <v>287</v>
      </c>
      <c r="C105" s="761"/>
      <c r="D105" s="761"/>
    </row>
    <row r="106" spans="1:4" ht="12" customHeight="1" x14ac:dyDescent="0.25">
      <c r="A106" s="725" t="s">
        <v>49</v>
      </c>
      <c r="B106" s="716" t="s">
        <v>288</v>
      </c>
      <c r="C106" s="761"/>
      <c r="D106" s="761"/>
    </row>
    <row r="107" spans="1:4" ht="12" customHeight="1" x14ac:dyDescent="0.25">
      <c r="A107" s="725" t="s">
        <v>50</v>
      </c>
      <c r="B107" s="716" t="s">
        <v>289</v>
      </c>
      <c r="C107" s="761"/>
      <c r="D107" s="761"/>
    </row>
    <row r="108" spans="1:4" ht="12" customHeight="1" x14ac:dyDescent="0.25">
      <c r="A108" s="725" t="s">
        <v>154</v>
      </c>
      <c r="B108" s="716" t="s">
        <v>290</v>
      </c>
      <c r="C108" s="761"/>
      <c r="D108" s="761"/>
    </row>
    <row r="109" spans="1:4" ht="12" customHeight="1" x14ac:dyDescent="0.25">
      <c r="A109" s="725" t="s">
        <v>172</v>
      </c>
      <c r="B109" s="716" t="s">
        <v>291</v>
      </c>
      <c r="C109" s="761"/>
      <c r="D109" s="761"/>
    </row>
    <row r="110" spans="1:4" ht="12" customHeight="1" thickBot="1" x14ac:dyDescent="0.3">
      <c r="A110" s="726" t="s">
        <v>173</v>
      </c>
      <c r="B110" s="727" t="s">
        <v>1191</v>
      </c>
      <c r="C110" s="763"/>
      <c r="D110" s="762">
        <f>'8. sz. mell'!E96</f>
        <v>6704</v>
      </c>
    </row>
    <row r="111" spans="1:4" ht="12" customHeight="1" thickBot="1" x14ac:dyDescent="0.3">
      <c r="A111" s="721" t="s">
        <v>45</v>
      </c>
      <c r="B111" s="722" t="s">
        <v>387</v>
      </c>
      <c r="C111" s="759">
        <f>+C112+C113+C114+C115+C116+C117+C118+C119</f>
        <v>0</v>
      </c>
      <c r="D111" s="759">
        <f>+D112+D113+D114+D115+D116+D117+D118+D119</f>
        <v>0</v>
      </c>
    </row>
    <row r="112" spans="1:4" ht="12" customHeight="1" x14ac:dyDescent="0.25">
      <c r="A112" s="723" t="s">
        <v>53</v>
      </c>
      <c r="B112" s="724" t="s">
        <v>286</v>
      </c>
      <c r="C112" s="760"/>
      <c r="D112" s="760"/>
    </row>
    <row r="113" spans="1:9" ht="12" customHeight="1" x14ac:dyDescent="0.25">
      <c r="A113" s="725" t="s">
        <v>54</v>
      </c>
      <c r="B113" s="716" t="s">
        <v>293</v>
      </c>
      <c r="C113" s="761"/>
      <c r="D113" s="761"/>
    </row>
    <row r="114" spans="1:9" ht="12" customHeight="1" x14ac:dyDescent="0.25">
      <c r="A114" s="725" t="s">
        <v>55</v>
      </c>
      <c r="B114" s="716" t="s">
        <v>288</v>
      </c>
      <c r="C114" s="761"/>
      <c r="D114" s="761"/>
    </row>
    <row r="115" spans="1:9" ht="12" customHeight="1" x14ac:dyDescent="0.25">
      <c r="A115" s="725" t="s">
        <v>56</v>
      </c>
      <c r="B115" s="716" t="s">
        <v>289</v>
      </c>
      <c r="C115" s="761"/>
      <c r="D115" s="761"/>
    </row>
    <row r="116" spans="1:9" ht="12" customHeight="1" x14ac:dyDescent="0.25">
      <c r="A116" s="725" t="s">
        <v>155</v>
      </c>
      <c r="B116" s="716" t="s">
        <v>290</v>
      </c>
      <c r="C116" s="761"/>
      <c r="D116" s="761"/>
    </row>
    <row r="117" spans="1:9" ht="12" customHeight="1" x14ac:dyDescent="0.25">
      <c r="A117" s="725" t="s">
        <v>174</v>
      </c>
      <c r="B117" s="716" t="s">
        <v>294</v>
      </c>
      <c r="C117" s="761"/>
      <c r="D117" s="761"/>
    </row>
    <row r="118" spans="1:9" ht="12" customHeight="1" x14ac:dyDescent="0.25">
      <c r="A118" s="725" t="s">
        <v>175</v>
      </c>
      <c r="B118" s="716" t="s">
        <v>292</v>
      </c>
      <c r="C118" s="761"/>
      <c r="D118" s="761"/>
    </row>
    <row r="119" spans="1:9" ht="12" customHeight="1" thickBot="1" x14ac:dyDescent="0.3">
      <c r="A119" s="726" t="s">
        <v>176</v>
      </c>
      <c r="B119" s="727" t="s">
        <v>384</v>
      </c>
      <c r="C119" s="763"/>
      <c r="D119" s="763"/>
    </row>
    <row r="120" spans="1:9" ht="12" customHeight="1" thickBot="1" x14ac:dyDescent="0.3">
      <c r="A120" s="719" t="s">
        <v>892</v>
      </c>
      <c r="B120" s="728" t="s">
        <v>295</v>
      </c>
      <c r="C120" s="764">
        <f>+C101+C102</f>
        <v>343825</v>
      </c>
      <c r="D120" s="764">
        <f>+D101+D102</f>
        <v>514340</v>
      </c>
    </row>
    <row r="121" spans="1:9" ht="15" customHeight="1" thickBot="1" x14ac:dyDescent="0.3">
      <c r="A121" s="719" t="s">
        <v>893</v>
      </c>
      <c r="B121" s="728" t="s">
        <v>296</v>
      </c>
      <c r="C121" s="1102"/>
      <c r="D121" s="1102"/>
      <c r="E121" s="128"/>
    </row>
    <row r="122" spans="1:9" s="1" customFormat="1" ht="12.95" customHeight="1" thickBot="1" x14ac:dyDescent="0.25">
      <c r="A122" s="729" t="s">
        <v>894</v>
      </c>
      <c r="B122" s="730" t="s">
        <v>297</v>
      </c>
      <c r="C122" s="604">
        <f>+C120+C121</f>
        <v>343825</v>
      </c>
      <c r="D122" s="604">
        <f>+D120+D121</f>
        <v>514340</v>
      </c>
      <c r="I122" s="698"/>
    </row>
    <row r="123" spans="1:9" ht="15.75" customHeight="1" x14ac:dyDescent="0.25">
      <c r="A123" s="417"/>
      <c r="B123" s="417"/>
      <c r="C123" s="639"/>
      <c r="D123" s="44"/>
    </row>
    <row r="124" spans="1:9" x14ac:dyDescent="0.25">
      <c r="A124" s="1153" t="s">
        <v>108</v>
      </c>
      <c r="B124" s="1153"/>
      <c r="C124" s="1153"/>
      <c r="D124" s="1153"/>
    </row>
    <row r="125" spans="1:9" ht="15" customHeight="1" thickBot="1" x14ac:dyDescent="0.3">
      <c r="A125" s="1151" t="s">
        <v>101</v>
      </c>
      <c r="B125" s="1151"/>
      <c r="C125" s="333"/>
    </row>
    <row r="126" spans="1:9" ht="13.5" customHeight="1" thickBot="1" x14ac:dyDescent="0.3">
      <c r="A126" s="23">
        <v>1</v>
      </c>
      <c r="B126" s="1103" t="s">
        <v>183</v>
      </c>
      <c r="C126" s="1104">
        <f>+C51-C101</f>
        <v>0</v>
      </c>
      <c r="D126" s="1100"/>
    </row>
    <row r="127" spans="1:9" ht="7.5" customHeight="1" x14ac:dyDescent="0.25">
      <c r="A127" s="417"/>
      <c r="B127" s="417"/>
    </row>
  </sheetData>
  <mergeCells count="6">
    <mergeCell ref="A125:B125"/>
    <mergeCell ref="A2:B2"/>
    <mergeCell ref="A70:B70"/>
    <mergeCell ref="A1:C1"/>
    <mergeCell ref="A69:C69"/>
    <mergeCell ref="A124:D124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2017. ÉVI KÖLTSÉGVETÉS KÖTELEZŐ FELADATAINAK MÉRLEGE &amp;R&amp;"Times New Roman CE,Félkövér dőlt"&amp;11 &amp;"Times New Roman CE,Félkövér"1.2. melléklet a 7/2017. (V.26.)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7"/>
  <sheetViews>
    <sheetView view="pageLayout" zoomScaleNormal="120" zoomScaleSheetLayoutView="100" workbookViewId="0">
      <selection activeCell="D8" sqref="D8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47" t="s">
        <v>883</v>
      </c>
      <c r="B1" s="1147"/>
      <c r="C1" s="1147"/>
    </row>
    <row r="2" spans="1:4" ht="15.95" customHeight="1" thickBot="1" x14ac:dyDescent="0.3">
      <c r="A2" s="1151" t="s">
        <v>99</v>
      </c>
      <c r="B2" s="1151"/>
      <c r="C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894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894">
        <v>4</v>
      </c>
    </row>
    <row r="5" spans="1:4" s="1" customFormat="1" ht="12" customHeight="1" thickBot="1" x14ac:dyDescent="0.25">
      <c r="A5" s="25" t="s">
        <v>886</v>
      </c>
      <c r="B5" s="24" t="s">
        <v>125</v>
      </c>
      <c r="C5" s="588">
        <f>+C6+C11+C20</f>
        <v>3372</v>
      </c>
      <c r="D5" s="588">
        <f>+D6+D11+D20</f>
        <v>3222</v>
      </c>
    </row>
    <row r="6" spans="1:4" s="1" customFormat="1" ht="12" customHeight="1" thickBot="1" x14ac:dyDescent="0.25">
      <c r="A6" s="23" t="s">
        <v>887</v>
      </c>
      <c r="B6" s="312" t="s">
        <v>374</v>
      </c>
      <c r="C6" s="590">
        <f>+C7+C8+C9+C10</f>
        <v>3372</v>
      </c>
      <c r="D6" s="590">
        <f>+D7+D8+D9+D10</f>
        <v>3222</v>
      </c>
    </row>
    <row r="7" spans="1:4" s="1" customFormat="1" ht="12" customHeight="1" x14ac:dyDescent="0.2">
      <c r="A7" s="16" t="s">
        <v>63</v>
      </c>
      <c r="B7" s="406" t="s">
        <v>929</v>
      </c>
      <c r="C7" s="593">
        <v>3372</v>
      </c>
      <c r="D7" s="758">
        <f>3372-150</f>
        <v>3222</v>
      </c>
    </row>
    <row r="8" spans="1:4" s="1" customFormat="1" ht="12" customHeight="1" x14ac:dyDescent="0.2">
      <c r="A8" s="16" t="s">
        <v>64</v>
      </c>
      <c r="B8" s="326" t="s">
        <v>33</v>
      </c>
      <c r="C8" s="593"/>
      <c r="D8" s="758"/>
    </row>
    <row r="9" spans="1:4" s="1" customFormat="1" ht="12" customHeight="1" x14ac:dyDescent="0.2">
      <c r="A9" s="16" t="s">
        <v>65</v>
      </c>
      <c r="B9" s="326" t="s">
        <v>126</v>
      </c>
      <c r="C9" s="593"/>
      <c r="D9" s="758"/>
    </row>
    <row r="10" spans="1:4" s="1" customFormat="1" ht="12" customHeight="1" thickBot="1" x14ac:dyDescent="0.25">
      <c r="A10" s="16" t="s">
        <v>66</v>
      </c>
      <c r="B10" s="407" t="s">
        <v>127</v>
      </c>
      <c r="C10" s="593"/>
      <c r="D10" s="758"/>
    </row>
    <row r="11" spans="1:4" s="1" customFormat="1" ht="12" customHeight="1" thickBot="1" x14ac:dyDescent="0.25">
      <c r="A11" s="23" t="s">
        <v>888</v>
      </c>
      <c r="B11" s="24" t="s">
        <v>128</v>
      </c>
      <c r="C11" s="590"/>
      <c r="D11" s="640"/>
    </row>
    <row r="12" spans="1:4" s="1" customFormat="1" ht="12" customHeight="1" x14ac:dyDescent="0.2">
      <c r="A12" s="20" t="s">
        <v>37</v>
      </c>
      <c r="B12" s="12" t="s">
        <v>133</v>
      </c>
      <c r="C12" s="609"/>
      <c r="D12" s="757"/>
    </row>
    <row r="13" spans="1:4" s="1" customFormat="1" ht="12" customHeight="1" x14ac:dyDescent="0.2">
      <c r="A13" s="16" t="s">
        <v>38</v>
      </c>
      <c r="B13" s="9" t="s">
        <v>134</v>
      </c>
      <c r="C13" s="593"/>
      <c r="D13" s="758"/>
    </row>
    <row r="14" spans="1:4" s="1" customFormat="1" ht="12" customHeight="1" x14ac:dyDescent="0.2">
      <c r="A14" s="16" t="s">
        <v>39</v>
      </c>
      <c r="B14" s="9" t="s">
        <v>135</v>
      </c>
      <c r="C14" s="593"/>
      <c r="D14" s="758"/>
    </row>
    <row r="15" spans="1:4" s="1" customFormat="1" ht="12" customHeight="1" x14ac:dyDescent="0.2">
      <c r="A15" s="16" t="s">
        <v>40</v>
      </c>
      <c r="B15" s="9" t="s">
        <v>136</v>
      </c>
      <c r="C15" s="593"/>
      <c r="D15" s="758"/>
    </row>
    <row r="16" spans="1:4" s="1" customFormat="1" ht="12" customHeight="1" x14ac:dyDescent="0.2">
      <c r="A16" s="15" t="s">
        <v>129</v>
      </c>
      <c r="B16" s="8" t="s">
        <v>137</v>
      </c>
      <c r="C16" s="648"/>
      <c r="D16" s="899"/>
    </row>
    <row r="17" spans="1:4" s="1" customFormat="1" ht="12" customHeight="1" x14ac:dyDescent="0.2">
      <c r="A17" s="16" t="s">
        <v>130</v>
      </c>
      <c r="B17" s="9" t="s">
        <v>239</v>
      </c>
      <c r="C17" s="593"/>
      <c r="D17" s="758"/>
    </row>
    <row r="18" spans="1:4" s="1" customFormat="1" ht="12" customHeight="1" x14ac:dyDescent="0.2">
      <c r="A18" s="16" t="s">
        <v>131</v>
      </c>
      <c r="B18" s="9" t="s">
        <v>139</v>
      </c>
      <c r="C18" s="593"/>
      <c r="D18" s="758"/>
    </row>
    <row r="19" spans="1:4" s="1" customFormat="1" ht="12" customHeight="1" thickBot="1" x14ac:dyDescent="0.25">
      <c r="A19" s="17" t="s">
        <v>132</v>
      </c>
      <c r="B19" s="10" t="s">
        <v>140</v>
      </c>
      <c r="C19" s="651"/>
      <c r="D19" s="1090"/>
    </row>
    <row r="20" spans="1:4" s="1" customFormat="1" ht="12" customHeight="1" thickBot="1" x14ac:dyDescent="0.25">
      <c r="A20" s="23" t="s">
        <v>141</v>
      </c>
      <c r="B20" s="24" t="s">
        <v>240</v>
      </c>
      <c r="C20" s="653"/>
      <c r="D20" s="1091"/>
    </row>
    <row r="21" spans="1:4" s="1" customFormat="1" ht="12" customHeight="1" thickBot="1" x14ac:dyDescent="0.25">
      <c r="A21" s="23" t="s">
        <v>890</v>
      </c>
      <c r="B21" s="24" t="s">
        <v>143</v>
      </c>
      <c r="C21" s="590"/>
      <c r="D21" s="640"/>
    </row>
    <row r="22" spans="1:4" s="1" customFormat="1" ht="12" customHeight="1" x14ac:dyDescent="0.2">
      <c r="A22" s="18" t="s">
        <v>41</v>
      </c>
      <c r="B22" s="11" t="s">
        <v>819</v>
      </c>
      <c r="C22" s="619"/>
      <c r="D22" s="900"/>
    </row>
    <row r="23" spans="1:4" s="1" customFormat="1" ht="12" customHeight="1" x14ac:dyDescent="0.2">
      <c r="A23" s="16" t="s">
        <v>42</v>
      </c>
      <c r="B23" s="9" t="s">
        <v>149</v>
      </c>
      <c r="C23" s="593"/>
      <c r="D23" s="758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758"/>
    </row>
    <row r="25" spans="1:4" s="1" customFormat="1" ht="12" customHeight="1" x14ac:dyDescent="0.2">
      <c r="A25" s="19" t="s">
        <v>144</v>
      </c>
      <c r="B25" s="9" t="s">
        <v>150</v>
      </c>
      <c r="C25" s="613"/>
      <c r="D25" s="898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898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758"/>
    </row>
    <row r="28" spans="1:4" s="1" customFormat="1" ht="12" customHeight="1" x14ac:dyDescent="0.2">
      <c r="A28" s="16" t="s">
        <v>147</v>
      </c>
      <c r="B28" s="9" t="s">
        <v>241</v>
      </c>
      <c r="C28" s="655"/>
      <c r="D28" s="1092"/>
    </row>
    <row r="29" spans="1:4" s="1" customFormat="1" ht="12" customHeight="1" thickBot="1" x14ac:dyDescent="0.25">
      <c r="A29" s="16" t="s">
        <v>148</v>
      </c>
      <c r="B29" s="14" t="s">
        <v>153</v>
      </c>
      <c r="C29" s="655"/>
      <c r="D29" s="1092"/>
    </row>
    <row r="30" spans="1:4" s="1" customFormat="1" ht="12" customHeight="1" thickBot="1" x14ac:dyDescent="0.25">
      <c r="A30" s="305" t="s">
        <v>891</v>
      </c>
      <c r="B30" s="24" t="s">
        <v>375</v>
      </c>
      <c r="C30" s="590"/>
      <c r="D30" s="640"/>
    </row>
    <row r="31" spans="1:4" s="1" customFormat="1" ht="12" customHeight="1" x14ac:dyDescent="0.2">
      <c r="A31" s="306" t="s">
        <v>44</v>
      </c>
      <c r="B31" s="408" t="s">
        <v>376</v>
      </c>
      <c r="C31" s="598"/>
      <c r="D31" s="1093"/>
    </row>
    <row r="32" spans="1:4" s="1" customFormat="1" ht="12" customHeight="1" x14ac:dyDescent="0.2">
      <c r="A32" s="307" t="s">
        <v>47</v>
      </c>
      <c r="B32" s="313" t="s">
        <v>242</v>
      </c>
      <c r="C32" s="655"/>
      <c r="D32" s="1092"/>
    </row>
    <row r="33" spans="1:4" s="1" customFormat="1" ht="12" customHeight="1" x14ac:dyDescent="0.2">
      <c r="A33" s="307" t="s">
        <v>48</v>
      </c>
      <c r="B33" s="313" t="s">
        <v>243</v>
      </c>
      <c r="C33" s="655"/>
      <c r="D33" s="1092"/>
    </row>
    <row r="34" spans="1:4" s="1" customFormat="1" ht="12" customHeight="1" x14ac:dyDescent="0.2">
      <c r="A34" s="307" t="s">
        <v>49</v>
      </c>
      <c r="B34" s="313" t="s">
        <v>244</v>
      </c>
      <c r="C34" s="655"/>
      <c r="D34" s="1092"/>
    </row>
    <row r="35" spans="1:4" s="1" customFormat="1" ht="12" customHeight="1" x14ac:dyDescent="0.2">
      <c r="A35" s="307" t="s">
        <v>50</v>
      </c>
      <c r="B35" s="313" t="s">
        <v>245</v>
      </c>
      <c r="C35" s="655"/>
      <c r="D35" s="1092"/>
    </row>
    <row r="36" spans="1:4" s="1" customFormat="1" ht="12" customHeight="1" x14ac:dyDescent="0.2">
      <c r="A36" s="307" t="s">
        <v>154</v>
      </c>
      <c r="B36" s="313" t="s">
        <v>377</v>
      </c>
      <c r="C36" s="655"/>
      <c r="D36" s="1092"/>
    </row>
    <row r="37" spans="1:4" s="1" customFormat="1" ht="12" customHeight="1" x14ac:dyDescent="0.2">
      <c r="A37" s="307" t="s">
        <v>45</v>
      </c>
      <c r="B37" s="314" t="s">
        <v>378</v>
      </c>
      <c r="C37" s="600"/>
      <c r="D37" s="1094"/>
    </row>
    <row r="38" spans="1:4" s="1" customFormat="1" ht="12" customHeight="1" x14ac:dyDescent="0.2">
      <c r="A38" s="307" t="s">
        <v>53</v>
      </c>
      <c r="B38" s="313" t="s">
        <v>242</v>
      </c>
      <c r="C38" s="655"/>
      <c r="D38" s="1092"/>
    </row>
    <row r="39" spans="1:4" s="1" customFormat="1" ht="12" customHeight="1" x14ac:dyDescent="0.2">
      <c r="A39" s="307" t="s">
        <v>54</v>
      </c>
      <c r="B39" s="313" t="s">
        <v>243</v>
      </c>
      <c r="C39" s="655"/>
      <c r="D39" s="1092"/>
    </row>
    <row r="40" spans="1:4" s="1" customFormat="1" ht="12" customHeight="1" x14ac:dyDescent="0.2">
      <c r="A40" s="307" t="s">
        <v>55</v>
      </c>
      <c r="B40" s="313" t="s">
        <v>244</v>
      </c>
      <c r="C40" s="655"/>
      <c r="D40" s="1092"/>
    </row>
    <row r="41" spans="1:4" s="1" customFormat="1" ht="12" customHeight="1" x14ac:dyDescent="0.2">
      <c r="A41" s="307" t="s">
        <v>56</v>
      </c>
      <c r="B41" s="315" t="s">
        <v>245</v>
      </c>
      <c r="C41" s="655"/>
      <c r="D41" s="1092"/>
    </row>
    <row r="42" spans="1:4" s="1" customFormat="1" ht="12" customHeight="1" thickBot="1" x14ac:dyDescent="0.25">
      <c r="A42" s="308" t="s">
        <v>155</v>
      </c>
      <c r="B42" s="316" t="s">
        <v>379</v>
      </c>
      <c r="C42" s="658"/>
      <c r="D42" s="1095"/>
    </row>
    <row r="43" spans="1:4" s="1" customFormat="1" ht="12" customHeight="1" thickBot="1" x14ac:dyDescent="0.25">
      <c r="A43" s="23" t="s">
        <v>156</v>
      </c>
      <c r="B43" s="409" t="s">
        <v>246</v>
      </c>
      <c r="C43" s="590"/>
      <c r="D43" s="640"/>
    </row>
    <row r="44" spans="1:4" s="1" customFormat="1" ht="12" customHeight="1" x14ac:dyDescent="0.2">
      <c r="A44" s="18" t="s">
        <v>51</v>
      </c>
      <c r="B44" s="326" t="s">
        <v>247</v>
      </c>
      <c r="C44" s="619"/>
      <c r="D44" s="900"/>
    </row>
    <row r="45" spans="1:4" s="1" customFormat="1" ht="12" customHeight="1" thickBot="1" x14ac:dyDescent="0.25">
      <c r="A45" s="15" t="s">
        <v>52</v>
      </c>
      <c r="B45" s="321" t="s">
        <v>251</v>
      </c>
      <c r="C45" s="648"/>
      <c r="D45" s="899"/>
    </row>
    <row r="46" spans="1:4" s="1" customFormat="1" ht="12" customHeight="1" thickBot="1" x14ac:dyDescent="0.25">
      <c r="A46" s="23" t="s">
        <v>893</v>
      </c>
      <c r="B46" s="409" t="s">
        <v>250</v>
      </c>
      <c r="C46" s="590"/>
      <c r="D46" s="640"/>
    </row>
    <row r="47" spans="1:4" s="1" customFormat="1" ht="12" customHeight="1" x14ac:dyDescent="0.2">
      <c r="A47" s="18" t="s">
        <v>159</v>
      </c>
      <c r="B47" s="326" t="s">
        <v>157</v>
      </c>
      <c r="C47" s="662"/>
      <c r="D47" s="1096"/>
    </row>
    <row r="48" spans="1:4" s="1" customFormat="1" ht="12" customHeight="1" x14ac:dyDescent="0.2">
      <c r="A48" s="16" t="s">
        <v>160</v>
      </c>
      <c r="B48" s="313" t="s">
        <v>946</v>
      </c>
      <c r="C48" s="655"/>
      <c r="D48" s="1092"/>
    </row>
    <row r="49" spans="1:4" s="1" customFormat="1" ht="12" customHeight="1" thickBot="1" x14ac:dyDescent="0.25">
      <c r="A49" s="15" t="s">
        <v>308</v>
      </c>
      <c r="B49" s="321" t="s">
        <v>248</v>
      </c>
      <c r="C49" s="664"/>
      <c r="D49" s="1097"/>
    </row>
    <row r="50" spans="1:4" s="1" customFormat="1" ht="17.25" customHeight="1" thickBot="1" x14ac:dyDescent="0.25">
      <c r="A50" s="23" t="s">
        <v>161</v>
      </c>
      <c r="B50" s="410" t="s">
        <v>249</v>
      </c>
      <c r="C50" s="623"/>
      <c r="D50" s="745"/>
    </row>
    <row r="51" spans="1:4" s="1" customFormat="1" ht="12" customHeight="1" thickBot="1" x14ac:dyDescent="0.25">
      <c r="A51" s="23" t="s">
        <v>895</v>
      </c>
      <c r="B51" s="27" t="s">
        <v>162</v>
      </c>
      <c r="C51" s="602">
        <f>+C6+C11+C20+C21+C30+C43+C46+C50</f>
        <v>3372</v>
      </c>
      <c r="D51" s="602">
        <f>+D6+D11+D20+D21+D30+D43+D46+D50</f>
        <v>3222</v>
      </c>
    </row>
    <row r="52" spans="1:4" s="1" customFormat="1" ht="12" customHeight="1" thickBot="1" x14ac:dyDescent="0.25">
      <c r="A52" s="317" t="s">
        <v>896</v>
      </c>
      <c r="B52" s="312" t="s">
        <v>252</v>
      </c>
      <c r="C52" s="604"/>
      <c r="D52" s="1098"/>
    </row>
    <row r="53" spans="1:4" s="1" customFormat="1" ht="12" customHeight="1" x14ac:dyDescent="0.2">
      <c r="A53" s="411" t="s">
        <v>92</v>
      </c>
      <c r="B53" s="408" t="s">
        <v>253</v>
      </c>
      <c r="C53" s="598"/>
      <c r="D53" s="1093"/>
    </row>
    <row r="54" spans="1:4" s="1" customFormat="1" ht="12" customHeight="1" x14ac:dyDescent="0.2">
      <c r="A54" s="318" t="s">
        <v>268</v>
      </c>
      <c r="B54" s="313" t="s">
        <v>254</v>
      </c>
      <c r="C54" s="655"/>
      <c r="D54" s="1092"/>
    </row>
    <row r="55" spans="1:4" s="1" customFormat="1" ht="12" customHeight="1" x14ac:dyDescent="0.2">
      <c r="A55" s="318" t="s">
        <v>269</v>
      </c>
      <c r="B55" s="313" t="s">
        <v>255</v>
      </c>
      <c r="C55" s="655"/>
      <c r="D55" s="1092"/>
    </row>
    <row r="56" spans="1:4" s="1" customFormat="1" ht="12" customHeight="1" x14ac:dyDescent="0.2">
      <c r="A56" s="318" t="s">
        <v>270</v>
      </c>
      <c r="B56" s="313" t="s">
        <v>256</v>
      </c>
      <c r="C56" s="655"/>
      <c r="D56" s="1092"/>
    </row>
    <row r="57" spans="1:4" s="1" customFormat="1" ht="12" customHeight="1" x14ac:dyDescent="0.2">
      <c r="A57" s="318" t="s">
        <v>271</v>
      </c>
      <c r="B57" s="313" t="s">
        <v>257</v>
      </c>
      <c r="C57" s="655"/>
      <c r="D57" s="1092"/>
    </row>
    <row r="58" spans="1:4" s="1" customFormat="1" ht="12" customHeight="1" x14ac:dyDescent="0.2">
      <c r="A58" s="318" t="s">
        <v>272</v>
      </c>
      <c r="B58" s="313" t="s">
        <v>258</v>
      </c>
      <c r="C58" s="655"/>
      <c r="D58" s="1092"/>
    </row>
    <row r="59" spans="1:4" s="1" customFormat="1" ht="12" customHeight="1" x14ac:dyDescent="0.2">
      <c r="A59" s="319" t="s">
        <v>93</v>
      </c>
      <c r="B59" s="314" t="s">
        <v>259</v>
      </c>
      <c r="C59" s="600"/>
      <c r="D59" s="1094"/>
    </row>
    <row r="60" spans="1:4" s="1" customFormat="1" ht="12" customHeight="1" x14ac:dyDescent="0.2">
      <c r="A60" s="318" t="s">
        <v>273</v>
      </c>
      <c r="B60" s="313" t="s">
        <v>260</v>
      </c>
      <c r="C60" s="655"/>
      <c r="D60" s="1092"/>
    </row>
    <row r="61" spans="1:4" s="1" customFormat="1" ht="12" customHeight="1" x14ac:dyDescent="0.2">
      <c r="A61" s="318" t="s">
        <v>274</v>
      </c>
      <c r="B61" s="313" t="s">
        <v>261</v>
      </c>
      <c r="C61" s="655"/>
      <c r="D61" s="1092"/>
    </row>
    <row r="62" spans="1:4" s="1" customFormat="1" ht="12" customHeight="1" x14ac:dyDescent="0.2">
      <c r="A62" s="318" t="s">
        <v>275</v>
      </c>
      <c r="B62" s="313" t="s">
        <v>262</v>
      </c>
      <c r="C62" s="655"/>
      <c r="D62" s="1092"/>
    </row>
    <row r="63" spans="1:4" s="1" customFormat="1" ht="12" customHeight="1" x14ac:dyDescent="0.2">
      <c r="A63" s="318" t="s">
        <v>276</v>
      </c>
      <c r="B63" s="313" t="s">
        <v>263</v>
      </c>
      <c r="C63" s="655"/>
      <c r="D63" s="1092"/>
    </row>
    <row r="64" spans="1:4" s="1" customFormat="1" ht="12" customHeight="1" thickBot="1" x14ac:dyDescent="0.25">
      <c r="A64" s="320" t="s">
        <v>277</v>
      </c>
      <c r="B64" s="321" t="s">
        <v>264</v>
      </c>
      <c r="C64" s="667"/>
      <c r="D64" s="1099"/>
    </row>
    <row r="65" spans="1:4" s="1" customFormat="1" ht="12" customHeight="1" thickBot="1" x14ac:dyDescent="0.25">
      <c r="A65" s="322" t="s">
        <v>897</v>
      </c>
      <c r="B65" s="412" t="s">
        <v>265</v>
      </c>
      <c r="C65" s="604">
        <f>+C51+C52</f>
        <v>3372</v>
      </c>
      <c r="D65" s="604">
        <f>+D51+D52</f>
        <v>3222</v>
      </c>
    </row>
    <row r="66" spans="1:4" s="1" customFormat="1" ht="13.5" customHeight="1" thickBot="1" x14ac:dyDescent="0.25">
      <c r="A66" s="323" t="s">
        <v>898</v>
      </c>
      <c r="B66" s="413" t="s">
        <v>266</v>
      </c>
      <c r="C66" s="669"/>
      <c r="D66" s="669"/>
    </row>
    <row r="67" spans="1:4" s="1" customFormat="1" ht="12" customHeight="1" thickBot="1" x14ac:dyDescent="0.25">
      <c r="A67" s="322" t="s">
        <v>899</v>
      </c>
      <c r="B67" s="412" t="s">
        <v>267</v>
      </c>
      <c r="C67" s="604">
        <f>+C65+C66</f>
        <v>3372</v>
      </c>
      <c r="D67" s="604">
        <f>+D65+D66</f>
        <v>3222</v>
      </c>
    </row>
    <row r="68" spans="1:4" s="1" customFormat="1" ht="12.95" customHeight="1" x14ac:dyDescent="0.2">
      <c r="A68" s="6"/>
      <c r="B68" s="7"/>
      <c r="C68" s="607"/>
    </row>
    <row r="69" spans="1:4" ht="16.5" customHeight="1" x14ac:dyDescent="0.25">
      <c r="A69" s="1147" t="s">
        <v>915</v>
      </c>
      <c r="B69" s="1147"/>
      <c r="C69" s="1147"/>
    </row>
    <row r="70" spans="1:4" s="335" customFormat="1" ht="16.5" customHeight="1" thickBot="1" x14ac:dyDescent="0.3">
      <c r="A70" s="1152" t="s">
        <v>100</v>
      </c>
      <c r="B70" s="1152"/>
      <c r="C70" s="333"/>
    </row>
    <row r="71" spans="1:4" ht="38.1" customHeight="1" thickBot="1" x14ac:dyDescent="0.3">
      <c r="A71" s="28" t="s">
        <v>884</v>
      </c>
      <c r="B71" s="29" t="s">
        <v>916</v>
      </c>
      <c r="C71" s="585" t="s">
        <v>1190</v>
      </c>
      <c r="D71" s="894" t="s">
        <v>1169</v>
      </c>
    </row>
    <row r="72" spans="1:4" s="44" customFormat="1" ht="12" customHeight="1" thickBot="1" x14ac:dyDescent="0.25">
      <c r="A72" s="38">
        <v>1</v>
      </c>
      <c r="B72" s="39">
        <v>2</v>
      </c>
      <c r="C72" s="585">
        <v>3</v>
      </c>
      <c r="D72" s="586">
        <v>4</v>
      </c>
    </row>
    <row r="73" spans="1:4" ht="12" customHeight="1" thickBot="1" x14ac:dyDescent="0.3">
      <c r="A73" s="25" t="s">
        <v>886</v>
      </c>
      <c r="B73" s="36" t="s">
        <v>163</v>
      </c>
      <c r="C73" s="590">
        <f>+C74+C75+C76+C77+C78</f>
        <v>3372</v>
      </c>
      <c r="D73" s="590">
        <f>+D74+D75+D76+D77+D78</f>
        <v>3222</v>
      </c>
    </row>
    <row r="74" spans="1:4" ht="12" customHeight="1" x14ac:dyDescent="0.25">
      <c r="A74" s="20" t="s">
        <v>57</v>
      </c>
      <c r="B74" s="12" t="s">
        <v>917</v>
      </c>
      <c r="C74" s="609"/>
      <c r="D74" s="610"/>
    </row>
    <row r="75" spans="1:4" ht="12" customHeight="1" x14ac:dyDescent="0.25">
      <c r="A75" s="16" t="s">
        <v>58</v>
      </c>
      <c r="B75" s="9" t="s">
        <v>164</v>
      </c>
      <c r="C75" s="613"/>
      <c r="D75" s="614"/>
    </row>
    <row r="76" spans="1:4" ht="12" customHeight="1" x14ac:dyDescent="0.25">
      <c r="A76" s="16" t="s">
        <v>59</v>
      </c>
      <c r="B76" s="9" t="s">
        <v>88</v>
      </c>
      <c r="C76" s="613">
        <f>960+1345+67</f>
        <v>2372</v>
      </c>
      <c r="D76" s="614">
        <v>2372</v>
      </c>
    </row>
    <row r="77" spans="1:4" ht="12" customHeight="1" x14ac:dyDescent="0.25">
      <c r="A77" s="16" t="s">
        <v>60</v>
      </c>
      <c r="B77" s="13" t="s">
        <v>165</v>
      </c>
      <c r="C77" s="648"/>
      <c r="D77" s="649"/>
    </row>
    <row r="78" spans="1:4" ht="12" customHeight="1" x14ac:dyDescent="0.25">
      <c r="A78" s="16" t="s">
        <v>71</v>
      </c>
      <c r="B78" s="22" t="s">
        <v>166</v>
      </c>
      <c r="C78" s="613">
        <v>1000</v>
      </c>
      <c r="D78" s="614">
        <f>SUM(D79:D85)</f>
        <v>850</v>
      </c>
    </row>
    <row r="79" spans="1:4" ht="12" customHeight="1" x14ac:dyDescent="0.25">
      <c r="A79" s="16" t="s">
        <v>61</v>
      </c>
      <c r="B79" s="9" t="s">
        <v>188</v>
      </c>
      <c r="C79" s="613"/>
      <c r="D79" s="614"/>
    </row>
    <row r="80" spans="1:4" ht="12" customHeight="1" x14ac:dyDescent="0.25">
      <c r="A80" s="16" t="s">
        <v>62</v>
      </c>
      <c r="B80" s="145" t="s">
        <v>189</v>
      </c>
      <c r="C80" s="613"/>
      <c r="D80" s="614"/>
    </row>
    <row r="81" spans="1:4" ht="12" customHeight="1" x14ac:dyDescent="0.25">
      <c r="A81" s="16" t="s">
        <v>72</v>
      </c>
      <c r="B81" s="145" t="s">
        <v>278</v>
      </c>
      <c r="C81" s="613"/>
      <c r="D81" s="614"/>
    </row>
    <row r="82" spans="1:4" ht="12" customHeight="1" x14ac:dyDescent="0.25">
      <c r="A82" s="16" t="s">
        <v>73</v>
      </c>
      <c r="B82" s="146" t="s">
        <v>190</v>
      </c>
      <c r="C82" s="613">
        <v>1000</v>
      </c>
      <c r="D82" s="614">
        <f>1000-150</f>
        <v>850</v>
      </c>
    </row>
    <row r="83" spans="1:4" ht="12" customHeight="1" x14ac:dyDescent="0.25">
      <c r="A83" s="15" t="s">
        <v>74</v>
      </c>
      <c r="B83" s="147" t="s">
        <v>191</v>
      </c>
      <c r="C83" s="613"/>
      <c r="D83" s="614"/>
    </row>
    <row r="84" spans="1:4" ht="12" customHeight="1" x14ac:dyDescent="0.25">
      <c r="A84" s="16" t="s">
        <v>75</v>
      </c>
      <c r="B84" s="147" t="s">
        <v>192</v>
      </c>
      <c r="C84" s="613"/>
      <c r="D84" s="614"/>
    </row>
    <row r="85" spans="1:4" ht="12" customHeight="1" thickBot="1" x14ac:dyDescent="0.3">
      <c r="A85" s="21" t="s">
        <v>77</v>
      </c>
      <c r="B85" s="148" t="s">
        <v>193</v>
      </c>
      <c r="C85" s="616"/>
      <c r="D85" s="617"/>
    </row>
    <row r="86" spans="1:4" ht="12" customHeight="1" thickBot="1" x14ac:dyDescent="0.3">
      <c r="A86" s="23" t="s">
        <v>887</v>
      </c>
      <c r="B86" s="35" t="s">
        <v>309</v>
      </c>
      <c r="C86" s="590"/>
      <c r="D86" s="591"/>
    </row>
    <row r="87" spans="1:4" ht="12" customHeight="1" x14ac:dyDescent="0.25">
      <c r="A87" s="18" t="s">
        <v>63</v>
      </c>
      <c r="B87" s="9" t="s">
        <v>279</v>
      </c>
      <c r="C87" s="619"/>
      <c r="D87" s="620"/>
    </row>
    <row r="88" spans="1:4" ht="12" customHeight="1" x14ac:dyDescent="0.25">
      <c r="A88" s="18" t="s">
        <v>64</v>
      </c>
      <c r="B88" s="14" t="s">
        <v>168</v>
      </c>
      <c r="C88" s="593"/>
      <c r="D88" s="594"/>
    </row>
    <row r="89" spans="1:4" ht="12" customHeight="1" x14ac:dyDescent="0.25">
      <c r="A89" s="18" t="s">
        <v>65</v>
      </c>
      <c r="B89" s="313" t="s">
        <v>310</v>
      </c>
      <c r="C89" s="593"/>
      <c r="D89" s="594"/>
    </row>
    <row r="90" spans="1:4" ht="12" customHeight="1" x14ac:dyDescent="0.25">
      <c r="A90" s="18" t="s">
        <v>66</v>
      </c>
      <c r="B90" s="313" t="s">
        <v>380</v>
      </c>
      <c r="C90" s="593"/>
      <c r="D90" s="594"/>
    </row>
    <row r="91" spans="1:4" ht="12" customHeight="1" x14ac:dyDescent="0.25">
      <c r="A91" s="18" t="s">
        <v>67</v>
      </c>
      <c r="B91" s="313" t="s">
        <v>311</v>
      </c>
      <c r="C91" s="593"/>
      <c r="D91" s="594"/>
    </row>
    <row r="92" spans="1:4" x14ac:dyDescent="0.25">
      <c r="A92" s="18" t="s">
        <v>76</v>
      </c>
      <c r="B92" s="313" t="s">
        <v>312</v>
      </c>
      <c r="C92" s="593"/>
      <c r="D92" s="594"/>
    </row>
    <row r="93" spans="1:4" ht="12" customHeight="1" x14ac:dyDescent="0.25">
      <c r="A93" s="18" t="s">
        <v>78</v>
      </c>
      <c r="B93" s="414" t="s">
        <v>283</v>
      </c>
      <c r="C93" s="593"/>
      <c r="D93" s="594"/>
    </row>
    <row r="94" spans="1:4" ht="12" customHeight="1" x14ac:dyDescent="0.25">
      <c r="A94" s="18" t="s">
        <v>169</v>
      </c>
      <c r="B94" s="414" t="s">
        <v>284</v>
      </c>
      <c r="C94" s="593"/>
      <c r="D94" s="594"/>
    </row>
    <row r="95" spans="1:4" ht="12" customHeight="1" x14ac:dyDescent="0.25">
      <c r="A95" s="18" t="s">
        <v>170</v>
      </c>
      <c r="B95" s="414" t="s">
        <v>282</v>
      </c>
      <c r="C95" s="593"/>
      <c r="D95" s="594"/>
    </row>
    <row r="96" spans="1:4" ht="24" customHeight="1" thickBot="1" x14ac:dyDescent="0.3">
      <c r="A96" s="15" t="s">
        <v>171</v>
      </c>
      <c r="B96" s="415" t="s">
        <v>281</v>
      </c>
      <c r="C96" s="613"/>
      <c r="D96" s="614"/>
    </row>
    <row r="97" spans="1:4" ht="12" customHeight="1" thickBot="1" x14ac:dyDescent="0.3">
      <c r="A97" s="23" t="s">
        <v>888</v>
      </c>
      <c r="B97" s="127" t="s">
        <v>313</v>
      </c>
      <c r="C97" s="590"/>
      <c r="D97" s="591"/>
    </row>
    <row r="98" spans="1:4" ht="12" customHeight="1" x14ac:dyDescent="0.25">
      <c r="A98" s="18" t="s">
        <v>37</v>
      </c>
      <c r="B98" s="11" t="s">
        <v>3</v>
      </c>
      <c r="C98" s="619"/>
      <c r="D98" s="620"/>
    </row>
    <row r="99" spans="1:4" ht="12" customHeight="1" thickBot="1" x14ac:dyDescent="0.3">
      <c r="A99" s="19" t="s">
        <v>38</v>
      </c>
      <c r="B99" s="14" t="s">
        <v>4</v>
      </c>
      <c r="C99" s="613"/>
      <c r="D99" s="614"/>
    </row>
    <row r="100" spans="1:4" s="311" customFormat="1" ht="12" customHeight="1" thickBot="1" x14ac:dyDescent="0.25">
      <c r="A100" s="317" t="s">
        <v>889</v>
      </c>
      <c r="B100" s="312" t="s">
        <v>285</v>
      </c>
      <c r="C100" s="623"/>
      <c r="D100" s="624"/>
    </row>
    <row r="101" spans="1:4" ht="12" customHeight="1" thickBot="1" x14ac:dyDescent="0.3">
      <c r="A101" s="309" t="s">
        <v>890</v>
      </c>
      <c r="B101" s="310" t="s">
        <v>105</v>
      </c>
      <c r="C101" s="590">
        <f>+C73+C86+C97+C100</f>
        <v>3372</v>
      </c>
      <c r="D101" s="590">
        <f>+D73+D86+D97+D100</f>
        <v>3222</v>
      </c>
    </row>
    <row r="102" spans="1:4" ht="12" customHeight="1" thickBot="1" x14ac:dyDescent="0.3">
      <c r="A102" s="317" t="s">
        <v>891</v>
      </c>
      <c r="B102" s="312" t="s">
        <v>381</v>
      </c>
      <c r="C102" s="590"/>
      <c r="D102" s="591"/>
    </row>
    <row r="103" spans="1:4" ht="12" customHeight="1" thickBot="1" x14ac:dyDescent="0.3">
      <c r="A103" s="324" t="s">
        <v>44</v>
      </c>
      <c r="B103" s="416" t="s">
        <v>386</v>
      </c>
      <c r="C103" s="590"/>
      <c r="D103" s="591"/>
    </row>
    <row r="104" spans="1:4" ht="12" customHeight="1" x14ac:dyDescent="0.25">
      <c r="A104" s="325" t="s">
        <v>47</v>
      </c>
      <c r="B104" s="326" t="s">
        <v>286</v>
      </c>
      <c r="C104" s="626"/>
      <c r="D104" s="627"/>
    </row>
    <row r="105" spans="1:4" ht="12" customHeight="1" x14ac:dyDescent="0.25">
      <c r="A105" s="318" t="s">
        <v>48</v>
      </c>
      <c r="B105" s="313" t="s">
        <v>287</v>
      </c>
      <c r="C105" s="629"/>
      <c r="D105" s="630"/>
    </row>
    <row r="106" spans="1:4" ht="12" customHeight="1" x14ac:dyDescent="0.25">
      <c r="A106" s="318" t="s">
        <v>49</v>
      </c>
      <c r="B106" s="313" t="s">
        <v>288</v>
      </c>
      <c r="C106" s="629"/>
      <c r="D106" s="630"/>
    </row>
    <row r="107" spans="1:4" ht="12" customHeight="1" x14ac:dyDescent="0.25">
      <c r="A107" s="318" t="s">
        <v>50</v>
      </c>
      <c r="B107" s="313" t="s">
        <v>289</v>
      </c>
      <c r="C107" s="629"/>
      <c r="D107" s="630"/>
    </row>
    <row r="108" spans="1:4" ht="12" customHeight="1" x14ac:dyDescent="0.25">
      <c r="A108" s="318" t="s">
        <v>154</v>
      </c>
      <c r="B108" s="313" t="s">
        <v>290</v>
      </c>
      <c r="C108" s="629"/>
      <c r="D108" s="630"/>
    </row>
    <row r="109" spans="1:4" ht="12" customHeight="1" x14ac:dyDescent="0.25">
      <c r="A109" s="318" t="s">
        <v>172</v>
      </c>
      <c r="B109" s="313" t="s">
        <v>291</v>
      </c>
      <c r="C109" s="629"/>
      <c r="D109" s="630"/>
    </row>
    <row r="110" spans="1:4" ht="12" customHeight="1" thickBot="1" x14ac:dyDescent="0.3">
      <c r="A110" s="327" t="s">
        <v>173</v>
      </c>
      <c r="B110" s="328" t="s">
        <v>292</v>
      </c>
      <c r="C110" s="632"/>
      <c r="D110" s="633"/>
    </row>
    <row r="111" spans="1:4" ht="12" customHeight="1" thickBot="1" x14ac:dyDescent="0.3">
      <c r="A111" s="324" t="s">
        <v>45</v>
      </c>
      <c r="B111" s="416" t="s">
        <v>387</v>
      </c>
      <c r="C111" s="590"/>
      <c r="D111" s="591"/>
    </row>
    <row r="112" spans="1:4" ht="12" customHeight="1" x14ac:dyDescent="0.25">
      <c r="A112" s="325" t="s">
        <v>53</v>
      </c>
      <c r="B112" s="326" t="s">
        <v>286</v>
      </c>
      <c r="C112" s="626"/>
      <c r="D112" s="627"/>
    </row>
    <row r="113" spans="1:5" ht="12" customHeight="1" x14ac:dyDescent="0.25">
      <c r="A113" s="318" t="s">
        <v>54</v>
      </c>
      <c r="B113" s="313" t="s">
        <v>293</v>
      </c>
      <c r="C113" s="629"/>
      <c r="D113" s="630"/>
    </row>
    <row r="114" spans="1:5" ht="12" customHeight="1" x14ac:dyDescent="0.25">
      <c r="A114" s="318" t="s">
        <v>55</v>
      </c>
      <c r="B114" s="313" t="s">
        <v>288</v>
      </c>
      <c r="C114" s="629"/>
      <c r="D114" s="630"/>
    </row>
    <row r="115" spans="1:5" ht="12" customHeight="1" x14ac:dyDescent="0.25">
      <c r="A115" s="318" t="s">
        <v>56</v>
      </c>
      <c r="B115" s="313" t="s">
        <v>289</v>
      </c>
      <c r="C115" s="629"/>
      <c r="D115" s="630"/>
    </row>
    <row r="116" spans="1:5" ht="12" customHeight="1" x14ac:dyDescent="0.25">
      <c r="A116" s="318" t="s">
        <v>155</v>
      </c>
      <c r="B116" s="313" t="s">
        <v>290</v>
      </c>
      <c r="C116" s="629"/>
      <c r="D116" s="630"/>
    </row>
    <row r="117" spans="1:5" ht="12" customHeight="1" x14ac:dyDescent="0.25">
      <c r="A117" s="318" t="s">
        <v>174</v>
      </c>
      <c r="B117" s="313" t="s">
        <v>294</v>
      </c>
      <c r="C117" s="629"/>
      <c r="D117" s="630"/>
    </row>
    <row r="118" spans="1:5" ht="12" customHeight="1" x14ac:dyDescent="0.25">
      <c r="A118" s="318" t="s">
        <v>175</v>
      </c>
      <c r="B118" s="313" t="s">
        <v>292</v>
      </c>
      <c r="C118" s="629"/>
      <c r="D118" s="630"/>
    </row>
    <row r="119" spans="1:5" ht="12" customHeight="1" thickBot="1" x14ac:dyDescent="0.3">
      <c r="A119" s="327" t="s">
        <v>176</v>
      </c>
      <c r="B119" s="328" t="s">
        <v>384</v>
      </c>
      <c r="C119" s="632"/>
      <c r="D119" s="633"/>
    </row>
    <row r="120" spans="1:5" ht="12" customHeight="1" thickBot="1" x14ac:dyDescent="0.3">
      <c r="A120" s="317" t="s">
        <v>892</v>
      </c>
      <c r="B120" s="412" t="s">
        <v>295</v>
      </c>
      <c r="C120" s="635">
        <f>+C101+C102</f>
        <v>3372</v>
      </c>
      <c r="D120" s="635">
        <f>+D101+D102</f>
        <v>3222</v>
      </c>
    </row>
    <row r="121" spans="1:5" ht="15" customHeight="1" thickBot="1" x14ac:dyDescent="0.3">
      <c r="A121" s="317" t="s">
        <v>893</v>
      </c>
      <c r="B121" s="412" t="s">
        <v>296</v>
      </c>
      <c r="C121" s="637"/>
      <c r="D121" s="638"/>
      <c r="E121" s="128"/>
    </row>
    <row r="122" spans="1:5" s="1" customFormat="1" ht="12.95" customHeight="1" thickBot="1" x14ac:dyDescent="0.25">
      <c r="A122" s="329" t="s">
        <v>894</v>
      </c>
      <c r="B122" s="413" t="s">
        <v>297</v>
      </c>
      <c r="C122" s="604">
        <f>+C120+C121</f>
        <v>3372</v>
      </c>
      <c r="D122" s="604">
        <f>+D120+D121</f>
        <v>3222</v>
      </c>
    </row>
    <row r="123" spans="1:5" ht="7.5" customHeight="1" x14ac:dyDescent="0.25">
      <c r="A123" s="417"/>
      <c r="B123" s="417"/>
      <c r="C123" s="639"/>
    </row>
    <row r="124" spans="1:5" x14ac:dyDescent="0.25">
      <c r="A124" s="1153" t="s">
        <v>108</v>
      </c>
      <c r="B124" s="1153"/>
      <c r="C124" s="1153"/>
      <c r="D124" s="1153"/>
    </row>
    <row r="125" spans="1:5" ht="15" customHeight="1" thickBot="1" x14ac:dyDescent="0.3">
      <c r="A125" s="1151" t="s">
        <v>101</v>
      </c>
      <c r="B125" s="1151"/>
      <c r="C125" s="333"/>
    </row>
    <row r="126" spans="1:5" ht="13.5" customHeight="1" thickBot="1" x14ac:dyDescent="0.3">
      <c r="A126" s="23">
        <v>1</v>
      </c>
      <c r="B126" s="35" t="s">
        <v>183</v>
      </c>
      <c r="C126" s="591">
        <f>+C51-C101</f>
        <v>0</v>
      </c>
      <c r="D126" s="1100"/>
    </row>
    <row r="127" spans="1:5" ht="7.5" customHeight="1" x14ac:dyDescent="0.25">
      <c r="A127" s="417"/>
      <c r="B127" s="417"/>
    </row>
  </sheetData>
  <mergeCells count="6">
    <mergeCell ref="A1:C1"/>
    <mergeCell ref="A69:C69"/>
    <mergeCell ref="A125:B125"/>
    <mergeCell ref="A2:B2"/>
    <mergeCell ref="A70:B70"/>
    <mergeCell ref="A124:D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2017. ÉVI KÖLTSÉGVETÉS ÖNKÉNT VÁLLALT FELADATAINAK MÉRLEGE&amp;R&amp;"Times New Roman CE,Félkövér"&amp;11 1.3. melléklet a 7/2017. (V.26.)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topLeftCell="A69" zoomScaleNormal="120" zoomScaleSheetLayoutView="100" workbookViewId="0">
      <selection activeCell="D70" sqref="D70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646" customWidth="1"/>
    <col min="5" max="16384" width="9.33203125" style="43"/>
  </cols>
  <sheetData>
    <row r="1" spans="1:4" ht="15.95" customHeight="1" x14ac:dyDescent="0.25">
      <c r="A1" s="1147" t="s">
        <v>883</v>
      </c>
      <c r="B1" s="1147"/>
      <c r="C1" s="1147"/>
      <c r="D1" s="1147"/>
    </row>
    <row r="2" spans="1:4" ht="15.95" customHeight="1" thickBot="1" x14ac:dyDescent="0.3">
      <c r="A2" s="1151" t="s">
        <v>99</v>
      </c>
      <c r="B2" s="1151"/>
      <c r="C2" s="333"/>
      <c r="D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586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4">
        <v>3</v>
      </c>
      <c r="D4" s="585">
        <v>4</v>
      </c>
    </row>
    <row r="5" spans="1:4" s="1" customFormat="1" ht="12" customHeight="1" thickBot="1" x14ac:dyDescent="0.25">
      <c r="A5" s="25" t="s">
        <v>886</v>
      </c>
      <c r="B5" s="24" t="s">
        <v>125</v>
      </c>
      <c r="C5" s="587">
        <f>+C6+C11+C20</f>
        <v>0</v>
      </c>
      <c r="D5" s="588">
        <f>+D6+D11+D20</f>
        <v>0</v>
      </c>
    </row>
    <row r="6" spans="1:4" s="1" customFormat="1" ht="12" customHeight="1" thickBot="1" x14ac:dyDescent="0.25">
      <c r="A6" s="23" t="s">
        <v>887</v>
      </c>
      <c r="B6" s="312" t="s">
        <v>374</v>
      </c>
      <c r="C6" s="589">
        <f>+C7+C8+C9+C10</f>
        <v>0</v>
      </c>
      <c r="D6" s="590">
        <f>+D7+D8+D9+D10</f>
        <v>0</v>
      </c>
    </row>
    <row r="7" spans="1:4" s="1" customFormat="1" ht="12" customHeight="1" x14ac:dyDescent="0.2">
      <c r="A7" s="16" t="s">
        <v>63</v>
      </c>
      <c r="B7" s="406" t="s">
        <v>929</v>
      </c>
      <c r="C7" s="592"/>
      <c r="D7" s="593"/>
    </row>
    <row r="8" spans="1:4" s="1" customFormat="1" ht="12" customHeight="1" x14ac:dyDescent="0.2">
      <c r="A8" s="16" t="s">
        <v>64</v>
      </c>
      <c r="B8" s="326" t="s">
        <v>33</v>
      </c>
      <c r="C8" s="592"/>
      <c r="D8" s="593"/>
    </row>
    <row r="9" spans="1:4" s="1" customFormat="1" ht="12" customHeight="1" x14ac:dyDescent="0.2">
      <c r="A9" s="16" t="s">
        <v>65</v>
      </c>
      <c r="B9" s="326" t="s">
        <v>126</v>
      </c>
      <c r="C9" s="592"/>
      <c r="D9" s="593"/>
    </row>
    <row r="10" spans="1:4" s="1" customFormat="1" ht="12" customHeight="1" thickBot="1" x14ac:dyDescent="0.25">
      <c r="A10" s="16" t="s">
        <v>66</v>
      </c>
      <c r="B10" s="407" t="s">
        <v>127</v>
      </c>
      <c r="C10" s="592"/>
      <c r="D10" s="593"/>
    </row>
    <row r="11" spans="1:4" s="1" customFormat="1" ht="12" customHeight="1" thickBot="1" x14ac:dyDescent="0.25">
      <c r="A11" s="23" t="s">
        <v>888</v>
      </c>
      <c r="B11" s="24" t="s">
        <v>128</v>
      </c>
      <c r="C11" s="595">
        <f>+C12+C13+C14+C15+C16+C17+C18+C19</f>
        <v>0</v>
      </c>
      <c r="D11" s="590">
        <f>+D12+D13+D14+D15+D16+D17+D18+D19</f>
        <v>0</v>
      </c>
    </row>
    <row r="12" spans="1:4" s="1" customFormat="1" ht="12" customHeight="1" x14ac:dyDescent="0.2">
      <c r="A12" s="20" t="s">
        <v>37</v>
      </c>
      <c r="B12" s="12" t="s">
        <v>133</v>
      </c>
      <c r="C12" s="608"/>
      <c r="D12" s="609"/>
    </row>
    <row r="13" spans="1:4" s="1" customFormat="1" ht="12" customHeight="1" x14ac:dyDescent="0.2">
      <c r="A13" s="16" t="s">
        <v>38</v>
      </c>
      <c r="B13" s="9" t="s">
        <v>134</v>
      </c>
      <c r="C13" s="611"/>
      <c r="D13" s="593"/>
    </row>
    <row r="14" spans="1:4" s="1" customFormat="1" ht="12" customHeight="1" x14ac:dyDescent="0.2">
      <c r="A14" s="16" t="s">
        <v>39</v>
      </c>
      <c r="B14" s="9" t="s">
        <v>135</v>
      </c>
      <c r="C14" s="611"/>
      <c r="D14" s="593"/>
    </row>
    <row r="15" spans="1:4" s="1" customFormat="1" ht="12" customHeight="1" x14ac:dyDescent="0.2">
      <c r="A15" s="16" t="s">
        <v>40</v>
      </c>
      <c r="B15" s="9" t="s">
        <v>136</v>
      </c>
      <c r="C15" s="611"/>
      <c r="D15" s="593"/>
    </row>
    <row r="16" spans="1:4" s="1" customFormat="1" ht="12" customHeight="1" x14ac:dyDescent="0.2">
      <c r="A16" s="15" t="s">
        <v>129</v>
      </c>
      <c r="B16" s="8" t="s">
        <v>137</v>
      </c>
      <c r="C16" s="647"/>
      <c r="D16" s="648"/>
    </row>
    <row r="17" spans="1:4" s="1" customFormat="1" ht="12" customHeight="1" x14ac:dyDescent="0.2">
      <c r="A17" s="16" t="s">
        <v>130</v>
      </c>
      <c r="B17" s="9" t="s">
        <v>239</v>
      </c>
      <c r="C17" s="611"/>
      <c r="D17" s="593"/>
    </row>
    <row r="18" spans="1:4" s="1" customFormat="1" ht="12" customHeight="1" x14ac:dyDescent="0.2">
      <c r="A18" s="16" t="s">
        <v>131</v>
      </c>
      <c r="B18" s="9" t="s">
        <v>139</v>
      </c>
      <c r="C18" s="611"/>
      <c r="D18" s="593"/>
    </row>
    <row r="19" spans="1:4" s="1" customFormat="1" ht="12" customHeight="1" thickBot="1" x14ac:dyDescent="0.25">
      <c r="A19" s="17" t="s">
        <v>132</v>
      </c>
      <c r="B19" s="10" t="s">
        <v>140</v>
      </c>
      <c r="C19" s="650"/>
      <c r="D19" s="651"/>
    </row>
    <row r="20" spans="1:4" s="1" customFormat="1" ht="12" customHeight="1" thickBot="1" x14ac:dyDescent="0.25">
      <c r="A20" s="23" t="s">
        <v>141</v>
      </c>
      <c r="B20" s="24" t="s">
        <v>240</v>
      </c>
      <c r="C20" s="652"/>
      <c r="D20" s="653"/>
    </row>
    <row r="21" spans="1:4" s="1" customFormat="1" ht="12" customHeight="1" thickBot="1" x14ac:dyDescent="0.25">
      <c r="A21" s="23" t="s">
        <v>890</v>
      </c>
      <c r="B21" s="24" t="s">
        <v>143</v>
      </c>
      <c r="C21" s="595">
        <f>+C22+C23+C24+C25+C26+C27+C28+C29</f>
        <v>0</v>
      </c>
      <c r="D21" s="590">
        <f>+D22+D23+D24+D25+D26+D27+D28+D29</f>
        <v>0</v>
      </c>
    </row>
    <row r="22" spans="1:4" s="1" customFormat="1" ht="12" customHeight="1" x14ac:dyDescent="0.2">
      <c r="A22" s="18" t="s">
        <v>41</v>
      </c>
      <c r="B22" s="11" t="s">
        <v>819</v>
      </c>
      <c r="C22" s="618"/>
      <c r="D22" s="619"/>
    </row>
    <row r="23" spans="1:4" s="1" customFormat="1" ht="12" customHeight="1" x14ac:dyDescent="0.2">
      <c r="A23" s="16" t="s">
        <v>42</v>
      </c>
      <c r="B23" s="9" t="s">
        <v>149</v>
      </c>
      <c r="C23" s="611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611"/>
      <c r="D24" s="593"/>
    </row>
    <row r="25" spans="1:4" s="1" customFormat="1" ht="12" customHeight="1" x14ac:dyDescent="0.2">
      <c r="A25" s="19" t="s">
        <v>144</v>
      </c>
      <c r="B25" s="9" t="s">
        <v>150</v>
      </c>
      <c r="C25" s="612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2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611"/>
      <c r="D27" s="593"/>
    </row>
    <row r="28" spans="1:4" s="1" customFormat="1" ht="12" customHeight="1" x14ac:dyDescent="0.2">
      <c r="A28" s="16" t="s">
        <v>147</v>
      </c>
      <c r="B28" s="9" t="s">
        <v>241</v>
      </c>
      <c r="C28" s="654"/>
      <c r="D28" s="655"/>
    </row>
    <row r="29" spans="1:4" s="1" customFormat="1" ht="12" customHeight="1" thickBot="1" x14ac:dyDescent="0.25">
      <c r="A29" s="16" t="s">
        <v>148</v>
      </c>
      <c r="B29" s="14" t="s">
        <v>153</v>
      </c>
      <c r="C29" s="654"/>
      <c r="D29" s="655"/>
    </row>
    <row r="30" spans="1:4" s="1" customFormat="1" ht="12" customHeight="1" thickBot="1" x14ac:dyDescent="0.25">
      <c r="A30" s="305" t="s">
        <v>891</v>
      </c>
      <c r="B30" s="24" t="s">
        <v>375</v>
      </c>
      <c r="C30" s="589">
        <f>+C31+C37</f>
        <v>0</v>
      </c>
      <c r="D30" s="590">
        <f>+D31+D37</f>
        <v>0</v>
      </c>
    </row>
    <row r="31" spans="1:4" s="1" customFormat="1" ht="12" customHeight="1" x14ac:dyDescent="0.2">
      <c r="A31" s="306" t="s">
        <v>44</v>
      </c>
      <c r="B31" s="408" t="s">
        <v>376</v>
      </c>
      <c r="C31" s="597">
        <f>+C32+C33+C34+C35+C36</f>
        <v>0</v>
      </c>
      <c r="D31" s="598">
        <f>+D32+D33+D34+D35+D36</f>
        <v>0</v>
      </c>
    </row>
    <row r="32" spans="1:4" s="1" customFormat="1" ht="12" customHeight="1" x14ac:dyDescent="0.2">
      <c r="A32" s="307" t="s">
        <v>47</v>
      </c>
      <c r="B32" s="313" t="s">
        <v>242</v>
      </c>
      <c r="C32" s="656"/>
      <c r="D32" s="655"/>
    </row>
    <row r="33" spans="1:4" s="1" customFormat="1" ht="12" customHeight="1" x14ac:dyDescent="0.2">
      <c r="A33" s="307" t="s">
        <v>48</v>
      </c>
      <c r="B33" s="313" t="s">
        <v>243</v>
      </c>
      <c r="C33" s="656"/>
      <c r="D33" s="655"/>
    </row>
    <row r="34" spans="1:4" s="1" customFormat="1" ht="12" customHeight="1" x14ac:dyDescent="0.2">
      <c r="A34" s="307" t="s">
        <v>49</v>
      </c>
      <c r="B34" s="313" t="s">
        <v>244</v>
      </c>
      <c r="C34" s="656"/>
      <c r="D34" s="655"/>
    </row>
    <row r="35" spans="1:4" s="1" customFormat="1" ht="12" customHeight="1" x14ac:dyDescent="0.2">
      <c r="A35" s="307" t="s">
        <v>50</v>
      </c>
      <c r="B35" s="313" t="s">
        <v>245</v>
      </c>
      <c r="C35" s="656"/>
      <c r="D35" s="655"/>
    </row>
    <row r="36" spans="1:4" s="1" customFormat="1" ht="12" customHeight="1" x14ac:dyDescent="0.2">
      <c r="A36" s="307" t="s">
        <v>154</v>
      </c>
      <c r="B36" s="313" t="s">
        <v>377</v>
      </c>
      <c r="C36" s="656"/>
      <c r="D36" s="655"/>
    </row>
    <row r="37" spans="1:4" s="1" customFormat="1" ht="12" customHeight="1" x14ac:dyDescent="0.2">
      <c r="A37" s="307" t="s">
        <v>45</v>
      </c>
      <c r="B37" s="314" t="s">
        <v>378</v>
      </c>
      <c r="C37" s="599">
        <f>+C38+C39+C40+C41+C42</f>
        <v>0</v>
      </c>
      <c r="D37" s="600">
        <f>+D38+D39+D40+D41+D42</f>
        <v>0</v>
      </c>
    </row>
    <row r="38" spans="1:4" s="1" customFormat="1" ht="12" customHeight="1" x14ac:dyDescent="0.2">
      <c r="A38" s="307" t="s">
        <v>53</v>
      </c>
      <c r="B38" s="313" t="s">
        <v>242</v>
      </c>
      <c r="C38" s="656"/>
      <c r="D38" s="655"/>
    </row>
    <row r="39" spans="1:4" s="1" customFormat="1" ht="12" customHeight="1" x14ac:dyDescent="0.2">
      <c r="A39" s="307" t="s">
        <v>54</v>
      </c>
      <c r="B39" s="313" t="s">
        <v>243</v>
      </c>
      <c r="C39" s="656"/>
      <c r="D39" s="655"/>
    </row>
    <row r="40" spans="1:4" s="1" customFormat="1" ht="12" customHeight="1" x14ac:dyDescent="0.2">
      <c r="A40" s="307" t="s">
        <v>55</v>
      </c>
      <c r="B40" s="313" t="s">
        <v>244</v>
      </c>
      <c r="C40" s="656"/>
      <c r="D40" s="655"/>
    </row>
    <row r="41" spans="1:4" s="1" customFormat="1" ht="12" customHeight="1" x14ac:dyDescent="0.2">
      <c r="A41" s="307" t="s">
        <v>56</v>
      </c>
      <c r="B41" s="315" t="s">
        <v>245</v>
      </c>
      <c r="C41" s="656"/>
      <c r="D41" s="655"/>
    </row>
    <row r="42" spans="1:4" s="1" customFormat="1" ht="12" customHeight="1" thickBot="1" x14ac:dyDescent="0.25">
      <c r="A42" s="308" t="s">
        <v>155</v>
      </c>
      <c r="B42" s="316" t="s">
        <v>379</v>
      </c>
      <c r="C42" s="657"/>
      <c r="D42" s="658"/>
    </row>
    <row r="43" spans="1:4" s="1" customFormat="1" ht="12" customHeight="1" thickBot="1" x14ac:dyDescent="0.25">
      <c r="A43" s="23" t="s">
        <v>156</v>
      </c>
      <c r="B43" s="409" t="s">
        <v>246</v>
      </c>
      <c r="C43" s="589">
        <f>+C44+C45</f>
        <v>0</v>
      </c>
      <c r="D43" s="590">
        <f>+D44+D45</f>
        <v>0</v>
      </c>
    </row>
    <row r="44" spans="1:4" s="1" customFormat="1" ht="12" customHeight="1" x14ac:dyDescent="0.2">
      <c r="A44" s="18" t="s">
        <v>51</v>
      </c>
      <c r="B44" s="326" t="s">
        <v>247</v>
      </c>
      <c r="C44" s="659"/>
      <c r="D44" s="619"/>
    </row>
    <row r="45" spans="1:4" s="1" customFormat="1" ht="12" customHeight="1" thickBot="1" x14ac:dyDescent="0.25">
      <c r="A45" s="15" t="s">
        <v>52</v>
      </c>
      <c r="B45" s="321" t="s">
        <v>251</v>
      </c>
      <c r="C45" s="660"/>
      <c r="D45" s="648"/>
    </row>
    <row r="46" spans="1:4" s="1" customFormat="1" ht="12" customHeight="1" thickBot="1" x14ac:dyDescent="0.25">
      <c r="A46" s="23" t="s">
        <v>893</v>
      </c>
      <c r="B46" s="409" t="s">
        <v>250</v>
      </c>
      <c r="C46" s="589">
        <f>+C47+C48+C49</f>
        <v>0</v>
      </c>
      <c r="D46" s="590">
        <f>+D47+D48+D49</f>
        <v>0</v>
      </c>
    </row>
    <row r="47" spans="1:4" s="1" customFormat="1" ht="12" customHeight="1" x14ac:dyDescent="0.2">
      <c r="A47" s="18" t="s">
        <v>159</v>
      </c>
      <c r="B47" s="326" t="s">
        <v>157</v>
      </c>
      <c r="C47" s="661"/>
      <c r="D47" s="662"/>
    </row>
    <row r="48" spans="1:4" s="1" customFormat="1" ht="12" customHeight="1" x14ac:dyDescent="0.2">
      <c r="A48" s="16" t="s">
        <v>160</v>
      </c>
      <c r="B48" s="313" t="s">
        <v>946</v>
      </c>
      <c r="C48" s="654"/>
      <c r="D48" s="655"/>
    </row>
    <row r="49" spans="1:4" s="1" customFormat="1" ht="12" customHeight="1" thickBot="1" x14ac:dyDescent="0.25">
      <c r="A49" s="15" t="s">
        <v>308</v>
      </c>
      <c r="B49" s="321" t="s">
        <v>248</v>
      </c>
      <c r="C49" s="663"/>
      <c r="D49" s="664"/>
    </row>
    <row r="50" spans="1:4" s="1" customFormat="1" ht="17.25" customHeight="1" thickBot="1" x14ac:dyDescent="0.25">
      <c r="A50" s="23" t="s">
        <v>161</v>
      </c>
      <c r="B50" s="410" t="s">
        <v>249</v>
      </c>
      <c r="C50" s="665"/>
      <c r="D50" s="623"/>
    </row>
    <row r="51" spans="1:4" s="1" customFormat="1" ht="12" customHeight="1" thickBot="1" x14ac:dyDescent="0.25">
      <c r="A51" s="23" t="s">
        <v>895</v>
      </c>
      <c r="B51" s="27" t="s">
        <v>162</v>
      </c>
      <c r="C51" s="601">
        <f>+C6+C11+C20+C21+C30+C43+C46+C50</f>
        <v>0</v>
      </c>
      <c r="D51" s="602"/>
    </row>
    <row r="52" spans="1:4" s="1" customFormat="1" ht="12" customHeight="1" thickBot="1" x14ac:dyDescent="0.25">
      <c r="A52" s="317" t="s">
        <v>896</v>
      </c>
      <c r="B52" s="312" t="s">
        <v>252</v>
      </c>
      <c r="C52" s="603">
        <f>+C53+C59</f>
        <v>0</v>
      </c>
      <c r="D52" s="604">
        <f>+D53+D59</f>
        <v>0</v>
      </c>
    </row>
    <row r="53" spans="1:4" s="1" customFormat="1" ht="12" customHeight="1" x14ac:dyDescent="0.2">
      <c r="A53" s="411" t="s">
        <v>92</v>
      </c>
      <c r="B53" s="408" t="s">
        <v>253</v>
      </c>
      <c r="C53" s="605">
        <f>+C54+C55+C56+C57+C58</f>
        <v>0</v>
      </c>
      <c r="D53" s="598">
        <f>+D54+D55+D56+D57+D58</f>
        <v>0</v>
      </c>
    </row>
    <row r="54" spans="1:4" s="1" customFormat="1" ht="12" customHeight="1" x14ac:dyDescent="0.2">
      <c r="A54" s="318" t="s">
        <v>268</v>
      </c>
      <c r="B54" s="313" t="s">
        <v>254</v>
      </c>
      <c r="C54" s="654"/>
      <c r="D54" s="655"/>
    </row>
    <row r="55" spans="1:4" s="1" customFormat="1" ht="12" customHeight="1" x14ac:dyDescent="0.2">
      <c r="A55" s="318" t="s">
        <v>269</v>
      </c>
      <c r="B55" s="313" t="s">
        <v>255</v>
      </c>
      <c r="C55" s="654"/>
      <c r="D55" s="655"/>
    </row>
    <row r="56" spans="1:4" s="1" customFormat="1" ht="12" customHeight="1" x14ac:dyDescent="0.2">
      <c r="A56" s="318" t="s">
        <v>270</v>
      </c>
      <c r="B56" s="313" t="s">
        <v>256</v>
      </c>
      <c r="C56" s="654"/>
      <c r="D56" s="655"/>
    </row>
    <row r="57" spans="1:4" s="1" customFormat="1" ht="12" customHeight="1" x14ac:dyDescent="0.2">
      <c r="A57" s="318" t="s">
        <v>271</v>
      </c>
      <c r="B57" s="313" t="s">
        <v>257</v>
      </c>
      <c r="C57" s="654"/>
      <c r="D57" s="655"/>
    </row>
    <row r="58" spans="1:4" s="1" customFormat="1" ht="12" customHeight="1" x14ac:dyDescent="0.2">
      <c r="A58" s="318" t="s">
        <v>272</v>
      </c>
      <c r="B58" s="313" t="s">
        <v>258</v>
      </c>
      <c r="C58" s="654"/>
      <c r="D58" s="655"/>
    </row>
    <row r="59" spans="1:4" s="1" customFormat="1" ht="12" customHeight="1" x14ac:dyDescent="0.2">
      <c r="A59" s="319" t="s">
        <v>93</v>
      </c>
      <c r="B59" s="314" t="s">
        <v>259</v>
      </c>
      <c r="C59" s="606">
        <f>+C60+C61+C62+C63+C64</f>
        <v>0</v>
      </c>
      <c r="D59" s="600">
        <f>+D60+D61+D62+D63+D64</f>
        <v>0</v>
      </c>
    </row>
    <row r="60" spans="1:4" s="1" customFormat="1" ht="12" customHeight="1" x14ac:dyDescent="0.2">
      <c r="A60" s="318" t="s">
        <v>273</v>
      </c>
      <c r="B60" s="313" t="s">
        <v>260</v>
      </c>
      <c r="C60" s="654"/>
      <c r="D60" s="655"/>
    </row>
    <row r="61" spans="1:4" s="1" customFormat="1" ht="12" customHeight="1" x14ac:dyDescent="0.2">
      <c r="A61" s="318" t="s">
        <v>274</v>
      </c>
      <c r="B61" s="313" t="s">
        <v>261</v>
      </c>
      <c r="C61" s="654"/>
      <c r="D61" s="655"/>
    </row>
    <row r="62" spans="1:4" s="1" customFormat="1" ht="12" customHeight="1" x14ac:dyDescent="0.2">
      <c r="A62" s="318" t="s">
        <v>275</v>
      </c>
      <c r="B62" s="313" t="s">
        <v>262</v>
      </c>
      <c r="C62" s="654"/>
      <c r="D62" s="655"/>
    </row>
    <row r="63" spans="1:4" s="1" customFormat="1" ht="12" customHeight="1" x14ac:dyDescent="0.2">
      <c r="A63" s="318" t="s">
        <v>276</v>
      </c>
      <c r="B63" s="313" t="s">
        <v>263</v>
      </c>
      <c r="C63" s="654"/>
      <c r="D63" s="655"/>
    </row>
    <row r="64" spans="1:4" s="1" customFormat="1" ht="12" customHeight="1" thickBot="1" x14ac:dyDescent="0.25">
      <c r="A64" s="320" t="s">
        <v>277</v>
      </c>
      <c r="B64" s="321" t="s">
        <v>264</v>
      </c>
      <c r="C64" s="666"/>
      <c r="D64" s="667"/>
    </row>
    <row r="65" spans="1:4" s="1" customFormat="1" ht="12" customHeight="1" thickBot="1" x14ac:dyDescent="0.25">
      <c r="A65" s="322" t="s">
        <v>897</v>
      </c>
      <c r="B65" s="412" t="s">
        <v>265</v>
      </c>
      <c r="C65" s="603">
        <f>+C51+C52</f>
        <v>0</v>
      </c>
      <c r="D65" s="604">
        <f>+D51+D52</f>
        <v>0</v>
      </c>
    </row>
    <row r="66" spans="1:4" s="1" customFormat="1" ht="13.5" customHeight="1" thickBot="1" x14ac:dyDescent="0.25">
      <c r="A66" s="323" t="s">
        <v>898</v>
      </c>
      <c r="B66" s="413" t="s">
        <v>266</v>
      </c>
      <c r="C66" s="668"/>
      <c r="D66" s="669"/>
    </row>
    <row r="67" spans="1:4" s="1" customFormat="1" ht="12" customHeight="1" thickBot="1" x14ac:dyDescent="0.25">
      <c r="A67" s="322" t="s">
        <v>899</v>
      </c>
      <c r="B67" s="412" t="s">
        <v>267</v>
      </c>
      <c r="C67" s="603">
        <f>+C65+C66</f>
        <v>0</v>
      </c>
      <c r="D67" s="604">
        <f>+D65+D66</f>
        <v>0</v>
      </c>
    </row>
    <row r="68" spans="1:4" s="1" customFormat="1" ht="12.95" customHeight="1" x14ac:dyDescent="0.2">
      <c r="A68" s="6"/>
      <c r="B68" s="7"/>
      <c r="C68" s="607"/>
      <c r="D68" s="607"/>
    </row>
    <row r="69" spans="1:4" ht="16.5" customHeight="1" x14ac:dyDescent="0.25">
      <c r="A69" s="920" t="s">
        <v>915</v>
      </c>
      <c r="B69" s="920"/>
      <c r="C69" s="920"/>
      <c r="D69" s="583"/>
    </row>
    <row r="70" spans="1:4" s="335" customFormat="1" ht="16.5" customHeight="1" thickBot="1" x14ac:dyDescent="0.3">
      <c r="A70" s="1152" t="s">
        <v>100</v>
      </c>
      <c r="B70" s="1152"/>
      <c r="C70" s="142"/>
      <c r="D70" s="333" t="s">
        <v>299</v>
      </c>
    </row>
    <row r="71" spans="1:4" ht="38.1" customHeight="1" thickBot="1" x14ac:dyDescent="0.3">
      <c r="A71" s="28" t="s">
        <v>884</v>
      </c>
      <c r="B71" s="29" t="s">
        <v>916</v>
      </c>
      <c r="C71" s="585" t="s">
        <v>1190</v>
      </c>
      <c r="D71" s="586" t="s">
        <v>1169</v>
      </c>
    </row>
    <row r="72" spans="1:4" s="44" customFormat="1" ht="12" customHeight="1" thickBot="1" x14ac:dyDescent="0.25">
      <c r="A72" s="38">
        <v>1</v>
      </c>
      <c r="B72" s="39">
        <v>2</v>
      </c>
      <c r="C72" s="584">
        <v>3</v>
      </c>
      <c r="D72" s="585">
        <v>4</v>
      </c>
    </row>
    <row r="73" spans="1:4" ht="12" customHeight="1" thickBot="1" x14ac:dyDescent="0.3">
      <c r="A73" s="25" t="s">
        <v>886</v>
      </c>
      <c r="B73" s="36" t="s">
        <v>163</v>
      </c>
      <c r="C73" s="587">
        <f>+C74+C75+C76+C77+C78</f>
        <v>0</v>
      </c>
      <c r="D73" s="588">
        <f>+D74+D75+D76+D77+D78</f>
        <v>0</v>
      </c>
    </row>
    <row r="74" spans="1:4" ht="12" customHeight="1" x14ac:dyDescent="0.25">
      <c r="A74" s="20" t="s">
        <v>57</v>
      </c>
      <c r="B74" s="12" t="s">
        <v>917</v>
      </c>
      <c r="C74" s="608"/>
      <c r="D74" s="609"/>
    </row>
    <row r="75" spans="1:4" ht="12" customHeight="1" x14ac:dyDescent="0.25">
      <c r="A75" s="16" t="s">
        <v>58</v>
      </c>
      <c r="B75" s="9" t="s">
        <v>164</v>
      </c>
      <c r="C75" s="611"/>
      <c r="D75" s="593"/>
    </row>
    <row r="76" spans="1:4" ht="12" customHeight="1" x14ac:dyDescent="0.25">
      <c r="A76" s="16" t="s">
        <v>59</v>
      </c>
      <c r="B76" s="9" t="s">
        <v>88</v>
      </c>
      <c r="C76" s="612"/>
      <c r="D76" s="613"/>
    </row>
    <row r="77" spans="1:4" ht="12" customHeight="1" x14ac:dyDescent="0.25">
      <c r="A77" s="16" t="s">
        <v>60</v>
      </c>
      <c r="B77" s="13" t="s">
        <v>165</v>
      </c>
      <c r="C77" s="612"/>
      <c r="D77" s="613"/>
    </row>
    <row r="78" spans="1:4" ht="12" customHeight="1" x14ac:dyDescent="0.25">
      <c r="A78" s="16" t="s">
        <v>71</v>
      </c>
      <c r="B78" s="22" t="s">
        <v>166</v>
      </c>
      <c r="C78" s="612"/>
      <c r="D78" s="613"/>
    </row>
    <row r="79" spans="1:4" ht="12" customHeight="1" x14ac:dyDescent="0.25">
      <c r="A79" s="16" t="s">
        <v>61</v>
      </c>
      <c r="B79" s="9" t="s">
        <v>188</v>
      </c>
      <c r="C79" s="612"/>
      <c r="D79" s="613"/>
    </row>
    <row r="80" spans="1:4" ht="12" customHeight="1" x14ac:dyDescent="0.25">
      <c r="A80" s="16" t="s">
        <v>62</v>
      </c>
      <c r="B80" s="145" t="s">
        <v>189</v>
      </c>
      <c r="C80" s="612"/>
      <c r="D80" s="613"/>
    </row>
    <row r="81" spans="1:4" ht="12" customHeight="1" x14ac:dyDescent="0.25">
      <c r="A81" s="16" t="s">
        <v>72</v>
      </c>
      <c r="B81" s="145" t="s">
        <v>278</v>
      </c>
      <c r="C81" s="612"/>
      <c r="D81" s="613"/>
    </row>
    <row r="82" spans="1:4" ht="12" customHeight="1" x14ac:dyDescent="0.25">
      <c r="A82" s="16" t="s">
        <v>73</v>
      </c>
      <c r="B82" s="146" t="s">
        <v>190</v>
      </c>
      <c r="C82" s="612"/>
      <c r="D82" s="613"/>
    </row>
    <row r="83" spans="1:4" ht="12" customHeight="1" x14ac:dyDescent="0.25">
      <c r="A83" s="15" t="s">
        <v>74</v>
      </c>
      <c r="B83" s="147" t="s">
        <v>191</v>
      </c>
      <c r="C83" s="612"/>
      <c r="D83" s="613"/>
    </row>
    <row r="84" spans="1:4" ht="12" customHeight="1" x14ac:dyDescent="0.25">
      <c r="A84" s="16" t="s">
        <v>75</v>
      </c>
      <c r="B84" s="147" t="s">
        <v>192</v>
      </c>
      <c r="C84" s="612"/>
      <c r="D84" s="613"/>
    </row>
    <row r="85" spans="1:4" ht="12" customHeight="1" thickBot="1" x14ac:dyDescent="0.3">
      <c r="A85" s="21" t="s">
        <v>77</v>
      </c>
      <c r="B85" s="148" t="s">
        <v>193</v>
      </c>
      <c r="C85" s="615"/>
      <c r="D85" s="616"/>
    </row>
    <row r="86" spans="1:4" ht="12" customHeight="1" thickBot="1" x14ac:dyDescent="0.3">
      <c r="A86" s="23" t="s">
        <v>887</v>
      </c>
      <c r="B86" s="35" t="s">
        <v>309</v>
      </c>
      <c r="C86" s="595">
        <f>+C87+C88+C89</f>
        <v>0</v>
      </c>
      <c r="D86" s="590">
        <f>+D87+D88+D89</f>
        <v>0</v>
      </c>
    </row>
    <row r="87" spans="1:4" ht="12" customHeight="1" x14ac:dyDescent="0.25">
      <c r="A87" s="18" t="s">
        <v>63</v>
      </c>
      <c r="B87" s="9" t="s">
        <v>279</v>
      </c>
      <c r="C87" s="618"/>
      <c r="D87" s="619"/>
    </row>
    <row r="88" spans="1:4" ht="12" customHeight="1" x14ac:dyDescent="0.25">
      <c r="A88" s="18" t="s">
        <v>64</v>
      </c>
      <c r="B88" s="14" t="s">
        <v>168</v>
      </c>
      <c r="C88" s="611"/>
      <c r="D88" s="593"/>
    </row>
    <row r="89" spans="1:4" ht="12" customHeight="1" x14ac:dyDescent="0.25">
      <c r="A89" s="18" t="s">
        <v>65</v>
      </c>
      <c r="B89" s="313" t="s">
        <v>310</v>
      </c>
      <c r="C89" s="592"/>
      <c r="D89" s="593"/>
    </row>
    <row r="90" spans="1:4" ht="12" customHeight="1" x14ac:dyDescent="0.25">
      <c r="A90" s="18" t="s">
        <v>66</v>
      </c>
      <c r="B90" s="313" t="s">
        <v>380</v>
      </c>
      <c r="C90" s="592"/>
      <c r="D90" s="593"/>
    </row>
    <row r="91" spans="1:4" ht="12" customHeight="1" x14ac:dyDescent="0.25">
      <c r="A91" s="18" t="s">
        <v>67</v>
      </c>
      <c r="B91" s="313" t="s">
        <v>311</v>
      </c>
      <c r="C91" s="592"/>
      <c r="D91" s="593"/>
    </row>
    <row r="92" spans="1:4" x14ac:dyDescent="0.25">
      <c r="A92" s="18" t="s">
        <v>76</v>
      </c>
      <c r="B92" s="313" t="s">
        <v>312</v>
      </c>
      <c r="C92" s="592"/>
      <c r="D92" s="593"/>
    </row>
    <row r="93" spans="1:4" ht="12" customHeight="1" x14ac:dyDescent="0.25">
      <c r="A93" s="18" t="s">
        <v>78</v>
      </c>
      <c r="B93" s="414" t="s">
        <v>283</v>
      </c>
      <c r="C93" s="592"/>
      <c r="D93" s="593"/>
    </row>
    <row r="94" spans="1:4" ht="12" customHeight="1" x14ac:dyDescent="0.25">
      <c r="A94" s="18" t="s">
        <v>169</v>
      </c>
      <c r="B94" s="414" t="s">
        <v>284</v>
      </c>
      <c r="C94" s="592"/>
      <c r="D94" s="593"/>
    </row>
    <row r="95" spans="1:4" ht="12" customHeight="1" x14ac:dyDescent="0.25">
      <c r="A95" s="18" t="s">
        <v>170</v>
      </c>
      <c r="B95" s="414" t="s">
        <v>282</v>
      </c>
      <c r="C95" s="592"/>
      <c r="D95" s="593"/>
    </row>
    <row r="96" spans="1:4" ht="24" customHeight="1" thickBot="1" x14ac:dyDescent="0.3">
      <c r="A96" s="15" t="s">
        <v>171</v>
      </c>
      <c r="B96" s="415" t="s">
        <v>281</v>
      </c>
      <c r="C96" s="621"/>
      <c r="D96" s="613"/>
    </row>
    <row r="97" spans="1:4" ht="12" customHeight="1" thickBot="1" x14ac:dyDescent="0.3">
      <c r="A97" s="23" t="s">
        <v>888</v>
      </c>
      <c r="B97" s="127" t="s">
        <v>313</v>
      </c>
      <c r="C97" s="595">
        <f>+C98+C99</f>
        <v>0</v>
      </c>
      <c r="D97" s="590">
        <f>+D98+D99</f>
        <v>0</v>
      </c>
    </row>
    <row r="98" spans="1:4" ht="12" customHeight="1" x14ac:dyDescent="0.25">
      <c r="A98" s="18" t="s">
        <v>37</v>
      </c>
      <c r="B98" s="11" t="s">
        <v>3</v>
      </c>
      <c r="C98" s="618"/>
      <c r="D98" s="619"/>
    </row>
    <row r="99" spans="1:4" ht="12" customHeight="1" thickBot="1" x14ac:dyDescent="0.3">
      <c r="A99" s="19" t="s">
        <v>38</v>
      </c>
      <c r="B99" s="14" t="s">
        <v>4</v>
      </c>
      <c r="C99" s="612"/>
      <c r="D99" s="613"/>
    </row>
    <row r="100" spans="1:4" s="311" customFormat="1" ht="12" customHeight="1" thickBot="1" x14ac:dyDescent="0.25">
      <c r="A100" s="317" t="s">
        <v>889</v>
      </c>
      <c r="B100" s="312" t="s">
        <v>285</v>
      </c>
      <c r="C100" s="622"/>
      <c r="D100" s="623"/>
    </row>
    <row r="101" spans="1:4" ht="12" customHeight="1" thickBot="1" x14ac:dyDescent="0.3">
      <c r="A101" s="309" t="s">
        <v>890</v>
      </c>
      <c r="B101" s="310" t="s">
        <v>105</v>
      </c>
      <c r="C101" s="587">
        <f>+C73+C86+C97+C100</f>
        <v>0</v>
      </c>
      <c r="D101" s="588">
        <f>+D73+D86+D97+D100</f>
        <v>0</v>
      </c>
    </row>
    <row r="102" spans="1:4" ht="12" customHeight="1" thickBot="1" x14ac:dyDescent="0.3">
      <c r="A102" s="317" t="s">
        <v>891</v>
      </c>
      <c r="B102" s="312" t="s">
        <v>381</v>
      </c>
      <c r="C102" s="595">
        <f>+C103+C111</f>
        <v>0</v>
      </c>
      <c r="D102" s="590">
        <f>+D103+D111</f>
        <v>0</v>
      </c>
    </row>
    <row r="103" spans="1:4" ht="12" customHeight="1" thickBot="1" x14ac:dyDescent="0.3">
      <c r="A103" s="324" t="s">
        <v>44</v>
      </c>
      <c r="B103" s="416" t="s">
        <v>386</v>
      </c>
      <c r="C103" s="595">
        <f>+C104+C105+C106+C107+C108+C109+C110</f>
        <v>0</v>
      </c>
      <c r="D103" s="590">
        <f>+D104+D105+D106+D107+D108+D109+D110</f>
        <v>0</v>
      </c>
    </row>
    <row r="104" spans="1:4" ht="12" customHeight="1" x14ac:dyDescent="0.25">
      <c r="A104" s="325" t="s">
        <v>47</v>
      </c>
      <c r="B104" s="326" t="s">
        <v>286</v>
      </c>
      <c r="C104" s="625"/>
      <c r="D104" s="626"/>
    </row>
    <row r="105" spans="1:4" ht="12" customHeight="1" x14ac:dyDescent="0.25">
      <c r="A105" s="318" t="s">
        <v>48</v>
      </c>
      <c r="B105" s="313" t="s">
        <v>287</v>
      </c>
      <c r="C105" s="628"/>
      <c r="D105" s="629"/>
    </row>
    <row r="106" spans="1:4" ht="12" customHeight="1" x14ac:dyDescent="0.25">
      <c r="A106" s="318" t="s">
        <v>49</v>
      </c>
      <c r="B106" s="313" t="s">
        <v>288</v>
      </c>
      <c r="C106" s="628"/>
      <c r="D106" s="629"/>
    </row>
    <row r="107" spans="1:4" ht="12" customHeight="1" x14ac:dyDescent="0.25">
      <c r="A107" s="318" t="s">
        <v>50</v>
      </c>
      <c r="B107" s="313" t="s">
        <v>289</v>
      </c>
      <c r="C107" s="628"/>
      <c r="D107" s="629"/>
    </row>
    <row r="108" spans="1:4" ht="12" customHeight="1" x14ac:dyDescent="0.25">
      <c r="A108" s="318" t="s">
        <v>154</v>
      </c>
      <c r="B108" s="313" t="s">
        <v>290</v>
      </c>
      <c r="C108" s="628"/>
      <c r="D108" s="629"/>
    </row>
    <row r="109" spans="1:4" ht="12" customHeight="1" x14ac:dyDescent="0.25">
      <c r="A109" s="318" t="s">
        <v>172</v>
      </c>
      <c r="B109" s="313" t="s">
        <v>291</v>
      </c>
      <c r="C109" s="628"/>
      <c r="D109" s="629"/>
    </row>
    <row r="110" spans="1:4" ht="12" customHeight="1" thickBot="1" x14ac:dyDescent="0.3">
      <c r="A110" s="327" t="s">
        <v>173</v>
      </c>
      <c r="B110" s="328" t="s">
        <v>292</v>
      </c>
      <c r="C110" s="631"/>
      <c r="D110" s="632"/>
    </row>
    <row r="111" spans="1:4" ht="12" customHeight="1" thickBot="1" x14ac:dyDescent="0.3">
      <c r="A111" s="324" t="s">
        <v>45</v>
      </c>
      <c r="B111" s="416" t="s">
        <v>387</v>
      </c>
      <c r="C111" s="595">
        <f>+C112+C113+C114+C115+C116+C117+C118+C119</f>
        <v>0</v>
      </c>
      <c r="D111" s="590">
        <f>+D112+D113+D114+D115+D116+D117+D118+D119</f>
        <v>0</v>
      </c>
    </row>
    <row r="112" spans="1:4" ht="12" customHeight="1" x14ac:dyDescent="0.25">
      <c r="A112" s="325" t="s">
        <v>53</v>
      </c>
      <c r="B112" s="326" t="s">
        <v>286</v>
      </c>
      <c r="C112" s="625"/>
      <c r="D112" s="626"/>
    </row>
    <row r="113" spans="1:7" ht="12" customHeight="1" x14ac:dyDescent="0.25">
      <c r="A113" s="318" t="s">
        <v>54</v>
      </c>
      <c r="B113" s="313" t="s">
        <v>293</v>
      </c>
      <c r="C113" s="628"/>
      <c r="D113" s="629"/>
    </row>
    <row r="114" spans="1:7" ht="12" customHeight="1" x14ac:dyDescent="0.25">
      <c r="A114" s="318" t="s">
        <v>55</v>
      </c>
      <c r="B114" s="313" t="s">
        <v>288</v>
      </c>
      <c r="C114" s="628"/>
      <c r="D114" s="629"/>
    </row>
    <row r="115" spans="1:7" ht="12" customHeight="1" x14ac:dyDescent="0.25">
      <c r="A115" s="318" t="s">
        <v>56</v>
      </c>
      <c r="B115" s="313" t="s">
        <v>289</v>
      </c>
      <c r="C115" s="628"/>
      <c r="D115" s="629"/>
    </row>
    <row r="116" spans="1:7" ht="12" customHeight="1" x14ac:dyDescent="0.25">
      <c r="A116" s="318" t="s">
        <v>155</v>
      </c>
      <c r="B116" s="313" t="s">
        <v>290</v>
      </c>
      <c r="C116" s="628"/>
      <c r="D116" s="629"/>
    </row>
    <row r="117" spans="1:7" ht="12" customHeight="1" x14ac:dyDescent="0.25">
      <c r="A117" s="318" t="s">
        <v>174</v>
      </c>
      <c r="B117" s="313" t="s">
        <v>294</v>
      </c>
      <c r="C117" s="628"/>
      <c r="D117" s="629"/>
    </row>
    <row r="118" spans="1:7" ht="12" customHeight="1" x14ac:dyDescent="0.25">
      <c r="A118" s="318" t="s">
        <v>175</v>
      </c>
      <c r="B118" s="313" t="s">
        <v>292</v>
      </c>
      <c r="C118" s="628"/>
      <c r="D118" s="629"/>
    </row>
    <row r="119" spans="1:7" ht="12" customHeight="1" thickBot="1" x14ac:dyDescent="0.3">
      <c r="A119" s="327" t="s">
        <v>176</v>
      </c>
      <c r="B119" s="328" t="s">
        <v>384</v>
      </c>
      <c r="C119" s="631"/>
      <c r="D119" s="632"/>
    </row>
    <row r="120" spans="1:7" ht="12" customHeight="1" thickBot="1" x14ac:dyDescent="0.3">
      <c r="A120" s="317" t="s">
        <v>892</v>
      </c>
      <c r="B120" s="412" t="s">
        <v>295</v>
      </c>
      <c r="C120" s="634">
        <f>+C101+C102</f>
        <v>0</v>
      </c>
      <c r="D120" s="635">
        <f>+D101+D102</f>
        <v>0</v>
      </c>
    </row>
    <row r="121" spans="1:7" ht="15" customHeight="1" thickBot="1" x14ac:dyDescent="0.3">
      <c r="A121" s="317" t="s">
        <v>893</v>
      </c>
      <c r="B121" s="412" t="s">
        <v>296</v>
      </c>
      <c r="C121" s="636"/>
      <c r="D121" s="637"/>
      <c r="E121" s="128"/>
      <c r="F121" s="128"/>
      <c r="G121" s="128"/>
    </row>
    <row r="122" spans="1:7" s="1" customFormat="1" ht="12.95" customHeight="1" thickBot="1" x14ac:dyDescent="0.25">
      <c r="A122" s="329" t="s">
        <v>894</v>
      </c>
      <c r="B122" s="413" t="s">
        <v>297</v>
      </c>
      <c r="C122" s="603">
        <f>+C120+C121</f>
        <v>0</v>
      </c>
      <c r="D122" s="604">
        <f>+D120+D121</f>
        <v>0</v>
      </c>
    </row>
    <row r="123" spans="1:7" ht="7.5" customHeight="1" x14ac:dyDescent="0.25">
      <c r="A123" s="417"/>
      <c r="B123" s="417"/>
      <c r="C123" s="639"/>
      <c r="D123" s="639"/>
    </row>
    <row r="124" spans="1:7" x14ac:dyDescent="0.25">
      <c r="A124" s="1153" t="s">
        <v>108</v>
      </c>
      <c r="B124" s="1153"/>
      <c r="C124" s="1153"/>
      <c r="D124" s="583"/>
    </row>
    <row r="125" spans="1:7" ht="15" customHeight="1" thickBot="1" x14ac:dyDescent="0.3">
      <c r="A125" s="1151" t="s">
        <v>101</v>
      </c>
      <c r="B125" s="1151"/>
      <c r="C125" s="333"/>
      <c r="D125" s="333"/>
    </row>
    <row r="126" spans="1:7" ht="13.5" customHeight="1" thickBot="1" x14ac:dyDescent="0.3">
      <c r="A126" s="23">
        <v>1</v>
      </c>
      <c r="B126" s="35" t="s">
        <v>183</v>
      </c>
      <c r="C126" s="595">
        <f>+C51-C101</f>
        <v>0</v>
      </c>
      <c r="D126" s="640">
        <f>+D51-D101</f>
        <v>0</v>
      </c>
    </row>
    <row r="127" spans="1:7" ht="7.5" customHeight="1" x14ac:dyDescent="0.25">
      <c r="A127" s="417"/>
      <c r="B127" s="417"/>
      <c r="C127" s="639"/>
      <c r="D127" s="639"/>
    </row>
  </sheetData>
  <mergeCells count="5">
    <mergeCell ref="A125:B125"/>
    <mergeCell ref="A2:B2"/>
    <mergeCell ref="A70:B70"/>
    <mergeCell ref="A124:C124"/>
    <mergeCell ref="A1:D1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 7/2017. (V.26.)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0.83203125" style="52" customWidth="1"/>
    <col min="6" max="7" width="13.33203125" style="677" customWidth="1"/>
    <col min="8" max="8" width="15.6640625" style="52" customWidth="1"/>
    <col min="9" max="16384" width="9.33203125" style="52"/>
  </cols>
  <sheetData>
    <row r="1" spans="1:8" ht="39.75" customHeight="1" x14ac:dyDescent="0.2">
      <c r="B1" s="339" t="s">
        <v>109</v>
      </c>
      <c r="C1" s="670"/>
      <c r="D1" s="670"/>
      <c r="E1" s="340"/>
      <c r="F1" s="670"/>
      <c r="G1" s="670"/>
      <c r="H1" s="1156" t="s">
        <v>1196</v>
      </c>
    </row>
    <row r="2" spans="1:8" ht="14.25" thickBot="1" x14ac:dyDescent="0.25">
      <c r="F2" s="671"/>
      <c r="G2" s="671"/>
      <c r="H2" s="1156"/>
    </row>
    <row r="3" spans="1:8" ht="18" customHeight="1" thickBot="1" x14ac:dyDescent="0.25">
      <c r="A3" s="1154" t="s">
        <v>17</v>
      </c>
      <c r="B3" s="341" t="s">
        <v>927</v>
      </c>
      <c r="C3" s="678"/>
      <c r="D3" s="1082"/>
      <c r="E3" s="1157" t="s">
        <v>1</v>
      </c>
      <c r="F3" s="1158"/>
      <c r="G3" s="1159"/>
      <c r="H3" s="1156"/>
    </row>
    <row r="4" spans="1:8" s="342" customFormat="1" ht="39" thickBot="1" x14ac:dyDescent="0.25">
      <c r="A4" s="1155"/>
      <c r="B4" s="198" t="s">
        <v>12</v>
      </c>
      <c r="C4" s="679" t="s">
        <v>1168</v>
      </c>
      <c r="D4" s="679" t="s">
        <v>1169</v>
      </c>
      <c r="E4" s="198" t="s">
        <v>12</v>
      </c>
      <c r="F4" s="679" t="s">
        <v>1168</v>
      </c>
      <c r="G4" s="859" t="s">
        <v>1169</v>
      </c>
      <c r="H4" s="1156"/>
    </row>
    <row r="5" spans="1:8" s="345" customFormat="1" ht="12" customHeight="1" thickBot="1" x14ac:dyDescent="0.25">
      <c r="A5" s="343">
        <v>1</v>
      </c>
      <c r="B5" s="344">
        <v>2</v>
      </c>
      <c r="C5" s="672" t="s">
        <v>888</v>
      </c>
      <c r="D5" s="921" t="s">
        <v>889</v>
      </c>
      <c r="E5" s="344" t="s">
        <v>890</v>
      </c>
      <c r="F5" s="1084" t="s">
        <v>891</v>
      </c>
      <c r="G5" s="903" t="s">
        <v>892</v>
      </c>
      <c r="H5" s="1156"/>
    </row>
    <row r="6" spans="1:8" ht="12.95" customHeight="1" x14ac:dyDescent="0.2">
      <c r="A6" s="346" t="s">
        <v>886</v>
      </c>
      <c r="B6" s="347" t="s">
        <v>142</v>
      </c>
      <c r="C6" s="680">
        <f>'1.1.sz.mell.'!C6</f>
        <v>98900</v>
      </c>
      <c r="D6" s="680">
        <f>'1.1.sz.mell.'!D6</f>
        <v>98900</v>
      </c>
      <c r="E6" s="347" t="s">
        <v>13</v>
      </c>
      <c r="F6" s="689">
        <f>'1.1.sz.mell.'!C74</f>
        <v>136029</v>
      </c>
      <c r="G6" s="852">
        <f>'1.1.sz.mell.'!D74</f>
        <v>136694</v>
      </c>
      <c r="H6" s="1156"/>
    </row>
    <row r="7" spans="1:8" ht="12.95" customHeight="1" x14ac:dyDescent="0.2">
      <c r="A7" s="348" t="s">
        <v>887</v>
      </c>
      <c r="B7" s="349" t="s">
        <v>928</v>
      </c>
      <c r="C7" s="681">
        <f>'1.1.sz.mell.'!C11</f>
        <v>19617</v>
      </c>
      <c r="D7" s="681">
        <f>'1.1.sz.mell.'!D11</f>
        <v>19617</v>
      </c>
      <c r="E7" s="349" t="s">
        <v>164</v>
      </c>
      <c r="F7" s="683">
        <f>'1.1.sz.mell.'!C75</f>
        <v>32103</v>
      </c>
      <c r="G7" s="674">
        <f>'1.1.sz.mell.'!D75</f>
        <v>32103</v>
      </c>
      <c r="H7" s="1156"/>
    </row>
    <row r="8" spans="1:8" ht="12.95" customHeight="1" x14ac:dyDescent="0.2">
      <c r="A8" s="348" t="s">
        <v>888</v>
      </c>
      <c r="B8" s="349" t="s">
        <v>0</v>
      </c>
      <c r="C8" s="681">
        <f>'1.1.sz.mell.'!C20</f>
        <v>7800</v>
      </c>
      <c r="D8" s="681">
        <f>'1.1.sz.mell.'!D20</f>
        <v>7800</v>
      </c>
      <c r="E8" s="349" t="s">
        <v>327</v>
      </c>
      <c r="F8" s="683">
        <f>'1.1.sz.mell.'!C76</f>
        <v>96220</v>
      </c>
      <c r="G8" s="674">
        <f>'1.1.sz.mell.'!D76</f>
        <v>102205</v>
      </c>
      <c r="H8" s="1156"/>
    </row>
    <row r="9" spans="1:8" ht="12.95" customHeight="1" x14ac:dyDescent="0.2">
      <c r="A9" s="348" t="s">
        <v>889</v>
      </c>
      <c r="B9" s="350" t="s">
        <v>314</v>
      </c>
      <c r="C9" s="681">
        <f>'1.1.sz.mell.'!C21</f>
        <v>192240</v>
      </c>
      <c r="D9" s="681">
        <f>'1.1.sz.mell.'!D21</f>
        <v>192240</v>
      </c>
      <c r="E9" s="349" t="s">
        <v>165</v>
      </c>
      <c r="F9" s="683">
        <f>'1.1.sz.mell.'!C77</f>
        <v>19559</v>
      </c>
      <c r="G9" s="674">
        <f>'1.1.sz.mell.'!D77</f>
        <v>19559</v>
      </c>
      <c r="H9" s="1156"/>
    </row>
    <row r="10" spans="1:8" ht="12.95" customHeight="1" x14ac:dyDescent="0.2">
      <c r="A10" s="348" t="s">
        <v>890</v>
      </c>
      <c r="B10" s="349" t="s">
        <v>315</v>
      </c>
      <c r="C10" s="681">
        <f>'1.1.sz.mell.'!C31</f>
        <v>6522</v>
      </c>
      <c r="D10" s="681">
        <f>'1.1.sz.mell.'!D31</f>
        <v>6522</v>
      </c>
      <c r="E10" s="349" t="s">
        <v>166</v>
      </c>
      <c r="F10" s="683">
        <f>'1.1.sz.mell.'!C78</f>
        <v>3120</v>
      </c>
      <c r="G10" s="674">
        <f>'1.1.sz.mell.'!D78</f>
        <v>21473</v>
      </c>
      <c r="H10" s="1156"/>
    </row>
    <row r="11" spans="1:8" ht="12.95" customHeight="1" x14ac:dyDescent="0.2">
      <c r="A11" s="348" t="s">
        <v>891</v>
      </c>
      <c r="B11" s="349" t="s">
        <v>348</v>
      </c>
      <c r="C11" s="681"/>
      <c r="D11" s="682"/>
      <c r="E11" s="349" t="s">
        <v>918</v>
      </c>
      <c r="F11" s="683">
        <f>'1.1.sz.mell.'!C98</f>
        <v>17116</v>
      </c>
      <c r="G11" s="674">
        <f>'1.1.sz.mell.'!D98</f>
        <v>74101</v>
      </c>
      <c r="H11" s="1156"/>
    </row>
    <row r="12" spans="1:8" ht="12.95" customHeight="1" x14ac:dyDescent="0.2">
      <c r="A12" s="348" t="s">
        <v>892</v>
      </c>
      <c r="B12" s="349" t="s">
        <v>316</v>
      </c>
      <c r="C12" s="681">
        <f>'1.2.sz.mell. _köt'!C44</f>
        <v>0</v>
      </c>
      <c r="D12" s="682"/>
      <c r="E12" s="349" t="s">
        <v>881</v>
      </c>
      <c r="F12" s="683"/>
      <c r="G12" s="674"/>
      <c r="H12" s="1156"/>
    </row>
    <row r="13" spans="1:8" ht="12.95" customHeight="1" x14ac:dyDescent="0.2">
      <c r="A13" s="348" t="s">
        <v>893</v>
      </c>
      <c r="B13" s="349" t="s">
        <v>317</v>
      </c>
      <c r="C13" s="681"/>
      <c r="D13" s="682"/>
      <c r="E13" s="49"/>
      <c r="F13" s="683"/>
      <c r="G13" s="674"/>
      <c r="H13" s="1156"/>
    </row>
    <row r="14" spans="1:8" ht="12.95" customHeight="1" x14ac:dyDescent="0.2">
      <c r="A14" s="348" t="s">
        <v>894</v>
      </c>
      <c r="B14" s="354" t="s">
        <v>318</v>
      </c>
      <c r="C14" s="681"/>
      <c r="D14" s="682"/>
      <c r="E14" s="49"/>
      <c r="F14" s="683"/>
      <c r="G14" s="674"/>
      <c r="H14" s="1156"/>
    </row>
    <row r="15" spans="1:8" ht="12.95" customHeight="1" x14ac:dyDescent="0.2">
      <c r="A15" s="348" t="s">
        <v>895</v>
      </c>
      <c r="B15" s="492" t="s">
        <v>572</v>
      </c>
      <c r="C15" s="681"/>
      <c r="D15" s="682"/>
      <c r="E15" s="49"/>
      <c r="F15" s="683"/>
      <c r="G15" s="674"/>
      <c r="H15" s="1156"/>
    </row>
    <row r="16" spans="1:8" ht="12.95" customHeight="1" x14ac:dyDescent="0.2">
      <c r="A16" s="348" t="s">
        <v>896</v>
      </c>
      <c r="B16" s="49"/>
      <c r="C16" s="681"/>
      <c r="D16" s="682"/>
      <c r="E16" s="49"/>
      <c r="F16" s="683"/>
      <c r="G16" s="674"/>
      <c r="H16" s="1156"/>
    </row>
    <row r="17" spans="1:8" ht="12.95" customHeight="1" thickBot="1" x14ac:dyDescent="0.25">
      <c r="A17" s="348" t="s">
        <v>897</v>
      </c>
      <c r="B17" s="53"/>
      <c r="C17" s="684"/>
      <c r="D17" s="1083"/>
      <c r="E17" s="49"/>
      <c r="F17" s="1085"/>
      <c r="G17" s="869"/>
      <c r="H17" s="1156"/>
    </row>
    <row r="18" spans="1:8" ht="15.95" customHeight="1" thickBot="1" x14ac:dyDescent="0.25">
      <c r="A18" s="351" t="s">
        <v>898</v>
      </c>
      <c r="B18" s="129" t="s">
        <v>341</v>
      </c>
      <c r="C18" s="550">
        <f>+C6+C7+C8+C9+C10+C12+C13+C14+C15+C16+C17</f>
        <v>325079</v>
      </c>
      <c r="D18" s="550">
        <f>+D6+D7+D8+D9+D10+D12+D13+D14+D15+D16+D17</f>
        <v>325079</v>
      </c>
      <c r="E18" s="129" t="s">
        <v>340</v>
      </c>
      <c r="F18" s="690">
        <f>SUM(F6:F17)</f>
        <v>304147</v>
      </c>
      <c r="G18" s="549">
        <f>SUM(G6:G17)</f>
        <v>386135</v>
      </c>
      <c r="H18" s="1156"/>
    </row>
    <row r="19" spans="1:8" ht="12.95" customHeight="1" x14ac:dyDescent="0.2">
      <c r="A19" s="352" t="s">
        <v>899</v>
      </c>
      <c r="B19" s="353" t="s">
        <v>319</v>
      </c>
      <c r="C19" s="882"/>
      <c r="D19" s="882">
        <f>SUM(D20:D23)</f>
        <v>75658</v>
      </c>
      <c r="E19" s="354" t="s">
        <v>177</v>
      </c>
      <c r="F19" s="691"/>
      <c r="G19" s="675"/>
      <c r="H19" s="1156"/>
    </row>
    <row r="20" spans="1:8" ht="12.95" customHeight="1" x14ac:dyDescent="0.2">
      <c r="A20" s="355" t="s">
        <v>900</v>
      </c>
      <c r="B20" s="354" t="s">
        <v>254</v>
      </c>
      <c r="C20" s="682"/>
      <c r="D20" s="682">
        <v>75658</v>
      </c>
      <c r="E20" s="354" t="s">
        <v>178</v>
      </c>
      <c r="F20" s="683"/>
      <c r="G20" s="674"/>
      <c r="H20" s="1156"/>
    </row>
    <row r="21" spans="1:8" ht="12.95" customHeight="1" x14ac:dyDescent="0.2">
      <c r="A21" s="355" t="s">
        <v>901</v>
      </c>
      <c r="B21" s="354" t="s">
        <v>255</v>
      </c>
      <c r="C21" s="682"/>
      <c r="D21" s="682"/>
      <c r="E21" s="354" t="s">
        <v>106</v>
      </c>
      <c r="F21" s="683"/>
      <c r="G21" s="674"/>
      <c r="H21" s="1156"/>
    </row>
    <row r="22" spans="1:8" ht="12.95" customHeight="1" x14ac:dyDescent="0.2">
      <c r="A22" s="355" t="s">
        <v>902</v>
      </c>
      <c r="B22" s="354" t="s">
        <v>320</v>
      </c>
      <c r="C22" s="682"/>
      <c r="D22" s="682"/>
      <c r="E22" s="354" t="s">
        <v>107</v>
      </c>
      <c r="F22" s="683"/>
      <c r="G22" s="674"/>
      <c r="H22" s="1156"/>
    </row>
    <row r="23" spans="1:8" ht="12.95" customHeight="1" x14ac:dyDescent="0.2">
      <c r="A23" s="355" t="s">
        <v>903</v>
      </c>
      <c r="B23" s="354" t="s">
        <v>321</v>
      </c>
      <c r="C23" s="685"/>
      <c r="D23" s="685"/>
      <c r="E23" s="353" t="s">
        <v>328</v>
      </c>
      <c r="F23" s="683"/>
      <c r="G23" s="674"/>
      <c r="H23" s="1156"/>
    </row>
    <row r="24" spans="1:8" ht="12.95" customHeight="1" x14ac:dyDescent="0.2">
      <c r="A24" s="355" t="s">
        <v>904</v>
      </c>
      <c r="B24" s="354" t="s">
        <v>322</v>
      </c>
      <c r="C24" s="883"/>
      <c r="D24" s="883"/>
      <c r="E24" s="354" t="s">
        <v>179</v>
      </c>
      <c r="F24" s="683"/>
      <c r="G24" s="674"/>
      <c r="H24" s="1156"/>
    </row>
    <row r="25" spans="1:8" ht="12.95" customHeight="1" x14ac:dyDescent="0.2">
      <c r="A25" s="352" t="s">
        <v>905</v>
      </c>
      <c r="B25" s="353" t="s">
        <v>323</v>
      </c>
      <c r="C25" s="685"/>
      <c r="D25" s="685"/>
      <c r="E25" s="347" t="s">
        <v>1193</v>
      </c>
      <c r="F25" s="691"/>
      <c r="G25" s="675">
        <f>'1.1.sz.mell.'!D110</f>
        <v>6704</v>
      </c>
      <c r="H25" s="1156"/>
    </row>
    <row r="26" spans="1:8" ht="12.95" customHeight="1" thickBot="1" x14ac:dyDescent="0.25">
      <c r="A26" s="355" t="s">
        <v>906</v>
      </c>
      <c r="B26" s="354" t="s">
        <v>264</v>
      </c>
      <c r="C26" s="682"/>
      <c r="D26" s="682"/>
      <c r="E26" s="49"/>
      <c r="F26" s="683"/>
      <c r="G26" s="674"/>
      <c r="H26" s="1156"/>
    </row>
    <row r="27" spans="1:8" ht="21.75" thickBot="1" x14ac:dyDescent="0.25">
      <c r="A27" s="351" t="s">
        <v>907</v>
      </c>
      <c r="B27" s="129" t="s">
        <v>338</v>
      </c>
      <c r="C27" s="881"/>
      <c r="D27" s="881">
        <f>D19</f>
        <v>75658</v>
      </c>
      <c r="E27" s="129" t="s">
        <v>339</v>
      </c>
      <c r="F27" s="690"/>
      <c r="G27" s="549">
        <f>SUM(G19:G25)</f>
        <v>6704</v>
      </c>
      <c r="H27" s="1156"/>
    </row>
    <row r="28" spans="1:8" ht="24.75" thickBot="1" x14ac:dyDescent="0.25">
      <c r="A28" s="351" t="s">
        <v>908</v>
      </c>
      <c r="B28" s="356" t="s">
        <v>326</v>
      </c>
      <c r="C28" s="550">
        <f>+C18+C27</f>
        <v>325079</v>
      </c>
      <c r="D28" s="550">
        <f>+D18+D27</f>
        <v>400737</v>
      </c>
      <c r="E28" s="356" t="s">
        <v>329</v>
      </c>
      <c r="F28" s="690">
        <f>+F18+F27</f>
        <v>304147</v>
      </c>
      <c r="G28" s="549">
        <f>+G18+G27</f>
        <v>392839</v>
      </c>
      <c r="H28" s="1156"/>
    </row>
    <row r="29" spans="1:8" ht="18" customHeight="1" thickBot="1" x14ac:dyDescent="0.25">
      <c r="A29" s="351" t="s">
        <v>909</v>
      </c>
      <c r="B29" s="129" t="s">
        <v>324</v>
      </c>
      <c r="C29" s="884"/>
      <c r="D29" s="884"/>
      <c r="E29" s="129" t="s">
        <v>330</v>
      </c>
      <c r="F29" s="692"/>
      <c r="G29" s="676"/>
      <c r="H29" s="1156"/>
    </row>
    <row r="30" spans="1:8" ht="13.5" thickBot="1" x14ac:dyDescent="0.25">
      <c r="A30" s="351" t="s">
        <v>910</v>
      </c>
      <c r="B30" s="357" t="s">
        <v>325</v>
      </c>
      <c r="C30" s="550">
        <f>+C28+C29</f>
        <v>325079</v>
      </c>
      <c r="D30" s="550">
        <f>+D28+D29</f>
        <v>400737</v>
      </c>
      <c r="E30" s="357" t="s">
        <v>331</v>
      </c>
      <c r="F30" s="690">
        <f>+F28+F29</f>
        <v>304147</v>
      </c>
      <c r="G30" s="549">
        <f>+G28+G29</f>
        <v>392839</v>
      </c>
      <c r="H30" s="1156"/>
    </row>
    <row r="31" spans="1:8" ht="13.5" thickBot="1" x14ac:dyDescent="0.25">
      <c r="A31" s="351" t="s">
        <v>911</v>
      </c>
      <c r="B31" s="357" t="s">
        <v>122</v>
      </c>
      <c r="C31" s="881"/>
      <c r="D31" s="881"/>
      <c r="E31" s="357" t="s">
        <v>123</v>
      </c>
      <c r="F31" s="690">
        <f>IF(C18-F18&gt;0,C18-F18,"-")</f>
        <v>20932</v>
      </c>
      <c r="G31" s="549" t="str">
        <f>IF(D18-G18&gt;0,D18-G18,"-")</f>
        <v>-</v>
      </c>
      <c r="H31" s="1156"/>
    </row>
    <row r="32" spans="1:8" ht="13.5" thickBot="1" x14ac:dyDescent="0.25">
      <c r="A32" s="351" t="s">
        <v>912</v>
      </c>
      <c r="B32" s="357" t="s">
        <v>332</v>
      </c>
      <c r="C32" s="881"/>
      <c r="D32" s="881"/>
      <c r="E32" s="357" t="s">
        <v>333</v>
      </c>
      <c r="F32" s="690">
        <f>IF(C18+C19-F28&gt;0,C18+C19-F28,"-")</f>
        <v>20932</v>
      </c>
      <c r="G32" s="549">
        <f>IF(D18+D19-G28&gt;0,D18+D19-G28,"-")</f>
        <v>7898</v>
      </c>
      <c r="H32" s="1156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9"/>
  <sheetViews>
    <sheetView view="pageLayout" topLeftCell="C1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7.1640625" style="52" customWidth="1"/>
    <col min="6" max="7" width="13.33203125" style="677" customWidth="1"/>
    <col min="8" max="8" width="15.83203125" style="52" customWidth="1"/>
    <col min="9" max="16384" width="9.33203125" style="52"/>
  </cols>
  <sheetData>
    <row r="1" spans="1:8" ht="31.5" customHeight="1" x14ac:dyDescent="0.2">
      <c r="B1" s="1162" t="s">
        <v>110</v>
      </c>
      <c r="C1" s="1162"/>
      <c r="D1" s="1162"/>
      <c r="E1" s="1162"/>
      <c r="F1" s="1162"/>
      <c r="G1" s="1162"/>
      <c r="H1" s="1156" t="s">
        <v>1197</v>
      </c>
    </row>
    <row r="2" spans="1:8" ht="14.25" thickBot="1" x14ac:dyDescent="0.25">
      <c r="F2" s="671"/>
      <c r="G2" s="671"/>
      <c r="H2" s="1156"/>
    </row>
    <row r="3" spans="1:8" ht="13.5" thickBot="1" x14ac:dyDescent="0.25">
      <c r="A3" s="1160" t="s">
        <v>17</v>
      </c>
      <c r="B3" s="341" t="s">
        <v>927</v>
      </c>
      <c r="C3" s="678"/>
      <c r="D3" s="678"/>
      <c r="E3" s="1157" t="s">
        <v>1</v>
      </c>
      <c r="F3" s="1158"/>
      <c r="G3" s="1159"/>
      <c r="H3" s="1156"/>
    </row>
    <row r="4" spans="1:8" s="342" customFormat="1" ht="39" thickBot="1" x14ac:dyDescent="0.25">
      <c r="A4" s="1161"/>
      <c r="B4" s="198" t="s">
        <v>12</v>
      </c>
      <c r="C4" s="679" t="s">
        <v>1168</v>
      </c>
      <c r="D4" s="679" t="s">
        <v>1169</v>
      </c>
      <c r="E4" s="198" t="s">
        <v>12</v>
      </c>
      <c r="F4" s="679" t="s">
        <v>1168</v>
      </c>
      <c r="G4" s="859" t="s">
        <v>1169</v>
      </c>
      <c r="H4" s="1156"/>
    </row>
    <row r="5" spans="1:8" s="342" customFormat="1" ht="13.5" thickBot="1" x14ac:dyDescent="0.25">
      <c r="A5" s="343">
        <v>1</v>
      </c>
      <c r="B5" s="344">
        <v>2</v>
      </c>
      <c r="C5" s="902" t="s">
        <v>888</v>
      </c>
      <c r="D5" s="902" t="s">
        <v>889</v>
      </c>
      <c r="E5" s="344" t="s">
        <v>890</v>
      </c>
      <c r="F5" s="901" t="s">
        <v>891</v>
      </c>
      <c r="G5" s="1086" t="s">
        <v>892</v>
      </c>
      <c r="H5" s="1156"/>
    </row>
    <row r="6" spans="1:8" x14ac:dyDescent="0.2">
      <c r="A6" s="346" t="s">
        <v>886</v>
      </c>
      <c r="B6" s="347" t="s">
        <v>368</v>
      </c>
      <c r="C6" s="1088"/>
      <c r="D6" s="852"/>
      <c r="E6" s="347" t="s">
        <v>279</v>
      </c>
      <c r="F6" s="738">
        <f>'1.1.sz.mell.'!C87</f>
        <v>32500</v>
      </c>
      <c r="G6" s="852">
        <f>'1.1.sz.mell.'!D87</f>
        <v>52280</v>
      </c>
      <c r="H6" s="1156"/>
    </row>
    <row r="7" spans="1:8" ht="22.5" x14ac:dyDescent="0.2">
      <c r="A7" s="348" t="s">
        <v>887</v>
      </c>
      <c r="B7" s="349" t="s">
        <v>342</v>
      </c>
      <c r="C7" s="683">
        <f>'1.1.sz.mell.'!C48</f>
        <v>414</v>
      </c>
      <c r="D7" s="683">
        <f>'1.1.sz.mell.'!D48</f>
        <v>414</v>
      </c>
      <c r="E7" s="349" t="s">
        <v>168</v>
      </c>
      <c r="F7" s="681">
        <f>'1.1.sz.mell.'!C88</f>
        <v>2050</v>
      </c>
      <c r="G7" s="674">
        <f>'1.1.sz.mell.'!D88</f>
        <v>3763</v>
      </c>
      <c r="H7" s="1156"/>
    </row>
    <row r="8" spans="1:8" x14ac:dyDescent="0.2">
      <c r="A8" s="348" t="s">
        <v>888</v>
      </c>
      <c r="B8" s="349" t="s">
        <v>104</v>
      </c>
      <c r="C8" s="683"/>
      <c r="D8" s="683"/>
      <c r="E8" s="349" t="s">
        <v>310</v>
      </c>
      <c r="F8" s="681"/>
      <c r="G8" s="674"/>
      <c r="H8" s="1156"/>
    </row>
    <row r="9" spans="1:8" ht="22.5" customHeight="1" x14ac:dyDescent="0.2">
      <c r="A9" s="348" t="s">
        <v>889</v>
      </c>
      <c r="B9" s="349" t="s">
        <v>151</v>
      </c>
      <c r="C9" s="683"/>
      <c r="D9" s="683"/>
      <c r="E9" s="349" t="s">
        <v>349</v>
      </c>
      <c r="F9" s="681"/>
      <c r="G9" s="674"/>
      <c r="H9" s="1156"/>
    </row>
    <row r="10" spans="1:8" ht="22.5" customHeight="1" x14ac:dyDescent="0.2">
      <c r="A10" s="348" t="s">
        <v>890</v>
      </c>
      <c r="B10" s="349" t="s">
        <v>241</v>
      </c>
      <c r="C10" s="683"/>
      <c r="D10" s="683"/>
      <c r="E10" s="349" t="s">
        <v>350</v>
      </c>
      <c r="F10" s="681"/>
      <c r="G10" s="674"/>
      <c r="H10" s="1156"/>
    </row>
    <row r="11" spans="1:8" x14ac:dyDescent="0.2">
      <c r="A11" s="348" t="s">
        <v>891</v>
      </c>
      <c r="B11" s="349" t="s">
        <v>343</v>
      </c>
      <c r="C11" s="683"/>
      <c r="D11" s="683"/>
      <c r="E11" s="360" t="s">
        <v>351</v>
      </c>
      <c r="F11" s="681"/>
      <c r="G11" s="674"/>
      <c r="H11" s="1156"/>
    </row>
    <row r="12" spans="1:8" x14ac:dyDescent="0.2">
      <c r="A12" s="348" t="s">
        <v>892</v>
      </c>
      <c r="B12" s="349" t="s">
        <v>344</v>
      </c>
      <c r="C12" s="683"/>
      <c r="D12" s="683"/>
      <c r="E12" s="360" t="s">
        <v>283</v>
      </c>
      <c r="F12" s="681"/>
      <c r="G12" s="674"/>
      <c r="H12" s="1156"/>
    </row>
    <row r="13" spans="1:8" x14ac:dyDescent="0.2">
      <c r="A13" s="348" t="s">
        <v>893</v>
      </c>
      <c r="B13" s="349" t="s">
        <v>347</v>
      </c>
      <c r="C13" s="683">
        <f>'1.1.sz.mell.'!C37</f>
        <v>14704</v>
      </c>
      <c r="D13" s="683">
        <f>'1.1.sz.mell.'!D37</f>
        <v>14704</v>
      </c>
      <c r="E13" s="361" t="s">
        <v>284</v>
      </c>
      <c r="F13" s="681"/>
      <c r="G13" s="674"/>
      <c r="H13" s="1156"/>
    </row>
    <row r="14" spans="1:8" ht="15" customHeight="1" x14ac:dyDescent="0.2">
      <c r="A14" s="348" t="s">
        <v>894</v>
      </c>
      <c r="B14" s="362" t="s">
        <v>366</v>
      </c>
      <c r="C14" s="683"/>
      <c r="D14" s="683"/>
      <c r="E14" s="360" t="s">
        <v>352</v>
      </c>
      <c r="F14" s="681"/>
      <c r="G14" s="674"/>
      <c r="H14" s="1156"/>
    </row>
    <row r="15" spans="1:8" ht="33.75" customHeight="1" x14ac:dyDescent="0.2">
      <c r="A15" s="348" t="s">
        <v>895</v>
      </c>
      <c r="B15" s="349" t="s">
        <v>345</v>
      </c>
      <c r="C15" s="683">
        <f>'1.1.sz.mell.'!C45</f>
        <v>7000</v>
      </c>
      <c r="D15" s="683">
        <f>'1.1.sz.mell.'!D45</f>
        <v>7000</v>
      </c>
      <c r="E15" s="360" t="s">
        <v>353</v>
      </c>
      <c r="F15" s="681"/>
      <c r="G15" s="674"/>
      <c r="H15" s="1156"/>
    </row>
    <row r="16" spans="1:8" x14ac:dyDescent="0.2">
      <c r="A16" s="348" t="s">
        <v>896</v>
      </c>
      <c r="B16" s="349" t="s">
        <v>346</v>
      </c>
      <c r="C16" s="683"/>
      <c r="D16" s="674"/>
      <c r="E16" s="349" t="s">
        <v>918</v>
      </c>
      <c r="F16" s="681">
        <f>'1.1.sz.mell.'!C99</f>
        <v>8500</v>
      </c>
      <c r="G16" s="674">
        <f>'1.1.sz.mell.'!D99</f>
        <v>68680</v>
      </c>
      <c r="H16" s="1156"/>
    </row>
    <row r="17" spans="1:8" ht="13.5" thickBot="1" x14ac:dyDescent="0.25">
      <c r="A17" s="423" t="s">
        <v>897</v>
      </c>
      <c r="B17" s="424" t="s">
        <v>815</v>
      </c>
      <c r="C17" s="691"/>
      <c r="D17" s="675"/>
      <c r="E17" s="424" t="s">
        <v>881</v>
      </c>
      <c r="F17" s="687"/>
      <c r="G17" s="675"/>
      <c r="H17" s="1156"/>
    </row>
    <row r="18" spans="1:8" ht="13.5" thickBot="1" x14ac:dyDescent="0.25">
      <c r="A18" s="351" t="s">
        <v>898</v>
      </c>
      <c r="B18" s="129" t="s">
        <v>94</v>
      </c>
      <c r="C18" s="690">
        <f>+C6+C7+C8+C9+C10+C11+C12+C13+C15+C16+C17</f>
        <v>22118</v>
      </c>
      <c r="D18" s="690">
        <f>+D6+D7+D8+D9+D10+D11+D12+D13+D15+D16+D17</f>
        <v>22118</v>
      </c>
      <c r="E18" s="129" t="s">
        <v>95</v>
      </c>
      <c r="F18" s="550">
        <f>+F6+F7+F8+F16+F17</f>
        <v>43050</v>
      </c>
      <c r="G18" s="549">
        <f>+G6+G7+G8+G16+G17</f>
        <v>124723</v>
      </c>
      <c r="H18" s="1156"/>
    </row>
    <row r="19" spans="1:8" x14ac:dyDescent="0.2">
      <c r="A19" s="363" t="s">
        <v>899</v>
      </c>
      <c r="B19" s="364" t="s">
        <v>365</v>
      </c>
      <c r="C19" s="1089"/>
      <c r="D19" s="922">
        <f>D20</f>
        <v>94707</v>
      </c>
      <c r="E19" s="354" t="s">
        <v>177</v>
      </c>
      <c r="F19" s="680"/>
      <c r="G19" s="1087"/>
      <c r="H19" s="1156"/>
    </row>
    <row r="20" spans="1:8" x14ac:dyDescent="0.2">
      <c r="A20" s="348" t="s">
        <v>900</v>
      </c>
      <c r="B20" s="365" t="s">
        <v>354</v>
      </c>
      <c r="C20" s="683"/>
      <c r="D20" s="674">
        <v>94707</v>
      </c>
      <c r="E20" s="354" t="s">
        <v>181</v>
      </c>
      <c r="F20" s="681"/>
      <c r="G20" s="1069"/>
      <c r="H20" s="1156"/>
    </row>
    <row r="21" spans="1:8" x14ac:dyDescent="0.2">
      <c r="A21" s="363" t="s">
        <v>901</v>
      </c>
      <c r="B21" s="365" t="s">
        <v>355</v>
      </c>
      <c r="C21" s="683"/>
      <c r="D21" s="674"/>
      <c r="E21" s="354" t="s">
        <v>106</v>
      </c>
      <c r="F21" s="681"/>
      <c r="G21" s="1069"/>
      <c r="H21" s="1156"/>
    </row>
    <row r="22" spans="1:8" x14ac:dyDescent="0.2">
      <c r="A22" s="348" t="s">
        <v>902</v>
      </c>
      <c r="B22" s="365" t="s">
        <v>356</v>
      </c>
      <c r="C22" s="683"/>
      <c r="D22" s="674"/>
      <c r="E22" s="354" t="s">
        <v>107</v>
      </c>
      <c r="F22" s="681"/>
      <c r="G22" s="1069"/>
      <c r="H22" s="1156"/>
    </row>
    <row r="23" spans="1:8" x14ac:dyDescent="0.2">
      <c r="A23" s="363" t="s">
        <v>903</v>
      </c>
      <c r="B23" s="365" t="s">
        <v>357</v>
      </c>
      <c r="C23" s="691"/>
      <c r="D23" s="675"/>
      <c r="E23" s="353" t="s">
        <v>328</v>
      </c>
      <c r="F23" s="681"/>
      <c r="G23" s="1069"/>
      <c r="H23" s="1156"/>
    </row>
    <row r="24" spans="1:8" x14ac:dyDescent="0.2">
      <c r="A24" s="348" t="s">
        <v>904</v>
      </c>
      <c r="B24" s="366" t="s">
        <v>358</v>
      </c>
      <c r="C24" s="683"/>
      <c r="D24" s="674"/>
      <c r="E24" s="354" t="s">
        <v>182</v>
      </c>
      <c r="F24" s="681"/>
      <c r="G24" s="1069"/>
      <c r="H24" s="1156"/>
    </row>
    <row r="25" spans="1:8" x14ac:dyDescent="0.2">
      <c r="A25" s="363" t="s">
        <v>905</v>
      </c>
      <c r="B25" s="367" t="s">
        <v>359</v>
      </c>
      <c r="C25" s="1089"/>
      <c r="D25" s="922"/>
      <c r="E25" s="368" t="s">
        <v>180</v>
      </c>
      <c r="F25" s="681"/>
      <c r="G25" s="1069"/>
      <c r="H25" s="1156"/>
    </row>
    <row r="26" spans="1:8" x14ac:dyDescent="0.2">
      <c r="A26" s="348" t="s">
        <v>906</v>
      </c>
      <c r="B26" s="366" t="s">
        <v>360</v>
      </c>
      <c r="C26" s="689"/>
      <c r="D26" s="673"/>
      <c r="E26" s="368" t="s">
        <v>367</v>
      </c>
      <c r="F26" s="681"/>
      <c r="G26" s="1069"/>
      <c r="H26" s="1156"/>
    </row>
    <row r="27" spans="1:8" x14ac:dyDescent="0.2">
      <c r="A27" s="363" t="s">
        <v>907</v>
      </c>
      <c r="B27" s="366" t="s">
        <v>361</v>
      </c>
      <c r="C27" s="689"/>
      <c r="D27" s="673"/>
      <c r="E27" s="359"/>
      <c r="F27" s="681"/>
      <c r="G27" s="1069"/>
      <c r="H27" s="1156"/>
    </row>
    <row r="28" spans="1:8" x14ac:dyDescent="0.2">
      <c r="A28" s="348" t="s">
        <v>908</v>
      </c>
      <c r="B28" s="365" t="s">
        <v>362</v>
      </c>
      <c r="C28" s="689"/>
      <c r="D28" s="673"/>
      <c r="E28" s="126"/>
      <c r="F28" s="681"/>
      <c r="G28" s="1069"/>
      <c r="H28" s="1156"/>
    </row>
    <row r="29" spans="1:8" x14ac:dyDescent="0.2">
      <c r="A29" s="363" t="s">
        <v>909</v>
      </c>
      <c r="B29" s="369" t="s">
        <v>363</v>
      </c>
      <c r="C29" s="683"/>
      <c r="D29" s="674"/>
      <c r="E29" s="49"/>
      <c r="F29" s="681"/>
      <c r="G29" s="1069"/>
      <c r="H29" s="1156"/>
    </row>
    <row r="30" spans="1:8" ht="13.5" thickBot="1" x14ac:dyDescent="0.25">
      <c r="A30" s="348" t="s">
        <v>910</v>
      </c>
      <c r="B30" s="370" t="s">
        <v>364</v>
      </c>
      <c r="C30" s="689"/>
      <c r="D30" s="673"/>
      <c r="E30" s="126"/>
      <c r="F30" s="681"/>
      <c r="G30" s="1069"/>
      <c r="H30" s="1156"/>
    </row>
    <row r="31" spans="1:8" ht="21.75" thickBot="1" x14ac:dyDescent="0.25">
      <c r="A31" s="351" t="s">
        <v>911</v>
      </c>
      <c r="B31" s="129" t="s">
        <v>410</v>
      </c>
      <c r="C31" s="690"/>
      <c r="D31" s="549">
        <f>D19</f>
        <v>94707</v>
      </c>
      <c r="E31" s="129" t="s">
        <v>411</v>
      </c>
      <c r="F31" s="550"/>
      <c r="G31" s="549"/>
      <c r="H31" s="1156"/>
    </row>
    <row r="32" spans="1:8" ht="24.75" thickBot="1" x14ac:dyDescent="0.25">
      <c r="A32" s="351" t="s">
        <v>912</v>
      </c>
      <c r="B32" s="356" t="s">
        <v>408</v>
      </c>
      <c r="C32" s="690">
        <f>+C18+C31</f>
        <v>22118</v>
      </c>
      <c r="D32" s="690">
        <f>+D18+D31</f>
        <v>116825</v>
      </c>
      <c r="E32" s="356" t="s">
        <v>412</v>
      </c>
      <c r="F32" s="550">
        <f>+F18+F31</f>
        <v>43050</v>
      </c>
      <c r="G32" s="549">
        <f>+G18+G31</f>
        <v>124723</v>
      </c>
      <c r="H32" s="1156"/>
    </row>
    <row r="33" spans="1:8" ht="13.5" thickBot="1" x14ac:dyDescent="0.25">
      <c r="A33" s="351" t="s">
        <v>913</v>
      </c>
      <c r="B33" s="129" t="s">
        <v>324</v>
      </c>
      <c r="C33" s="692"/>
      <c r="D33" s="692"/>
      <c r="E33" s="129" t="s">
        <v>330</v>
      </c>
      <c r="F33" s="688"/>
      <c r="G33" s="676"/>
      <c r="H33" s="1156"/>
    </row>
    <row r="34" spans="1:8" ht="13.5" thickBot="1" x14ac:dyDescent="0.25">
      <c r="A34" s="351" t="s">
        <v>914</v>
      </c>
      <c r="B34" s="357" t="s">
        <v>409</v>
      </c>
      <c r="C34" s="690">
        <f>+C32+C33</f>
        <v>22118</v>
      </c>
      <c r="D34" s="690">
        <f>+D32+D33</f>
        <v>116825</v>
      </c>
      <c r="E34" s="357" t="s">
        <v>413</v>
      </c>
      <c r="F34" s="550">
        <f>+F32+F33</f>
        <v>43050</v>
      </c>
      <c r="G34" s="549">
        <f>+G32+G33</f>
        <v>124723</v>
      </c>
      <c r="H34" s="1156"/>
    </row>
    <row r="35" spans="1:8" ht="13.5" thickBot="1" x14ac:dyDescent="0.25">
      <c r="A35" s="351" t="s">
        <v>86</v>
      </c>
      <c r="B35" s="357" t="s">
        <v>122</v>
      </c>
      <c r="C35" s="690"/>
      <c r="D35" s="690"/>
      <c r="E35" s="357" t="s">
        <v>123</v>
      </c>
      <c r="F35" s="550" t="str">
        <f>IF(C18-F18&gt;0,C18-F18,"-")</f>
        <v>-</v>
      </c>
      <c r="G35" s="549"/>
      <c r="H35" s="1156"/>
    </row>
    <row r="36" spans="1:8" ht="13.5" thickBot="1" x14ac:dyDescent="0.25">
      <c r="A36" s="351" t="s">
        <v>87</v>
      </c>
      <c r="B36" s="357" t="s">
        <v>332</v>
      </c>
      <c r="C36" s="690">
        <f>F34-C34</f>
        <v>20932</v>
      </c>
      <c r="D36" s="690">
        <f>G34-D34</f>
        <v>7898</v>
      </c>
      <c r="E36" s="357" t="s">
        <v>333</v>
      </c>
      <c r="F36" s="550" t="str">
        <f>IF(C18+C19-F32&gt;0,C18+C19-F32,"-")</f>
        <v>-</v>
      </c>
      <c r="G36" s="549"/>
      <c r="H36" s="1156"/>
    </row>
    <row r="39" spans="1:8" x14ac:dyDescent="0.2">
      <c r="E39" s="677"/>
      <c r="H39" s="677">
        <f>H34+'2.1.sz.mell  '!H30</f>
        <v>0</v>
      </c>
    </row>
  </sheetData>
  <mergeCells count="4">
    <mergeCell ref="A3:A4"/>
    <mergeCell ref="H1:H36"/>
    <mergeCell ref="E3:G3"/>
    <mergeCell ref="B1:G1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7:C16 F6:F10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'2.sz. tájékoztató tábla'!Nyomtatási_terület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2017-05-19T08:56:29Z</cp:lastPrinted>
  <dcterms:created xsi:type="dcterms:W3CDTF">1999-10-30T10:30:45Z</dcterms:created>
  <dcterms:modified xsi:type="dcterms:W3CDTF">2017-05-26T07:48:01Z</dcterms:modified>
</cp:coreProperties>
</file>